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slicers/slicer1.xml" ContentType="application/vnd.ms-excel.slicer+xml"/>
  <Override PartName="/xl/charts/chart11.xml" ContentType="application/vnd.openxmlformats-officedocument.drawingml.chart+xml"/>
  <Override PartName="/xl/pivotTables/pivotTable1.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charts/chart12.xml" ContentType="application/vnd.openxmlformats-officedocument.drawingml.chart+xml"/>
  <Override PartName="/xl/pivotTables/pivotTable2.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omments2.xml" ContentType="application/vnd.openxmlformats-officedocument.spreadsheetml.comments+xml"/>
  <Override PartName="/xl/drawings/drawing2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7.xml" ContentType="application/vnd.openxmlformats-officedocument.drawingml.chart+xml"/>
  <Override PartName="/xl/drawings/drawing26.xml" ContentType="application/vnd.openxmlformats-officedocument.drawing+xml"/>
  <Override PartName="/xl/charts/chart28.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slicers/slicer3.xml" ContentType="application/vnd.ms-excel.slicer+xml"/>
  <Override PartName="/xl/charts/chart29.xml" ContentType="application/vnd.openxmlformats-officedocument.drawingml.chart+xml"/>
  <Override PartName="/xl/pivotTables/pivotTable3.xml" ContentType="application/vnd.openxmlformats-officedocument.spreadsheetml.pivotTable+xml"/>
  <Override PartName="/xl/drawings/drawing32.xml" ContentType="application/vnd.openxmlformats-officedocument.drawing+xml"/>
  <Override PartName="/xl/slicers/slicer4.xml" ContentType="application/vnd.ms-excel.slicer+xml"/>
  <Override PartName="/xl/charts/chart30.xml" ContentType="application/vnd.openxmlformats-officedocument.drawingml.chart+xml"/>
  <Override PartName="/xl/pivotTables/pivotTable4.xml" ContentType="application/vnd.openxmlformats-officedocument.spreadsheetml.pivotTab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ml.chartshapes+xml"/>
  <Override PartName="/xl/charts/chart46.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3.xml" ContentType="application/vnd.openxmlformats-officedocument.drawingml.chartshapes+xml"/>
  <Override PartName="/xl/charts/chart6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6.xml" ContentType="application/vnd.openxmlformats-officedocument.drawingml.chartshapes+xml"/>
  <Override PartName="/xl/charts/chart70.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49.xml" ContentType="application/vnd.openxmlformats-officedocument.drawingml.chartshapes+xml"/>
  <Override PartName="/xl/charts/chart78.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2.xml" ContentType="application/vnd.openxmlformats-officedocument.drawingml.chartshapes+xml"/>
  <Override PartName="/xl/charts/chart8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https://nhsbsauk.sharepoint.com/teams/InsightTeam-PrescriptionsInformationServices/Shared Documents/Prescriptions Information Services/Information Services Team/Quality Premium/QP AMR SOF 2021-22/1.Monthly monitoring/"/>
    </mc:Choice>
  </mc:AlternateContent>
  <xr:revisionPtr revIDLastSave="621" documentId="8_{C5098975-64EE-42A8-8C78-3E9E9CDB6391}" xr6:coauthVersionLast="47" xr6:coauthVersionMax="47" xr10:uidLastSave="{6993D47B-4A11-4DC5-B3CC-D8364A2C26CE}"/>
  <bookViews>
    <workbookView xWindow="28680" yWindow="735" windowWidth="19440" windowHeight="15000" firstSheet="21" activeTab="21" xr2:uid="{00000000-000D-0000-FFFF-FFFF00000000}"/>
  </bookViews>
  <sheets>
    <sheet name="Menu NHS SOF AMR STP" sheetId="75" r:id="rId1"/>
    <sheet name="STP by England Summary" sheetId="81" r:id="rId2"/>
    <sheet name="STP by England Summary data" sheetId="76" state="hidden" r:id="rId3"/>
    <sheet name="STP by REGION Summary" sheetId="87" r:id="rId4"/>
    <sheet name="STP by REGION Summary data" sheetId="86" state="hidden" r:id="rId5"/>
    <sheet name="SOF metric 44a STP performance" sheetId="77" r:id="rId6"/>
    <sheet name="SOF metric 44b STP performance" sheetId="78" r:id="rId7"/>
    <sheet name="STP met both 44a 44b target" sheetId="79" r:id="rId8"/>
    <sheet name="STP met neither 44a 44b target" sheetId="80" r:id="rId9"/>
    <sheet name="SOF metric 44a STPs ≤ 0.871" sheetId="82" r:id="rId10"/>
    <sheet name="SOF metric 44a STPs &gt; 0.871" sheetId="83" r:id="rId11"/>
    <sheet name="SOF metric 44b STPs ≤ 10%" sheetId="84" r:id="rId12"/>
    <sheet name="SOF metric 44b STPs &gt; 10%" sheetId="85" r:id="rId13"/>
    <sheet name="SOF metric 44a STP Trending" sheetId="65" r:id="rId14"/>
    <sheet name="44a STP trending chart data" sheetId="66" state="hidden" r:id="rId15"/>
    <sheet name="44a STP trending DATA" sheetId="67" state="hidden" r:id="rId16"/>
    <sheet name="SOF metric 44b STP Trending" sheetId="68" r:id="rId17"/>
    <sheet name="44b STP trending chart data" sheetId="69" state="hidden" r:id="rId18"/>
    <sheet name="44b STP trending DATA" sheetId="70" state="hidden" r:id="rId19"/>
    <sheet name="SOF metric 44a STP Data set" sheetId="73" r:id="rId20"/>
    <sheet name="SOF metric 44b STP Data set" sheetId="74" r:id="rId21"/>
    <sheet name="Home" sheetId="22" r:id="rId22"/>
    <sheet name="Information NHS SOF AMR" sheetId="23" r:id="rId23"/>
    <sheet name="Menu NHS SOF AMR CCG" sheetId="24" r:id="rId24"/>
    <sheet name="England Summary" sheetId="50" r:id="rId25"/>
    <sheet name="England Summary data" sheetId="49" state="hidden" r:id="rId26"/>
    <sheet name="CCG by England Summary " sheetId="25" r:id="rId27"/>
    <sheet name="CCG by England Summary data" sheetId="30" state="hidden" r:id="rId28"/>
    <sheet name="CCG by REGION Summary" sheetId="35" r:id="rId29"/>
    <sheet name="CCG by REGION Summary data" sheetId="36" state="hidden" r:id="rId30"/>
    <sheet name="CCG by STP Summary" sheetId="39" r:id="rId31"/>
    <sheet name="CCG by STP Summary data" sheetId="40" state="hidden" r:id="rId32"/>
    <sheet name="SOF metric 44a CCG performance" sheetId="26" r:id="rId33"/>
    <sheet name="SOF metric 44b CCG performance" sheetId="27" r:id="rId34"/>
    <sheet name="CCG met both 44a 44b targets" sheetId="28" r:id="rId35"/>
    <sheet name="CCG met neither 44a 44b targets" sheetId="29" r:id="rId36"/>
    <sheet name="SOF metric 44a CCGs ≤ 0.871" sheetId="64" r:id="rId37"/>
    <sheet name="SOF metric 44a CCGs &gt; 0.871" sheetId="31" r:id="rId38"/>
    <sheet name="SOF metric 44b CCGs ≤ 10%" sheetId="33" r:id="rId39"/>
    <sheet name="SOF metric 44b CCGs &gt; 10%" sheetId="34" r:id="rId40"/>
    <sheet name="SOF metric 44a CCG Trending" sheetId="41" r:id="rId41"/>
    <sheet name="44a CCG trending chart data" sheetId="42" state="hidden" r:id="rId42"/>
    <sheet name="44a CCG trending DATA" sheetId="43" state="hidden" r:id="rId43"/>
    <sheet name="SOF metric 44b CCG Trending" sheetId="44" r:id="rId44"/>
    <sheet name="44b CCG trending chart data" sheetId="45" state="hidden" r:id="rId45"/>
    <sheet name="44b CCG trending DATA" sheetId="46" state="hidden" r:id="rId46"/>
    <sheet name="SOF metric 44a CCG Data set" sheetId="47" r:id="rId47"/>
    <sheet name="SOF metric 44b CCG Data set" sheetId="48" r:id="rId48"/>
    <sheet name="NHS STP target data" sheetId="72" state="hidden" r:id="rId49"/>
    <sheet name="East of England Region" sheetId="53" r:id="rId50"/>
    <sheet name="London Region" sheetId="54" r:id="rId51"/>
    <sheet name="Midlands Region" sheetId="55" r:id="rId52"/>
    <sheet name="N.E &amp; Yorkshire Region" sheetId="56" r:id="rId53"/>
    <sheet name="North West Region" sheetId="57" r:id="rId54"/>
    <sheet name="South East Region" sheetId="58" r:id="rId55"/>
    <sheet name="South West Region " sheetId="59" r:id="rId56"/>
    <sheet name="Old CCG NHS OF Dashboard" sheetId="60" r:id="rId57"/>
    <sheet name="Old NHS OF Dashboard Charts dat" sheetId="61" state="hidden" r:id="rId58"/>
    <sheet name="Old Antibiotics STAR-PU 13-Data" sheetId="62" r:id="rId59"/>
    <sheet name="Old Co-amoxiclav etc - Data " sheetId="63" r:id="rId60"/>
  </sheets>
  <definedNames>
    <definedName name="_xlnm._FilterDatabase" localSheetId="42" hidden="1">'44a CCG trending DATA'!$A$2:$FW$108</definedName>
    <definedName name="_xlnm._FilterDatabase" localSheetId="15" hidden="1">'44a STP trending DATA'!$A$2:$FW$44</definedName>
    <definedName name="_xlnm._FilterDatabase" localSheetId="45" hidden="1">'44b CCG trending DATA'!$A$2:$HK$108</definedName>
    <definedName name="_xlnm._FilterDatabase" localSheetId="18" hidden="1">'44b STP trending DATA'!$A$2:$HK$44</definedName>
    <definedName name="_xlnm._FilterDatabase" localSheetId="29" hidden="1">'CCG by REGION Summary data'!$A$37:$K$50</definedName>
    <definedName name="_xlnm._FilterDatabase" localSheetId="31" hidden="1">'CCG by STP Summary data'!$A$57:$M$99</definedName>
    <definedName name="_xlnm._FilterDatabase" localSheetId="34" hidden="1">'CCG met both 44a 44b targets'!$A$4:$N$110</definedName>
    <definedName name="_xlnm._FilterDatabase" localSheetId="35" hidden="1">'CCG met neither 44a 44b targets'!$A$4:$Y$110</definedName>
    <definedName name="_xlnm._FilterDatabase" localSheetId="48" hidden="1">'NHS STP target data'!$A$3:$L$45</definedName>
    <definedName name="_xlnm._FilterDatabase" localSheetId="58" hidden="1">'Old Antibiotics STAR-PU 13-Data'!$A$6:$F$6</definedName>
    <definedName name="_xlnm._FilterDatabase" localSheetId="59" hidden="1">'Old Co-amoxiclav etc - Data '!$A$6:$I$141</definedName>
    <definedName name="_xlnm._FilterDatabase" localSheetId="46" hidden="1">'SOF metric 44a CCG Data set'!$A$6:$F$6</definedName>
    <definedName name="_xlnm._FilterDatabase" localSheetId="32" hidden="1">'SOF metric 44a CCG performance'!$A$4:$AC$110</definedName>
    <definedName name="_xlnm._FilterDatabase" localSheetId="37" hidden="1">'SOF metric 44a CCGs &gt; 0.871'!$A$4:$T$70</definedName>
    <definedName name="_xlnm._FilterDatabase" localSheetId="36" hidden="1">'SOF metric 44a CCGs ≤ 0.871'!$A$4:$M$4</definedName>
    <definedName name="_xlnm._FilterDatabase" localSheetId="5" hidden="1">'SOF metric 44a STP performance'!$A$4:$Y$46</definedName>
    <definedName name="_xlnm._FilterDatabase" localSheetId="10" hidden="1">'SOF metric 44a STPs &gt; 0.871'!$A$4:$R$54</definedName>
    <definedName name="_xlnm._FilterDatabase" localSheetId="9" hidden="1">'SOF metric 44a STPs ≤ 0.871'!$A$4:$K$4</definedName>
    <definedName name="_xlnm._FilterDatabase" localSheetId="47" hidden="1">'SOF metric 44b CCG Data set'!$A$6:$I$112</definedName>
    <definedName name="_xlnm._FilterDatabase" localSheetId="33" hidden="1">'SOF metric 44b CCG performance'!$A$4:$AC$110</definedName>
    <definedName name="_xlnm._FilterDatabase" localSheetId="39" hidden="1">'SOF metric 44b CCGs &gt; 10%'!$A$4:$T$4</definedName>
    <definedName name="_xlnm._FilterDatabase" localSheetId="38" hidden="1">'SOF metric 44b CCGs ≤ 10%'!$A$4:$T$4</definedName>
    <definedName name="_xlnm._FilterDatabase" localSheetId="6" hidden="1">'SOF metric 44b STP performance'!$A$4:$Y$46</definedName>
    <definedName name="_xlnm._FilterDatabase" localSheetId="12" hidden="1">'SOF metric 44b STPs &gt; 10%'!$A$4:$R$4</definedName>
    <definedName name="_xlnm._FilterDatabase" localSheetId="11" hidden="1">'SOF metric 44b STPs ≤ 10%'!$A$4:$R$4</definedName>
    <definedName name="_xlnm._FilterDatabase" localSheetId="4" hidden="1">'STP by REGION Summary data'!$A$37:$K$50</definedName>
    <definedName name="_xlnm._FilterDatabase" localSheetId="7" hidden="1">'STP met both 44a 44b target'!$A$4:$L$46</definedName>
    <definedName name="_xlnm._FilterDatabase" localSheetId="8" hidden="1">'STP met neither 44a 44b target'!$A$4:$N$46</definedName>
    <definedName name="_xlnm.Print_Area" localSheetId="40">'SOF metric 44a CCG Trending'!$A$1:$AF$55</definedName>
    <definedName name="_xlnm.Print_Area" localSheetId="13">'SOF metric 44a STP Trending'!$A$1:$AF$55</definedName>
    <definedName name="_xlnm.Print_Area" localSheetId="43">'SOF metric 44b CCG Trending'!$A$1:$AF$55</definedName>
    <definedName name="_xlnm.Print_Area" localSheetId="16">'SOF metric 44b STP Trending'!$A$2:$AF$56</definedName>
    <definedName name="Slicer_CCG_Name">#N/A</definedName>
    <definedName name="Slicer_CCG_Name3">#N/A</definedName>
    <definedName name="Slicer_STP_Name">#N/A</definedName>
    <definedName name="Slicer_STP_Name1">#N/A</definedName>
    <definedName name="Z_0B466410_FB7E_451A_AFD3_95886095C000_.wvu.Cols" localSheetId="42" hidden="1">'44a CCG trending DATA'!$FX:$XFD</definedName>
    <definedName name="Z_0B466410_FB7E_451A_AFD3_95886095C000_.wvu.Cols" localSheetId="15" hidden="1">'44a STP trending DATA'!$FX:$XFD</definedName>
    <definedName name="Z_0B466410_FB7E_451A_AFD3_95886095C000_.wvu.Cols" localSheetId="45" hidden="1">'44b CCG trending DATA'!$HL:$XFD</definedName>
    <definedName name="Z_0B466410_FB7E_451A_AFD3_95886095C000_.wvu.Cols" localSheetId="18" hidden="1">'44b STP trending DATA'!$HL:$XFD</definedName>
    <definedName name="Z_0B466410_FB7E_451A_AFD3_95886095C000_.wvu.Cols" localSheetId="34" hidden="1">'CCG met both 44a 44b targets'!$A:$D</definedName>
    <definedName name="Z_0B466410_FB7E_451A_AFD3_95886095C000_.wvu.Cols" localSheetId="35" hidden="1">'CCG met neither 44a 44b targets'!$A:$D</definedName>
    <definedName name="Z_0B466410_FB7E_451A_AFD3_95886095C000_.wvu.Cols" localSheetId="32" hidden="1">'SOF metric 44a CCG performance'!#REF!,'SOF metric 44a CCG performance'!#REF!,'SOF metric 44a CCG performance'!#REF!</definedName>
    <definedName name="Z_0B466410_FB7E_451A_AFD3_95886095C000_.wvu.Cols" localSheetId="40" hidden="1">'SOF metric 44a CCG Trending'!$AG:$XFD</definedName>
    <definedName name="Z_0B466410_FB7E_451A_AFD3_95886095C000_.wvu.Cols" localSheetId="13" hidden="1">'SOF metric 44a STP Trending'!$AG:$XFD</definedName>
    <definedName name="Z_0B466410_FB7E_451A_AFD3_95886095C000_.wvu.Cols" localSheetId="33" hidden="1">'SOF metric 44b CCG performance'!#REF!,'SOF metric 44b CCG performance'!#REF!,'SOF metric 44b CCG performance'!#REF!,'SOF metric 44b CCG performance'!#REF!</definedName>
    <definedName name="Z_0B466410_FB7E_451A_AFD3_95886095C000_.wvu.Cols" localSheetId="43" hidden="1">'SOF metric 44b CCG Trending'!$AG:$XFD</definedName>
    <definedName name="Z_0B466410_FB7E_451A_AFD3_95886095C000_.wvu.Cols" localSheetId="16" hidden="1">'SOF metric 44b STP Trending'!$AG:$XFD</definedName>
    <definedName name="Z_0B466410_FB7E_451A_AFD3_95886095C000_.wvu.Cols" localSheetId="7" hidden="1">'STP met both 44a 44b target'!$A:$B</definedName>
    <definedName name="Z_0B466410_FB7E_451A_AFD3_95886095C000_.wvu.Cols" localSheetId="8" hidden="1">'STP met neither 44a 44b target'!$A:$B</definedName>
    <definedName name="Z_0B466410_FB7E_451A_AFD3_95886095C000_.wvu.FilterData" localSheetId="42" hidden="1">'44a CCG trending DATA'!$B$2:$FX$108</definedName>
    <definedName name="Z_0B466410_FB7E_451A_AFD3_95886095C000_.wvu.FilterData" localSheetId="15" hidden="1">'44a STP trending DATA'!$B$2:$FX$44</definedName>
    <definedName name="Z_0B466410_FB7E_451A_AFD3_95886095C000_.wvu.FilterData" localSheetId="45" hidden="1">'44b CCG trending DATA'!$B$2:$HL$108</definedName>
    <definedName name="Z_0B466410_FB7E_451A_AFD3_95886095C000_.wvu.FilterData" localSheetId="18" hidden="1">'44b STP trending DATA'!$B$2:$HL$44</definedName>
    <definedName name="Z_0B466410_FB7E_451A_AFD3_95886095C000_.wvu.FilterData" localSheetId="34" hidden="1">'CCG met both 44a 44b targets'!$A$4:$F$110</definedName>
    <definedName name="Z_0B466410_FB7E_451A_AFD3_95886095C000_.wvu.FilterData" localSheetId="35" hidden="1">'CCG met neither 44a 44b targets'!$A$4:$F$110</definedName>
    <definedName name="Z_0B466410_FB7E_451A_AFD3_95886095C000_.wvu.FilterData" localSheetId="32" hidden="1">'SOF metric 44a CCG performance'!$A$4:$X$110</definedName>
    <definedName name="Z_0B466410_FB7E_451A_AFD3_95886095C000_.wvu.FilterData" localSheetId="37" hidden="1">'SOF metric 44a CCGs &gt; 0.871'!$B$4:$F$4</definedName>
    <definedName name="Z_0B466410_FB7E_451A_AFD3_95886095C000_.wvu.FilterData" localSheetId="36" hidden="1">'SOF metric 44a CCGs ≤ 0.871'!$B$4:$F$4</definedName>
    <definedName name="Z_0B466410_FB7E_451A_AFD3_95886095C000_.wvu.FilterData" localSheetId="10" hidden="1">'SOF metric 44a STPs &gt; 0.871'!$B$4:$D$4</definedName>
    <definedName name="Z_0B466410_FB7E_451A_AFD3_95886095C000_.wvu.FilterData" localSheetId="9" hidden="1">'SOF metric 44a STPs ≤ 0.871'!$B$4:$D$4</definedName>
    <definedName name="Z_0B466410_FB7E_451A_AFD3_95886095C000_.wvu.FilterData" localSheetId="33" hidden="1">'SOF metric 44b CCG performance'!$A$4:$X$110</definedName>
    <definedName name="Z_0B466410_FB7E_451A_AFD3_95886095C000_.wvu.FilterData" localSheetId="7" hidden="1">'STP met both 44a 44b target'!$A$4:$D$46</definedName>
    <definedName name="Z_0B466410_FB7E_451A_AFD3_95886095C000_.wvu.FilterData" localSheetId="8" hidden="1">'STP met neither 44a 44b target'!$A$4:$D$46</definedName>
    <definedName name="Z_0B466410_FB7E_451A_AFD3_95886095C000_.wvu.PrintArea" localSheetId="40" hidden="1">'SOF metric 44a CCG Trending'!$A$1:$AF$55</definedName>
    <definedName name="Z_0B466410_FB7E_451A_AFD3_95886095C000_.wvu.PrintArea" localSheetId="13" hidden="1">'SOF metric 44a STP Trending'!$A$1:$AF$55</definedName>
    <definedName name="Z_0B466410_FB7E_451A_AFD3_95886095C000_.wvu.PrintArea" localSheetId="43" hidden="1">'SOF metric 44b CCG Trending'!$A$1:$AF$55</definedName>
    <definedName name="Z_0B466410_FB7E_451A_AFD3_95886095C000_.wvu.PrintArea" localSheetId="16" hidden="1">'SOF metric 44b STP Trending'!$A$2:$AF$56</definedName>
    <definedName name="Z_0B466410_FB7E_451A_AFD3_95886095C000_.wvu.Rows" localSheetId="40" hidden="1">'SOF metric 44a CCG Trending'!$59:$1048576,'SOF metric 44a CCG Trending'!$56:$57</definedName>
    <definedName name="Z_0B466410_FB7E_451A_AFD3_95886095C000_.wvu.Rows" localSheetId="13" hidden="1">'SOF metric 44a STP Trending'!$59:$1048576,'SOF metric 44a STP Trending'!$56:$57</definedName>
    <definedName name="Z_0B466410_FB7E_451A_AFD3_95886095C000_.wvu.Rows" localSheetId="43" hidden="1">'SOF metric 44b CCG Trending'!$59:$1048576,'SOF metric 44b CCG Trending'!$56:$57</definedName>
    <definedName name="Z_0B466410_FB7E_451A_AFD3_95886095C000_.wvu.Rows" localSheetId="16" hidden="1">'SOF metric 44b STP Trending'!$60:$1048576,'SOF metric 44b STP Trending'!$57:$58</definedName>
    <definedName name="Z_460C675D_EB01_4F1F_8F6F_F3410AC9815E_.wvu.Cols" localSheetId="42" hidden="1">'44a CCG trending DATA'!$A:$A,'44a CCG trending DATA'!$FX:$XFD</definedName>
    <definedName name="Z_460C675D_EB01_4F1F_8F6F_F3410AC9815E_.wvu.Cols" localSheetId="15" hidden="1">'44a STP trending DATA'!$A:$A,'44a STP trending DATA'!$FX:$XFD</definedName>
    <definedName name="Z_460C675D_EB01_4F1F_8F6F_F3410AC9815E_.wvu.Cols" localSheetId="45" hidden="1">'44b CCG trending DATA'!$HL:$XFD</definedName>
    <definedName name="Z_460C675D_EB01_4F1F_8F6F_F3410AC9815E_.wvu.Cols" localSheetId="18" hidden="1">'44b STP trending DATA'!$HL:$XFD</definedName>
    <definedName name="Z_460C675D_EB01_4F1F_8F6F_F3410AC9815E_.wvu.Cols" localSheetId="40" hidden="1">'SOF metric 44a CCG Trending'!$AG:$XFD</definedName>
    <definedName name="Z_460C675D_EB01_4F1F_8F6F_F3410AC9815E_.wvu.Cols" localSheetId="13" hidden="1">'SOF metric 44a STP Trending'!$AG:$XFD</definedName>
    <definedName name="Z_460C675D_EB01_4F1F_8F6F_F3410AC9815E_.wvu.Cols" localSheetId="33" hidden="1">'SOF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definedName>
    <definedName name="Z_460C675D_EB01_4F1F_8F6F_F3410AC9815E_.wvu.Cols" localSheetId="43" hidden="1">'SOF metric 44b CCG Trending'!$AG:$XFD</definedName>
    <definedName name="Z_460C675D_EB01_4F1F_8F6F_F3410AC9815E_.wvu.Cols" localSheetId="16" hidden="1">'SOF metric 44b STP Trending'!$AG:$XFD</definedName>
    <definedName name="Z_460C675D_EB01_4F1F_8F6F_F3410AC9815E_.wvu.FilterData" localSheetId="42" hidden="1">'44a CCG trending DATA'!$A$2:$H$2</definedName>
    <definedName name="Z_460C675D_EB01_4F1F_8F6F_F3410AC9815E_.wvu.FilterData" localSheetId="15" hidden="1">'44a STP trending DATA'!$A$2:$H$2</definedName>
    <definedName name="Z_460C675D_EB01_4F1F_8F6F_F3410AC9815E_.wvu.FilterData" localSheetId="45" hidden="1">'44b CCG trending DATA'!$A$2:$HK$2</definedName>
    <definedName name="Z_460C675D_EB01_4F1F_8F6F_F3410AC9815E_.wvu.FilterData" localSheetId="18" hidden="1">'44b STP trending DATA'!$A$2:$HK$2</definedName>
    <definedName name="Z_460C675D_EB01_4F1F_8F6F_F3410AC9815E_.wvu.FilterData" localSheetId="29" hidden="1">'CCG by REGION Summary data'!$A$37:$K$50</definedName>
    <definedName name="Z_460C675D_EB01_4F1F_8F6F_F3410AC9815E_.wvu.FilterData" localSheetId="31" hidden="1">'CCG by STP Summary data'!#REF!</definedName>
    <definedName name="Z_460C675D_EB01_4F1F_8F6F_F3410AC9815E_.wvu.FilterData" localSheetId="34" hidden="1">'CCG met both 44a 44b targets'!$A$4:$G$110</definedName>
    <definedName name="Z_460C675D_EB01_4F1F_8F6F_F3410AC9815E_.wvu.FilterData" localSheetId="35" hidden="1">'CCG met neither 44a 44b targets'!$A$4:$G$110</definedName>
    <definedName name="Z_460C675D_EB01_4F1F_8F6F_F3410AC9815E_.wvu.FilterData" localSheetId="58" hidden="1">'Old Antibiotics STAR-PU 13-Data'!$A$6:$F$6</definedName>
    <definedName name="Z_460C675D_EB01_4F1F_8F6F_F3410AC9815E_.wvu.FilterData" localSheetId="59" hidden="1">'Old Co-amoxiclav etc - Data '!$A$6:$I$141</definedName>
    <definedName name="Z_460C675D_EB01_4F1F_8F6F_F3410AC9815E_.wvu.FilterData" localSheetId="46" hidden="1">'SOF metric 44a CCG Data set'!$A$6:$F$6</definedName>
    <definedName name="Z_460C675D_EB01_4F1F_8F6F_F3410AC9815E_.wvu.FilterData" localSheetId="32" hidden="1">'SOF metric 44a CCG performance'!$A$4:$AC$110</definedName>
    <definedName name="Z_460C675D_EB01_4F1F_8F6F_F3410AC9815E_.wvu.FilterData" localSheetId="37" hidden="1">'SOF metric 44a CCGs &gt; 0.871'!$A$4:$T$4</definedName>
    <definedName name="Z_460C675D_EB01_4F1F_8F6F_F3410AC9815E_.wvu.FilterData" localSheetId="36" hidden="1">'SOF metric 44a CCGs ≤ 0.871'!$A$4:$T$4</definedName>
    <definedName name="Z_460C675D_EB01_4F1F_8F6F_F3410AC9815E_.wvu.FilterData" localSheetId="10" hidden="1">'SOF metric 44a STPs &gt; 0.871'!$A$4:$R$4</definedName>
    <definedName name="Z_460C675D_EB01_4F1F_8F6F_F3410AC9815E_.wvu.FilterData" localSheetId="9" hidden="1">'SOF metric 44a STPs ≤ 0.871'!$A$4:$R$4</definedName>
    <definedName name="Z_460C675D_EB01_4F1F_8F6F_F3410AC9815E_.wvu.FilterData" localSheetId="47" hidden="1">'SOF metric 44b CCG Data set'!$A$6:$I$112</definedName>
    <definedName name="Z_460C675D_EB01_4F1F_8F6F_F3410AC9815E_.wvu.FilterData" localSheetId="33" hidden="1">'SOF metric 44b CCG performance'!$A$4:$AC$110</definedName>
    <definedName name="Z_460C675D_EB01_4F1F_8F6F_F3410AC9815E_.wvu.FilterData" localSheetId="39" hidden="1">'SOF metric 44b CCGs &gt; 10%'!$A$4:$T$4</definedName>
    <definedName name="Z_460C675D_EB01_4F1F_8F6F_F3410AC9815E_.wvu.FilterData" localSheetId="38" hidden="1">'SOF metric 44b CCGs ≤ 10%'!$A$4:$T$4</definedName>
    <definedName name="Z_460C675D_EB01_4F1F_8F6F_F3410AC9815E_.wvu.FilterData" localSheetId="12" hidden="1">'SOF metric 44b STPs &gt; 10%'!$A$4:$R$4</definedName>
    <definedName name="Z_460C675D_EB01_4F1F_8F6F_F3410AC9815E_.wvu.FilterData" localSheetId="11" hidden="1">'SOF metric 44b STPs ≤ 10%'!$A$4:$R$4</definedName>
    <definedName name="Z_460C675D_EB01_4F1F_8F6F_F3410AC9815E_.wvu.FilterData" localSheetId="4" hidden="1">'STP by REGION Summary data'!$A$37:$K$50</definedName>
    <definedName name="Z_460C675D_EB01_4F1F_8F6F_F3410AC9815E_.wvu.FilterData" localSheetId="7" hidden="1">'STP met both 44a 44b target'!$A$4:$E$46</definedName>
    <definedName name="Z_460C675D_EB01_4F1F_8F6F_F3410AC9815E_.wvu.FilterData" localSheetId="8" hidden="1">'STP met neither 44a 44b target'!$A$4:$E$46</definedName>
    <definedName name="Z_460C675D_EB01_4F1F_8F6F_F3410AC9815E_.wvu.PrintArea" localSheetId="40" hidden="1">'SOF metric 44a CCG Trending'!$A$1:$AF$55</definedName>
    <definedName name="Z_460C675D_EB01_4F1F_8F6F_F3410AC9815E_.wvu.PrintArea" localSheetId="13" hidden="1">'SOF metric 44a STP Trending'!$A$1:$AF$55</definedName>
    <definedName name="Z_460C675D_EB01_4F1F_8F6F_F3410AC9815E_.wvu.PrintArea" localSheetId="43" hidden="1">'SOF metric 44b CCG Trending'!$A$1:$AF$55</definedName>
    <definedName name="Z_460C675D_EB01_4F1F_8F6F_F3410AC9815E_.wvu.PrintArea" localSheetId="16" hidden="1">'SOF metric 44b STP Trending'!$A$2:$AF$56</definedName>
    <definedName name="Z_460C675D_EB01_4F1F_8F6F_F3410AC9815E_.wvu.Rows" localSheetId="40" hidden="1">'SOF metric 44a CCG Trending'!$59:$1048576,'SOF metric 44a CCG Trending'!$56:$57</definedName>
    <definedName name="Z_460C675D_EB01_4F1F_8F6F_F3410AC9815E_.wvu.Rows" localSheetId="13" hidden="1">'SOF metric 44a STP Trending'!$59:$1048576,'SOF metric 44a STP Trending'!$56:$57</definedName>
    <definedName name="Z_460C675D_EB01_4F1F_8F6F_F3410AC9815E_.wvu.Rows" localSheetId="43" hidden="1">'SOF metric 44b CCG Trending'!$59:$1048576,'SOF metric 44b CCG Trending'!$56:$57</definedName>
    <definedName name="Z_460C675D_EB01_4F1F_8F6F_F3410AC9815E_.wvu.Rows" localSheetId="16" hidden="1">'SOF metric 44b STP Trending'!$60:$1048576,'SOF metric 44b STP Trending'!$57:$58</definedName>
  </definedNames>
  <calcPr calcId="191029"/>
  <customWorkbookViews>
    <customWorkbookView name="Debra Sampson - Personal View" guid="{0B466410-FB7E-451A-AFD3-95886095C000}" mergeInterval="0" personalView="1" maximized="1" windowWidth="1276" windowHeight="803" activeSheetId="25"/>
    <customWorkbookView name="Sandra Mitchell - Personal View" guid="{460C675D-EB01-4F1F-8F6F-F3410AC9815E}" mergeInterval="0" personalView="1" xWindow="9" yWindow="419" windowWidth="1262" windowHeight="348" activeSheetId="26"/>
  </customWorkbookViews>
  <pivotCaches>
    <pivotCache cacheId="0" r:id="rId61"/>
    <pivotCache cacheId="1" r:id="rId62"/>
    <pivotCache cacheId="2" r:id="rId63"/>
    <pivotCache cacheId="3" r:id="rId64"/>
  </pivotCaches>
  <extLst>
    <ext xmlns:x14="http://schemas.microsoft.com/office/spreadsheetml/2009/9/main" uri="{BBE1A952-AA13-448e-AADC-164F8A28A991}">
      <x14:slicerCaches>
        <x14:slicerCache r:id="rId65"/>
        <x14:slicerCache r:id="rId66"/>
        <x14:slicerCache r:id="rId67"/>
        <x14:slicerCache r:id="rId6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36" l="1"/>
  <c r="E12" i="36"/>
  <c r="E11" i="36"/>
  <c r="E10" i="36"/>
  <c r="E9" i="36"/>
  <c r="E8" i="36"/>
  <c r="Z49" i="74" l="1"/>
  <c r="AA49" i="74"/>
  <c r="AB49" i="74"/>
  <c r="Z49" i="73"/>
  <c r="AB49" i="73" s="1"/>
  <c r="AA49" i="73"/>
  <c r="O38" i="68"/>
  <c r="O51" i="70"/>
  <c r="O37" i="65"/>
  <c r="O54" i="67"/>
  <c r="C23" i="86"/>
  <c r="D23" i="86"/>
  <c r="C24" i="86"/>
  <c r="D24" i="86"/>
  <c r="C25" i="86"/>
  <c r="D25" i="86"/>
  <c r="C26" i="86"/>
  <c r="D26" i="86"/>
  <c r="C27" i="86"/>
  <c r="D27" i="86"/>
  <c r="C28" i="86"/>
  <c r="D28" i="86"/>
  <c r="D22" i="86"/>
  <c r="C22" i="86"/>
  <c r="C8" i="86"/>
  <c r="D8" i="86"/>
  <c r="C9" i="86"/>
  <c r="D9" i="86"/>
  <c r="C10" i="86"/>
  <c r="D10" i="86"/>
  <c r="C11" i="86"/>
  <c r="D11" i="86"/>
  <c r="C12" i="86"/>
  <c r="D12" i="86"/>
  <c r="C13" i="86"/>
  <c r="D13" i="86"/>
  <c r="D7" i="86"/>
  <c r="C7" i="86"/>
  <c r="I12" i="76"/>
  <c r="I6" i="76"/>
  <c r="L6" i="80"/>
  <c r="L7" i="80"/>
  <c r="L8" i="80"/>
  <c r="L9" i="80"/>
  <c r="L10"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L38" i="80"/>
  <c r="L39" i="80"/>
  <c r="L40" i="80"/>
  <c r="L41" i="80"/>
  <c r="L42" i="80"/>
  <c r="L43" i="80"/>
  <c r="L44" i="80"/>
  <c r="L45" i="80"/>
  <c r="L46" i="80"/>
  <c r="L5" i="80"/>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5" i="79"/>
  <c r="V6" i="78"/>
  <c r="V7" i="78"/>
  <c r="V8" i="78"/>
  <c r="V9" i="78"/>
  <c r="V10" i="78"/>
  <c r="V11" i="78"/>
  <c r="V12" i="78"/>
  <c r="V13" i="78"/>
  <c r="V14" i="78"/>
  <c r="V15" i="78"/>
  <c r="V16" i="78"/>
  <c r="V17" i="78"/>
  <c r="V18" i="78"/>
  <c r="V19" i="78"/>
  <c r="V20" i="78"/>
  <c r="V21" i="78"/>
  <c r="V22" i="78"/>
  <c r="V23" i="78"/>
  <c r="V24" i="78"/>
  <c r="V25" i="78"/>
  <c r="V26" i="78"/>
  <c r="V27" i="78"/>
  <c r="V28" i="78"/>
  <c r="V29" i="78"/>
  <c r="V30" i="78"/>
  <c r="V31" i="78"/>
  <c r="V32" i="78"/>
  <c r="V33" i="78"/>
  <c r="V34" i="78"/>
  <c r="V35" i="78"/>
  <c r="V36" i="78"/>
  <c r="V37" i="78"/>
  <c r="V38" i="78"/>
  <c r="V39" i="78"/>
  <c r="V40" i="78"/>
  <c r="V41" i="78"/>
  <c r="V42" i="78"/>
  <c r="V43" i="78"/>
  <c r="V44" i="78"/>
  <c r="V45" i="78"/>
  <c r="V46" i="78"/>
  <c r="V5" i="78"/>
  <c r="T50" i="78"/>
  <c r="V6" i="77"/>
  <c r="V7" i="77"/>
  <c r="V8" i="77"/>
  <c r="V9" i="77"/>
  <c r="V10" i="77"/>
  <c r="V11" i="77"/>
  <c r="V12" i="77"/>
  <c r="V13" i="77"/>
  <c r="V14" i="77"/>
  <c r="V15" i="77"/>
  <c r="V16" i="77"/>
  <c r="V17" i="77"/>
  <c r="V18" i="77"/>
  <c r="V19" i="77"/>
  <c r="V20" i="77"/>
  <c r="V21" i="77"/>
  <c r="V22" i="77"/>
  <c r="V23" i="77"/>
  <c r="V24" i="77"/>
  <c r="V25" i="77"/>
  <c r="V26" i="77"/>
  <c r="V27" i="77"/>
  <c r="V28" i="77"/>
  <c r="V29" i="77"/>
  <c r="V30" i="77"/>
  <c r="V31" i="77"/>
  <c r="V32" i="77"/>
  <c r="V33" i="77"/>
  <c r="V34" i="77"/>
  <c r="V35" i="77"/>
  <c r="V36" i="77"/>
  <c r="V37" i="77"/>
  <c r="V38" i="77"/>
  <c r="V39" i="77"/>
  <c r="V40" i="77"/>
  <c r="V41" i="77"/>
  <c r="V42" i="77"/>
  <c r="V43" i="77"/>
  <c r="V44" i="77"/>
  <c r="V45" i="77"/>
  <c r="V46" i="77"/>
  <c r="V5" i="77"/>
  <c r="T50" i="77"/>
  <c r="AB113" i="48"/>
  <c r="AC113" i="48"/>
  <c r="AD113" i="48" s="1"/>
  <c r="AB113" i="47"/>
  <c r="AC113" i="47"/>
  <c r="AD113" i="47"/>
  <c r="O37" i="44"/>
  <c r="O115" i="46"/>
  <c r="O37" i="41"/>
  <c r="O118" i="43"/>
  <c r="H8" i="45"/>
  <c r="H8" i="42"/>
  <c r="H8" i="69"/>
  <c r="H8" i="66"/>
  <c r="L48" i="79" l="1"/>
  <c r="I17" i="76" s="1"/>
  <c r="L48" i="80"/>
  <c r="I22" i="76" s="1"/>
  <c r="O39" i="68"/>
  <c r="O38" i="65"/>
  <c r="O38" i="44"/>
  <c r="O38" i="41"/>
  <c r="E59" i="40" l="1"/>
  <c r="F59" i="40"/>
  <c r="E60" i="40"/>
  <c r="F60" i="40"/>
  <c r="E61" i="40"/>
  <c r="F61" i="40"/>
  <c r="E62" i="40"/>
  <c r="F62" i="40"/>
  <c r="E63" i="40"/>
  <c r="F63" i="40"/>
  <c r="E64" i="40"/>
  <c r="F64" i="40"/>
  <c r="E65" i="40"/>
  <c r="F65" i="40"/>
  <c r="E66" i="40"/>
  <c r="F66" i="40"/>
  <c r="E67" i="40"/>
  <c r="F67" i="40"/>
  <c r="E68" i="40"/>
  <c r="F68" i="40"/>
  <c r="E69" i="40"/>
  <c r="F69" i="40"/>
  <c r="E70" i="40"/>
  <c r="F70" i="40"/>
  <c r="E71" i="40"/>
  <c r="F71" i="40"/>
  <c r="E72" i="40"/>
  <c r="F72" i="40"/>
  <c r="E73" i="40"/>
  <c r="F73" i="40"/>
  <c r="E74" i="40"/>
  <c r="F74" i="40"/>
  <c r="E75" i="40"/>
  <c r="F75" i="40"/>
  <c r="E76" i="40"/>
  <c r="F76" i="40"/>
  <c r="E77" i="40"/>
  <c r="F77" i="40"/>
  <c r="E78" i="40"/>
  <c r="F78" i="40"/>
  <c r="E79" i="40"/>
  <c r="F79" i="40"/>
  <c r="E80" i="40"/>
  <c r="F80" i="40"/>
  <c r="E81" i="40"/>
  <c r="F81" i="40"/>
  <c r="E82" i="40"/>
  <c r="F82" i="40"/>
  <c r="E83" i="40"/>
  <c r="F83" i="40"/>
  <c r="E84" i="40"/>
  <c r="F84" i="40"/>
  <c r="E85" i="40"/>
  <c r="F85" i="40"/>
  <c r="E86" i="40"/>
  <c r="F86" i="40"/>
  <c r="E87" i="40"/>
  <c r="F87" i="40"/>
  <c r="E88" i="40"/>
  <c r="F88" i="40"/>
  <c r="E89" i="40"/>
  <c r="F89" i="40"/>
  <c r="E90" i="40"/>
  <c r="F90" i="40"/>
  <c r="E91" i="40"/>
  <c r="F91" i="40"/>
  <c r="E92" i="40"/>
  <c r="F92" i="40"/>
  <c r="E93" i="40"/>
  <c r="F93" i="40"/>
  <c r="E94" i="40"/>
  <c r="F94" i="40"/>
  <c r="E95" i="40"/>
  <c r="F95" i="40"/>
  <c r="E96" i="40"/>
  <c r="F96" i="40"/>
  <c r="E97" i="40"/>
  <c r="F97" i="40"/>
  <c r="E98" i="40"/>
  <c r="F98" i="40"/>
  <c r="E99" i="40"/>
  <c r="F99" i="40"/>
  <c r="F58" i="40"/>
  <c r="E58" i="40"/>
  <c r="E48" i="40"/>
  <c r="F48" i="40"/>
  <c r="E8" i="40"/>
  <c r="F8" i="40"/>
  <c r="E9" i="40"/>
  <c r="F9" i="40"/>
  <c r="E12" i="40"/>
  <c r="F12" i="40"/>
  <c r="E10" i="40"/>
  <c r="F10" i="40"/>
  <c r="E11" i="40"/>
  <c r="F11" i="40"/>
  <c r="E13" i="40"/>
  <c r="F13" i="40"/>
  <c r="E14" i="40"/>
  <c r="F14" i="40"/>
  <c r="E15" i="40"/>
  <c r="F15" i="40"/>
  <c r="E16" i="40"/>
  <c r="F16" i="40"/>
  <c r="E17" i="40"/>
  <c r="F17" i="40"/>
  <c r="E19" i="40"/>
  <c r="F19" i="40"/>
  <c r="E20" i="40"/>
  <c r="F20" i="40"/>
  <c r="E21" i="40"/>
  <c r="F21" i="40"/>
  <c r="E18" i="40"/>
  <c r="F18" i="40"/>
  <c r="E22" i="40"/>
  <c r="F22" i="40"/>
  <c r="E23" i="40"/>
  <c r="F23" i="40"/>
  <c r="E24" i="40"/>
  <c r="F24" i="40"/>
  <c r="E25" i="40"/>
  <c r="F25" i="40"/>
  <c r="E26" i="40"/>
  <c r="F26" i="40"/>
  <c r="E28" i="40"/>
  <c r="F28" i="40"/>
  <c r="E27" i="40"/>
  <c r="F27" i="40"/>
  <c r="E29" i="40"/>
  <c r="F29" i="40"/>
  <c r="E30" i="40"/>
  <c r="F30" i="40"/>
  <c r="E31" i="40"/>
  <c r="F31" i="40"/>
  <c r="E32" i="40"/>
  <c r="F32" i="40"/>
  <c r="E34" i="40"/>
  <c r="F34" i="40"/>
  <c r="E33" i="40"/>
  <c r="F33" i="40"/>
  <c r="E35" i="40"/>
  <c r="F35" i="40"/>
  <c r="E36" i="40"/>
  <c r="F36" i="40"/>
  <c r="E37" i="40"/>
  <c r="F37" i="40"/>
  <c r="E38" i="40"/>
  <c r="F38" i="40"/>
  <c r="E39" i="40"/>
  <c r="F39" i="40"/>
  <c r="E40" i="40"/>
  <c r="F40" i="40"/>
  <c r="E41" i="40"/>
  <c r="F41" i="40"/>
  <c r="E42" i="40"/>
  <c r="F42" i="40"/>
  <c r="E43" i="40"/>
  <c r="F43" i="40"/>
  <c r="E44" i="40"/>
  <c r="F44" i="40"/>
  <c r="E45" i="40"/>
  <c r="F45" i="40"/>
  <c r="E46" i="40"/>
  <c r="F46" i="40"/>
  <c r="E47" i="40"/>
  <c r="F47" i="40"/>
  <c r="F7" i="40"/>
  <c r="E7" i="40"/>
  <c r="C23" i="36"/>
  <c r="D23" i="36"/>
  <c r="C24" i="36"/>
  <c r="D24" i="36"/>
  <c r="C25" i="36"/>
  <c r="D25" i="36"/>
  <c r="C26" i="36"/>
  <c r="D26" i="36"/>
  <c r="C27" i="36"/>
  <c r="D27" i="36"/>
  <c r="C28" i="36"/>
  <c r="D28" i="36"/>
  <c r="D22" i="36"/>
  <c r="C22" i="36"/>
  <c r="C8" i="36"/>
  <c r="D8" i="36"/>
  <c r="C9" i="36"/>
  <c r="D9" i="36"/>
  <c r="C10" i="36"/>
  <c r="D10" i="36"/>
  <c r="C11" i="36"/>
  <c r="D11" i="36"/>
  <c r="C12" i="36"/>
  <c r="D12" i="36"/>
  <c r="C13" i="36"/>
  <c r="D13" i="36"/>
  <c r="D7" i="36"/>
  <c r="C7" i="36"/>
  <c r="I12" i="30"/>
  <c r="I6" i="30"/>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N48" i="29"/>
  <c r="N49" i="29"/>
  <c r="N50" i="29"/>
  <c r="N51" i="29"/>
  <c r="N52" i="29"/>
  <c r="N53"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N90" i="29"/>
  <c r="N91" i="29"/>
  <c r="N92" i="29"/>
  <c r="N93" i="29"/>
  <c r="N94" i="29"/>
  <c r="N95" i="29"/>
  <c r="N96" i="29"/>
  <c r="N97" i="29"/>
  <c r="N98" i="29"/>
  <c r="N99" i="29"/>
  <c r="N100" i="29"/>
  <c r="N101" i="29"/>
  <c r="N102" i="29"/>
  <c r="N103" i="29"/>
  <c r="N104" i="29"/>
  <c r="N105" i="29"/>
  <c r="N106" i="29"/>
  <c r="N107" i="29"/>
  <c r="N108" i="29"/>
  <c r="N109" i="29"/>
  <c r="N110" i="29"/>
  <c r="N5" i="29"/>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5" i="28"/>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35" i="27"/>
  <c r="X36" i="27"/>
  <c r="X37" i="27"/>
  <c r="X38" i="27"/>
  <c r="X39" i="27"/>
  <c r="X40" i="27"/>
  <c r="X41" i="27"/>
  <c r="X42" i="27"/>
  <c r="X43" i="27"/>
  <c r="X44" i="27"/>
  <c r="X45" i="27"/>
  <c r="X46" i="27"/>
  <c r="X47" i="27"/>
  <c r="X48" i="27"/>
  <c r="X49" i="27"/>
  <c r="X50" i="27"/>
  <c r="X51" i="27"/>
  <c r="X52" i="27"/>
  <c r="X53" i="27"/>
  <c r="X54" i="27"/>
  <c r="X55" i="27"/>
  <c r="X56" i="27"/>
  <c r="X57" i="27"/>
  <c r="X58" i="27"/>
  <c r="X59" i="27"/>
  <c r="X60" i="27"/>
  <c r="X61" i="27"/>
  <c r="X62" i="27"/>
  <c r="X63" i="27"/>
  <c r="X64" i="27"/>
  <c r="X65" i="27"/>
  <c r="X66" i="27"/>
  <c r="X67" i="27"/>
  <c r="X68" i="27"/>
  <c r="X69" i="27"/>
  <c r="X70" i="27"/>
  <c r="X71" i="27"/>
  <c r="X72" i="27"/>
  <c r="X73" i="27"/>
  <c r="X74" i="27"/>
  <c r="X75" i="27"/>
  <c r="X76" i="27"/>
  <c r="X77" i="27"/>
  <c r="X78" i="27"/>
  <c r="X79" i="27"/>
  <c r="X80" i="27"/>
  <c r="X81" i="27"/>
  <c r="X82" i="27"/>
  <c r="X83" i="27"/>
  <c r="X84" i="27"/>
  <c r="X85" i="27"/>
  <c r="X86" i="27"/>
  <c r="X87" i="27"/>
  <c r="X88" i="27"/>
  <c r="X89" i="27"/>
  <c r="X90" i="27"/>
  <c r="X91" i="27"/>
  <c r="X92" i="27"/>
  <c r="X93" i="27"/>
  <c r="X94" i="27"/>
  <c r="X95" i="27"/>
  <c r="X96" i="27"/>
  <c r="X97" i="27"/>
  <c r="X98" i="27"/>
  <c r="X99" i="27"/>
  <c r="X100" i="27"/>
  <c r="X101" i="27"/>
  <c r="X102" i="27"/>
  <c r="X103" i="27"/>
  <c r="X104" i="27"/>
  <c r="X105" i="27"/>
  <c r="X106" i="27"/>
  <c r="X107" i="27"/>
  <c r="X108" i="27"/>
  <c r="X109" i="27"/>
  <c r="X110" i="27"/>
  <c r="X5" i="27"/>
  <c r="V114" i="27"/>
  <c r="N112" i="29" l="1"/>
  <c r="I22" i="30" s="1"/>
  <c r="N112" i="28"/>
  <c r="I17" i="30" s="1"/>
  <c r="X6" i="26"/>
  <c r="X7" i="26"/>
  <c r="X8" i="26"/>
  <c r="X9" i="26"/>
  <c r="X10" i="26"/>
  <c r="X11" i="26"/>
  <c r="X12" i="26"/>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5" i="26"/>
  <c r="V114" i="26"/>
  <c r="I53" i="49" l="1"/>
  <c r="I19" i="49" l="1"/>
  <c r="W49" i="74" l="1"/>
  <c r="Y49" i="74" s="1"/>
  <c r="X49" i="74"/>
  <c r="W49" i="73"/>
  <c r="Y49" i="73" s="1"/>
  <c r="X49" i="73"/>
  <c r="N38" i="68"/>
  <c r="G8" i="69"/>
  <c r="N39" i="68" l="1"/>
  <c r="N51" i="70" l="1"/>
  <c r="N37" i="65"/>
  <c r="N54" i="67"/>
  <c r="G8" i="66"/>
  <c r="N38" i="65" l="1"/>
  <c r="H12" i="76" l="1"/>
  <c r="H6" i="76"/>
  <c r="K6" i="80"/>
  <c r="K7" i="80"/>
  <c r="K8" i="80"/>
  <c r="K9" i="80"/>
  <c r="K10"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K38" i="80"/>
  <c r="K39" i="80"/>
  <c r="K40" i="80"/>
  <c r="K41" i="80"/>
  <c r="K42" i="80"/>
  <c r="K43" i="80"/>
  <c r="K44" i="80"/>
  <c r="K45" i="80"/>
  <c r="K46"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5" i="79"/>
  <c r="R50" i="78"/>
  <c r="R50" i="77"/>
  <c r="Y113" i="48"/>
  <c r="AA113" i="48" s="1"/>
  <c r="Z113" i="48"/>
  <c r="Y113" i="47"/>
  <c r="AA113" i="47" s="1"/>
  <c r="Z113" i="47"/>
  <c r="N37" i="44"/>
  <c r="G8" i="45"/>
  <c r="F8" i="45"/>
  <c r="K48" i="79" l="1"/>
  <c r="H17" i="76" s="1"/>
  <c r="K48" i="80"/>
  <c r="H22" i="76" s="1"/>
  <c r="N38" i="44"/>
  <c r="N115" i="46"/>
  <c r="N37" i="41" l="1"/>
  <c r="N118" i="43"/>
  <c r="G8" i="42"/>
  <c r="N38" i="41" l="1"/>
  <c r="H12" i="30" l="1"/>
  <c r="H6" i="30"/>
  <c r="M6" i="29"/>
  <c r="M7" i="29"/>
  <c r="M8" i="29"/>
  <c r="M9" i="29"/>
  <c r="M10" i="29"/>
  <c r="M11" i="29"/>
  <c r="M12" i="29"/>
  <c r="M13" i="29"/>
  <c r="M14"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5" i="29"/>
  <c r="M6" i="28"/>
  <c r="M7" i="28"/>
  <c r="M8" i="28"/>
  <c r="M9" i="28"/>
  <c r="M10" i="28"/>
  <c r="M11" i="28"/>
  <c r="M12"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5" i="28"/>
  <c r="T114" i="27"/>
  <c r="T114" i="26"/>
  <c r="H53" i="49"/>
  <c r="H19" i="49"/>
  <c r="M112" i="28" l="1"/>
  <c r="H17" i="30" s="1"/>
  <c r="M112" i="29"/>
  <c r="H22" i="30" s="1"/>
  <c r="T49" i="74" l="1"/>
  <c r="U49" i="74"/>
  <c r="T49" i="73"/>
  <c r="V49" i="73" s="1"/>
  <c r="U49" i="73"/>
  <c r="M38" i="68"/>
  <c r="M51" i="70"/>
  <c r="F8" i="69"/>
  <c r="V49" i="74" l="1"/>
  <c r="M39" i="68"/>
  <c r="M37" i="65" l="1"/>
  <c r="M54" i="67"/>
  <c r="F8" i="66"/>
  <c r="M38" i="65" l="1"/>
  <c r="G12" i="76"/>
  <c r="G6" i="76"/>
  <c r="J6" i="80"/>
  <c r="J7" i="80"/>
  <c r="J8" i="80"/>
  <c r="J9" i="80"/>
  <c r="J10"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J38" i="80"/>
  <c r="J39" i="80"/>
  <c r="J40" i="80"/>
  <c r="J41" i="80"/>
  <c r="J42" i="80"/>
  <c r="J43" i="80"/>
  <c r="J44" i="80"/>
  <c r="J45" i="80"/>
  <c r="J46" i="80"/>
  <c r="J5" i="80"/>
  <c r="J48" i="80" l="1"/>
  <c r="G22" i="76" s="1"/>
  <c r="J6" i="79"/>
  <c r="J7" i="79"/>
  <c r="J8" i="79"/>
  <c r="J9" i="79"/>
  <c r="J10" i="79"/>
  <c r="J11" i="79"/>
  <c r="J12" i="79"/>
  <c r="J13" i="79"/>
  <c r="J14" i="79"/>
  <c r="J15" i="79"/>
  <c r="J16" i="79"/>
  <c r="J17" i="79"/>
  <c r="J18" i="79"/>
  <c r="J19" i="79"/>
  <c r="J20" i="79"/>
  <c r="J21" i="79"/>
  <c r="J22" i="79"/>
  <c r="J23" i="79"/>
  <c r="J24" i="79"/>
  <c r="J25" i="79"/>
  <c r="J26" i="79"/>
  <c r="J27" i="79"/>
  <c r="J28" i="79"/>
  <c r="J29" i="79"/>
  <c r="J30" i="79"/>
  <c r="J31" i="79"/>
  <c r="J32" i="79"/>
  <c r="J33" i="79"/>
  <c r="J34" i="79"/>
  <c r="J35" i="79"/>
  <c r="J36" i="79"/>
  <c r="J37" i="79"/>
  <c r="J38" i="79"/>
  <c r="J39" i="79"/>
  <c r="J40" i="79"/>
  <c r="J41" i="79"/>
  <c r="J42" i="79"/>
  <c r="J43" i="79"/>
  <c r="J44" i="79"/>
  <c r="J45" i="79"/>
  <c r="J46" i="79"/>
  <c r="J5" i="79"/>
  <c r="P50" i="78"/>
  <c r="P50" i="77"/>
  <c r="J48" i="79" l="1"/>
  <c r="G17" i="76" s="1"/>
  <c r="V113" i="48" l="1"/>
  <c r="X113" i="48" s="1"/>
  <c r="W113" i="48"/>
  <c r="V113" i="47"/>
  <c r="W113" i="47"/>
  <c r="M37" i="41"/>
  <c r="M118" i="43"/>
  <c r="M37" i="44"/>
  <c r="M115" i="46"/>
  <c r="G12" i="30"/>
  <c r="G6" i="30"/>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5" i="29"/>
  <c r="L6"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L101" i="28"/>
  <c r="L102" i="28"/>
  <c r="L103" i="28"/>
  <c r="L104" i="28"/>
  <c r="L105" i="28"/>
  <c r="L106" i="28"/>
  <c r="L107" i="28"/>
  <c r="L108" i="28"/>
  <c r="L109" i="28"/>
  <c r="L110" i="28"/>
  <c r="L5" i="28"/>
  <c r="R114" i="27"/>
  <c r="R114" i="26"/>
  <c r="F8" i="42"/>
  <c r="X113" i="47" l="1"/>
  <c r="L112" i="28"/>
  <c r="G17" i="30" s="1"/>
  <c r="L112" i="29"/>
  <c r="G22" i="30" s="1"/>
  <c r="M38" i="41"/>
  <c r="M38" i="44"/>
  <c r="G19" i="49" l="1"/>
  <c r="G53" i="49"/>
  <c r="Q49" i="74"/>
  <c r="R49" i="74"/>
  <c r="S49" i="74"/>
  <c r="Q49" i="73"/>
  <c r="S49" i="73" s="1"/>
  <c r="R49" i="73"/>
  <c r="L38" i="68"/>
  <c r="L51" i="70"/>
  <c r="E8" i="69"/>
  <c r="L39" i="68" l="1"/>
  <c r="L37" i="65" l="1"/>
  <c r="L54" i="67"/>
  <c r="D8" i="66"/>
  <c r="E8" i="66"/>
  <c r="L38" i="65" l="1"/>
  <c r="F12" i="76" l="1"/>
  <c r="F6" i="76"/>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5" i="80"/>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5" i="79"/>
  <c r="N50" i="78"/>
  <c r="N50" i="77"/>
  <c r="I48" i="80" l="1"/>
  <c r="F22" i="76" s="1"/>
  <c r="I48" i="79"/>
  <c r="F17" i="76" s="1"/>
  <c r="S113" i="48"/>
  <c r="U113" i="48" s="1"/>
  <c r="T113" i="48"/>
  <c r="S113" i="47"/>
  <c r="U113" i="47" s="1"/>
  <c r="T113" i="47"/>
  <c r="L37" i="44"/>
  <c r="L115" i="46" l="1"/>
  <c r="L37" i="41"/>
  <c r="L118" i="43"/>
  <c r="E8" i="45"/>
  <c r="E8" i="42"/>
  <c r="L38" i="44" l="1"/>
  <c r="L38" i="41"/>
  <c r="F12" i="30" l="1"/>
  <c r="F6" i="30"/>
  <c r="K6"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5" i="29"/>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5" i="28"/>
  <c r="P114" i="27"/>
  <c r="P114" i="26"/>
  <c r="F53" i="49"/>
  <c r="K112" i="28" l="1"/>
  <c r="F17" i="30" s="1"/>
  <c r="K112" i="29"/>
  <c r="F22" i="30" s="1"/>
  <c r="F19" i="49" l="1"/>
  <c r="N49" i="74" l="1"/>
  <c r="O49" i="74"/>
  <c r="P49" i="74" s="1"/>
  <c r="N49" i="73" l="1"/>
  <c r="O49" i="73"/>
  <c r="P49" i="73"/>
  <c r="K49" i="74" l="1"/>
  <c r="L49" i="74"/>
  <c r="M49" i="74" s="1"/>
  <c r="K49" i="73" l="1"/>
  <c r="M49" i="73" s="1"/>
  <c r="L49" i="73"/>
  <c r="H49" i="74" l="1"/>
  <c r="J49" i="74" s="1"/>
  <c r="I49" i="74"/>
  <c r="H49" i="73" l="1"/>
  <c r="I49" i="73"/>
  <c r="J49" i="73" s="1"/>
  <c r="I38" i="68" l="1"/>
  <c r="J38" i="68"/>
  <c r="K38" i="68"/>
  <c r="J51" i="70"/>
  <c r="K51" i="70"/>
  <c r="C8" i="69"/>
  <c r="D8" i="69"/>
  <c r="B8" i="69"/>
  <c r="I39" i="68" l="1"/>
  <c r="J39" i="68"/>
  <c r="K39" i="68"/>
  <c r="I37" i="65"/>
  <c r="J37" i="65"/>
  <c r="K37" i="65"/>
  <c r="J54" i="67"/>
  <c r="K54" i="67"/>
  <c r="B8" i="66"/>
  <c r="C8" i="66"/>
  <c r="A8" i="66"/>
  <c r="I38" i="65" l="1"/>
  <c r="J38" i="65"/>
  <c r="K38" i="65"/>
  <c r="C12" i="76" l="1"/>
  <c r="D12" i="76"/>
  <c r="E12" i="76"/>
  <c r="C6" i="76"/>
  <c r="D6" i="76"/>
  <c r="E6" i="76"/>
  <c r="F6" i="80"/>
  <c r="G6" i="80"/>
  <c r="H6" i="80"/>
  <c r="F7" i="80"/>
  <c r="G7" i="80"/>
  <c r="H7" i="80"/>
  <c r="F8" i="80"/>
  <c r="G8" i="80"/>
  <c r="H8" i="80"/>
  <c r="F9" i="80"/>
  <c r="G9" i="80"/>
  <c r="H9" i="80"/>
  <c r="F10" i="80"/>
  <c r="G10" i="80"/>
  <c r="H10" i="80"/>
  <c r="F11" i="80"/>
  <c r="G11" i="80"/>
  <c r="H11" i="80"/>
  <c r="F12" i="80"/>
  <c r="G12" i="80"/>
  <c r="H12" i="80"/>
  <c r="F13" i="80"/>
  <c r="G13" i="80"/>
  <c r="H13" i="80"/>
  <c r="F14" i="80"/>
  <c r="G14" i="80"/>
  <c r="H14" i="80"/>
  <c r="F15" i="80"/>
  <c r="G15" i="80"/>
  <c r="H15" i="80"/>
  <c r="F16" i="80"/>
  <c r="G16" i="80"/>
  <c r="H16" i="80"/>
  <c r="F17" i="80"/>
  <c r="G17" i="80"/>
  <c r="H17" i="80"/>
  <c r="F18" i="80"/>
  <c r="G18" i="80"/>
  <c r="H18" i="80"/>
  <c r="F19" i="80"/>
  <c r="G19" i="80"/>
  <c r="H19" i="80"/>
  <c r="F20" i="80"/>
  <c r="G20" i="80"/>
  <c r="H20" i="80"/>
  <c r="F21" i="80"/>
  <c r="G21" i="80"/>
  <c r="H21" i="80"/>
  <c r="F22" i="80"/>
  <c r="G22" i="80"/>
  <c r="H22" i="80"/>
  <c r="F23" i="80"/>
  <c r="G23" i="80"/>
  <c r="H23" i="80"/>
  <c r="F24" i="80"/>
  <c r="G24" i="80"/>
  <c r="H24" i="80"/>
  <c r="F25" i="80"/>
  <c r="G25" i="80"/>
  <c r="H25" i="80"/>
  <c r="F26" i="80"/>
  <c r="G26" i="80"/>
  <c r="H26" i="80"/>
  <c r="F27" i="80"/>
  <c r="G27" i="80"/>
  <c r="H27" i="80"/>
  <c r="F28" i="80"/>
  <c r="G28" i="80"/>
  <c r="H28" i="80"/>
  <c r="F29" i="80"/>
  <c r="G29" i="80"/>
  <c r="H29" i="80"/>
  <c r="F30" i="80"/>
  <c r="G30" i="80"/>
  <c r="H30" i="80"/>
  <c r="F31" i="80"/>
  <c r="G31" i="80"/>
  <c r="H31" i="80"/>
  <c r="F32" i="80"/>
  <c r="G32" i="80"/>
  <c r="H32" i="80"/>
  <c r="F33" i="80"/>
  <c r="G33" i="80"/>
  <c r="H33" i="80"/>
  <c r="F34" i="80"/>
  <c r="G34" i="80"/>
  <c r="H34" i="80"/>
  <c r="F35" i="80"/>
  <c r="G35" i="80"/>
  <c r="H35" i="80"/>
  <c r="F36" i="80"/>
  <c r="G36" i="80"/>
  <c r="H36" i="80"/>
  <c r="F37" i="80"/>
  <c r="G37" i="80"/>
  <c r="H37" i="80"/>
  <c r="F38" i="80"/>
  <c r="G38" i="80"/>
  <c r="H38" i="80"/>
  <c r="F39" i="80"/>
  <c r="G39" i="80"/>
  <c r="H39" i="80"/>
  <c r="F40" i="80"/>
  <c r="G40" i="80"/>
  <c r="H40" i="80"/>
  <c r="F41" i="80"/>
  <c r="G41" i="80"/>
  <c r="H41" i="80"/>
  <c r="F42" i="80"/>
  <c r="G42" i="80"/>
  <c r="H42" i="80"/>
  <c r="F43" i="80"/>
  <c r="G43" i="80"/>
  <c r="H43" i="80"/>
  <c r="F44" i="80"/>
  <c r="G44" i="80"/>
  <c r="H44" i="80"/>
  <c r="F45" i="80"/>
  <c r="G45" i="80"/>
  <c r="H45" i="80"/>
  <c r="F46" i="80"/>
  <c r="G46" i="80"/>
  <c r="H46" i="80"/>
  <c r="H5" i="80"/>
  <c r="G5" i="80"/>
  <c r="F5" i="80"/>
  <c r="F6" i="79"/>
  <c r="G6" i="79"/>
  <c r="H6" i="79"/>
  <c r="F7" i="79"/>
  <c r="G7" i="79"/>
  <c r="H7" i="79"/>
  <c r="F8" i="79"/>
  <c r="G8" i="79"/>
  <c r="H8" i="79"/>
  <c r="F9" i="79"/>
  <c r="G9" i="79"/>
  <c r="H9" i="79"/>
  <c r="F10" i="79"/>
  <c r="G10" i="79"/>
  <c r="H10" i="79"/>
  <c r="F11" i="79"/>
  <c r="G11" i="79"/>
  <c r="H11" i="79"/>
  <c r="F12" i="79"/>
  <c r="G12" i="79"/>
  <c r="H12" i="79"/>
  <c r="F13" i="79"/>
  <c r="G13" i="79"/>
  <c r="H13" i="79"/>
  <c r="F14" i="79"/>
  <c r="G14" i="79"/>
  <c r="H14" i="79"/>
  <c r="F15" i="79"/>
  <c r="G15" i="79"/>
  <c r="H15" i="79"/>
  <c r="F16" i="79"/>
  <c r="G16" i="79"/>
  <c r="H16" i="79"/>
  <c r="F17" i="79"/>
  <c r="G17" i="79"/>
  <c r="H17" i="79"/>
  <c r="F18" i="79"/>
  <c r="G18" i="79"/>
  <c r="H18" i="79"/>
  <c r="F19" i="79"/>
  <c r="G19" i="79"/>
  <c r="H19" i="79"/>
  <c r="F20" i="79"/>
  <c r="G20" i="79"/>
  <c r="H20" i="79"/>
  <c r="F21" i="79"/>
  <c r="G21" i="79"/>
  <c r="H21" i="79"/>
  <c r="F22" i="79"/>
  <c r="G22" i="79"/>
  <c r="H22" i="79"/>
  <c r="F23" i="79"/>
  <c r="G23" i="79"/>
  <c r="H23" i="79"/>
  <c r="F24" i="79"/>
  <c r="G24" i="79"/>
  <c r="H24" i="79"/>
  <c r="F25" i="79"/>
  <c r="G25" i="79"/>
  <c r="H25" i="79"/>
  <c r="F26" i="79"/>
  <c r="G26" i="79"/>
  <c r="H26" i="79"/>
  <c r="F27" i="79"/>
  <c r="G27" i="79"/>
  <c r="H27" i="79"/>
  <c r="F28" i="79"/>
  <c r="G28" i="79"/>
  <c r="H28" i="79"/>
  <c r="F29" i="79"/>
  <c r="G29" i="79"/>
  <c r="H29" i="79"/>
  <c r="F30" i="79"/>
  <c r="G30" i="79"/>
  <c r="H30" i="79"/>
  <c r="F31" i="79"/>
  <c r="G31" i="79"/>
  <c r="H31" i="79"/>
  <c r="F32" i="79"/>
  <c r="G32" i="79"/>
  <c r="H32" i="79"/>
  <c r="F33" i="79"/>
  <c r="G33" i="79"/>
  <c r="H33" i="79"/>
  <c r="F34" i="79"/>
  <c r="G34" i="79"/>
  <c r="H34" i="79"/>
  <c r="F35" i="79"/>
  <c r="G35" i="79"/>
  <c r="H35" i="79"/>
  <c r="F36" i="79"/>
  <c r="G36" i="79"/>
  <c r="H36" i="79"/>
  <c r="F37" i="79"/>
  <c r="G37" i="79"/>
  <c r="H37" i="79"/>
  <c r="F38" i="79"/>
  <c r="G38" i="79"/>
  <c r="H38" i="79"/>
  <c r="F39" i="79"/>
  <c r="G39" i="79"/>
  <c r="H39" i="79"/>
  <c r="F40" i="79"/>
  <c r="G40" i="79"/>
  <c r="H40" i="79"/>
  <c r="F41" i="79"/>
  <c r="G41" i="79"/>
  <c r="H41" i="79"/>
  <c r="F42" i="79"/>
  <c r="G42" i="79"/>
  <c r="H42" i="79"/>
  <c r="F43" i="79"/>
  <c r="G43" i="79"/>
  <c r="H43" i="79"/>
  <c r="F44" i="79"/>
  <c r="G44" i="79"/>
  <c r="H44" i="79"/>
  <c r="F45" i="79"/>
  <c r="G45" i="79"/>
  <c r="H45" i="79"/>
  <c r="F46" i="79"/>
  <c r="G46" i="79"/>
  <c r="H46" i="79"/>
  <c r="H5" i="79"/>
  <c r="G5" i="79"/>
  <c r="F5" i="79"/>
  <c r="L50" i="78"/>
  <c r="F48" i="80" l="1"/>
  <c r="C22" i="76" s="1"/>
  <c r="H48" i="80"/>
  <c r="E22" i="76" s="1"/>
  <c r="H48" i="79"/>
  <c r="E17" i="76" s="1"/>
  <c r="G48" i="79"/>
  <c r="D17" i="76" s="1"/>
  <c r="F48" i="79"/>
  <c r="C17" i="76" s="1"/>
  <c r="G48" i="80"/>
  <c r="D22" i="76" s="1"/>
  <c r="J50" i="78"/>
  <c r="H50" i="78" l="1"/>
  <c r="L50" i="77" l="1"/>
  <c r="J50" i="77" l="1"/>
  <c r="H50" i="77" l="1"/>
  <c r="P113" i="48" l="1"/>
  <c r="Q113" i="48"/>
  <c r="R113" i="48" l="1"/>
  <c r="M113" i="48"/>
  <c r="N113" i="48"/>
  <c r="O113" i="48" l="1"/>
  <c r="J113" i="48"/>
  <c r="K113" i="48"/>
  <c r="L113" i="48" l="1"/>
  <c r="P113" i="47"/>
  <c r="R113" i="47" s="1"/>
  <c r="Q113" i="47"/>
  <c r="M113" i="47" l="1"/>
  <c r="N113" i="47"/>
  <c r="O113" i="47" l="1"/>
  <c r="J113" i="47"/>
  <c r="K113" i="47"/>
  <c r="L113" i="47" l="1"/>
  <c r="I37" i="44"/>
  <c r="J37" i="44"/>
  <c r="K37" i="44"/>
  <c r="J115" i="46"/>
  <c r="K115" i="46"/>
  <c r="C8" i="45"/>
  <c r="B8" i="45"/>
  <c r="D8" i="45"/>
  <c r="I38" i="44" l="1"/>
  <c r="J38" i="44"/>
  <c r="K38" i="44"/>
  <c r="K37" i="41"/>
  <c r="J37" i="41"/>
  <c r="I37" i="41"/>
  <c r="J118" i="43" l="1"/>
  <c r="K118" i="43"/>
  <c r="C8" i="42"/>
  <c r="D8" i="42"/>
  <c r="B8" i="42"/>
  <c r="I38" i="41" l="1"/>
  <c r="J38" i="41"/>
  <c r="K38" i="41"/>
  <c r="C12" i="30" l="1"/>
  <c r="D12" i="30"/>
  <c r="E12" i="30"/>
  <c r="C6" i="30"/>
  <c r="D6" i="30"/>
  <c r="E6" i="30"/>
  <c r="H6" i="29"/>
  <c r="I6" i="29"/>
  <c r="J6" i="29"/>
  <c r="H7" i="29"/>
  <c r="I7" i="29"/>
  <c r="J7" i="29"/>
  <c r="H8" i="29"/>
  <c r="I8" i="29"/>
  <c r="J8" i="29"/>
  <c r="H9" i="29"/>
  <c r="I9" i="29"/>
  <c r="J9" i="29"/>
  <c r="H10" i="29"/>
  <c r="I10" i="29"/>
  <c r="J10" i="29"/>
  <c r="H11" i="29"/>
  <c r="I11" i="29"/>
  <c r="J11" i="29"/>
  <c r="H12" i="29"/>
  <c r="I12" i="29"/>
  <c r="J12" i="29"/>
  <c r="H13" i="29"/>
  <c r="I13" i="29"/>
  <c r="J13" i="29"/>
  <c r="H14" i="29"/>
  <c r="I14" i="29"/>
  <c r="J14" i="29"/>
  <c r="H15" i="29"/>
  <c r="I15" i="29"/>
  <c r="J15" i="29"/>
  <c r="H16" i="29"/>
  <c r="I16" i="29"/>
  <c r="J16" i="29"/>
  <c r="H17" i="29"/>
  <c r="I17" i="29"/>
  <c r="J17" i="29"/>
  <c r="H18" i="29"/>
  <c r="I18" i="29"/>
  <c r="J18" i="29"/>
  <c r="H19" i="29"/>
  <c r="I19" i="29"/>
  <c r="J19" i="29"/>
  <c r="H20" i="29"/>
  <c r="I20" i="29"/>
  <c r="J20" i="29"/>
  <c r="H21" i="29"/>
  <c r="I21" i="29"/>
  <c r="J21" i="29"/>
  <c r="H22" i="29"/>
  <c r="I22" i="29"/>
  <c r="J22" i="29"/>
  <c r="H23" i="29"/>
  <c r="I23" i="29"/>
  <c r="J23" i="29"/>
  <c r="H24" i="29"/>
  <c r="I24" i="29"/>
  <c r="J24" i="29"/>
  <c r="H25" i="29"/>
  <c r="I25" i="29"/>
  <c r="J25" i="29"/>
  <c r="H26" i="29"/>
  <c r="I26" i="29"/>
  <c r="J26" i="29"/>
  <c r="H27" i="29"/>
  <c r="I27" i="29"/>
  <c r="J27" i="29"/>
  <c r="H28" i="29"/>
  <c r="I28" i="29"/>
  <c r="J28" i="29"/>
  <c r="H29" i="29"/>
  <c r="I29" i="29"/>
  <c r="J29" i="29"/>
  <c r="H30" i="29"/>
  <c r="I30" i="29"/>
  <c r="J30" i="29"/>
  <c r="H31" i="29"/>
  <c r="I31" i="29"/>
  <c r="J31" i="29"/>
  <c r="H32" i="29"/>
  <c r="I32" i="29"/>
  <c r="J32" i="29"/>
  <c r="H33" i="29"/>
  <c r="I33" i="29"/>
  <c r="J33" i="29"/>
  <c r="H34" i="29"/>
  <c r="I34" i="29"/>
  <c r="J34" i="29"/>
  <c r="H35" i="29"/>
  <c r="I35" i="29"/>
  <c r="J35" i="29"/>
  <c r="H36" i="29"/>
  <c r="I36" i="29"/>
  <c r="J36" i="29"/>
  <c r="H37" i="29"/>
  <c r="I37" i="29"/>
  <c r="J37" i="29"/>
  <c r="H38" i="29"/>
  <c r="I38" i="29"/>
  <c r="J38" i="29"/>
  <c r="H39" i="29"/>
  <c r="I39" i="29"/>
  <c r="J39" i="29"/>
  <c r="H40" i="29"/>
  <c r="I40" i="29"/>
  <c r="J40" i="29"/>
  <c r="H41" i="29"/>
  <c r="I41" i="29"/>
  <c r="J41" i="29"/>
  <c r="H42" i="29"/>
  <c r="I42" i="29"/>
  <c r="J42" i="29"/>
  <c r="H43" i="29"/>
  <c r="I43" i="29"/>
  <c r="J43" i="29"/>
  <c r="H44" i="29"/>
  <c r="I44" i="29"/>
  <c r="J44" i="29"/>
  <c r="H45" i="29"/>
  <c r="I45" i="29"/>
  <c r="J45" i="29"/>
  <c r="H46" i="29"/>
  <c r="I46" i="29"/>
  <c r="J46" i="29"/>
  <c r="H47" i="29"/>
  <c r="I47" i="29"/>
  <c r="J47" i="29"/>
  <c r="H48" i="29"/>
  <c r="I48" i="29"/>
  <c r="J48" i="29"/>
  <c r="H49" i="29"/>
  <c r="I49" i="29"/>
  <c r="J49" i="29"/>
  <c r="H50" i="29"/>
  <c r="I50" i="29"/>
  <c r="J50" i="29"/>
  <c r="H51" i="29"/>
  <c r="I51" i="29"/>
  <c r="J51" i="29"/>
  <c r="H52" i="29"/>
  <c r="I52" i="29"/>
  <c r="J52" i="29"/>
  <c r="H53" i="29"/>
  <c r="I53" i="29"/>
  <c r="J53" i="29"/>
  <c r="H54" i="29"/>
  <c r="I54" i="29"/>
  <c r="J54" i="29"/>
  <c r="H55" i="29"/>
  <c r="I55" i="29"/>
  <c r="J55" i="29"/>
  <c r="H56" i="29"/>
  <c r="I56" i="29"/>
  <c r="J56" i="29"/>
  <c r="H57" i="29"/>
  <c r="I57" i="29"/>
  <c r="J57" i="29"/>
  <c r="H58" i="29"/>
  <c r="I58" i="29"/>
  <c r="J58" i="29"/>
  <c r="H59" i="29"/>
  <c r="I59" i="29"/>
  <c r="J59" i="29"/>
  <c r="H60" i="29"/>
  <c r="I60" i="29"/>
  <c r="J60" i="29"/>
  <c r="H61" i="29"/>
  <c r="I61" i="29"/>
  <c r="J61" i="29"/>
  <c r="H62" i="29"/>
  <c r="I62" i="29"/>
  <c r="J62" i="29"/>
  <c r="H63" i="29"/>
  <c r="I63" i="29"/>
  <c r="J63" i="29"/>
  <c r="H64" i="29"/>
  <c r="I64" i="29"/>
  <c r="J64" i="29"/>
  <c r="H65" i="29"/>
  <c r="I65" i="29"/>
  <c r="J65" i="29"/>
  <c r="H66" i="29"/>
  <c r="I66" i="29"/>
  <c r="J66" i="29"/>
  <c r="H67" i="29"/>
  <c r="I67" i="29"/>
  <c r="J67" i="29"/>
  <c r="H68" i="29"/>
  <c r="I68" i="29"/>
  <c r="J68" i="29"/>
  <c r="H69" i="29"/>
  <c r="I69" i="29"/>
  <c r="J69" i="29"/>
  <c r="H70" i="29"/>
  <c r="I70" i="29"/>
  <c r="J70" i="29"/>
  <c r="H71" i="29"/>
  <c r="I71" i="29"/>
  <c r="J71" i="29"/>
  <c r="H72" i="29"/>
  <c r="I72" i="29"/>
  <c r="J72" i="29"/>
  <c r="H73" i="29"/>
  <c r="I73" i="29"/>
  <c r="J73" i="29"/>
  <c r="H74" i="29"/>
  <c r="I74" i="29"/>
  <c r="J74" i="29"/>
  <c r="H75" i="29"/>
  <c r="I75" i="29"/>
  <c r="J75" i="29"/>
  <c r="H76" i="29"/>
  <c r="I76" i="29"/>
  <c r="J76" i="29"/>
  <c r="H77" i="29"/>
  <c r="I77" i="29"/>
  <c r="J77" i="29"/>
  <c r="H78" i="29"/>
  <c r="I78" i="29"/>
  <c r="J78" i="29"/>
  <c r="H79" i="29"/>
  <c r="I79" i="29"/>
  <c r="J79" i="29"/>
  <c r="H80" i="29"/>
  <c r="I80" i="29"/>
  <c r="J80" i="29"/>
  <c r="H81" i="29"/>
  <c r="I81" i="29"/>
  <c r="J81" i="29"/>
  <c r="H82" i="29"/>
  <c r="I82" i="29"/>
  <c r="J82" i="29"/>
  <c r="H83" i="29"/>
  <c r="I83" i="29"/>
  <c r="J83" i="29"/>
  <c r="H84" i="29"/>
  <c r="I84" i="29"/>
  <c r="J84" i="29"/>
  <c r="H85" i="29"/>
  <c r="I85" i="29"/>
  <c r="J85" i="29"/>
  <c r="H86" i="29"/>
  <c r="I86" i="29"/>
  <c r="J86" i="29"/>
  <c r="H87" i="29"/>
  <c r="I87" i="29"/>
  <c r="J87" i="29"/>
  <c r="H88" i="29"/>
  <c r="I88" i="29"/>
  <c r="J88" i="29"/>
  <c r="H89" i="29"/>
  <c r="I89" i="29"/>
  <c r="J89" i="29"/>
  <c r="H90" i="29"/>
  <c r="I90" i="29"/>
  <c r="J90" i="29"/>
  <c r="H91" i="29"/>
  <c r="I91" i="29"/>
  <c r="J91" i="29"/>
  <c r="H92" i="29"/>
  <c r="I92" i="29"/>
  <c r="J92" i="29"/>
  <c r="H93" i="29"/>
  <c r="I93" i="29"/>
  <c r="J93" i="29"/>
  <c r="H94" i="29"/>
  <c r="I94" i="29"/>
  <c r="J94" i="29"/>
  <c r="H95" i="29"/>
  <c r="I95" i="29"/>
  <c r="J95" i="29"/>
  <c r="H96" i="29"/>
  <c r="I96" i="29"/>
  <c r="J96" i="29"/>
  <c r="H97" i="29"/>
  <c r="I97" i="29"/>
  <c r="J97" i="29"/>
  <c r="H98" i="29"/>
  <c r="I98" i="29"/>
  <c r="J98" i="29"/>
  <c r="H99" i="29"/>
  <c r="I99" i="29"/>
  <c r="J99" i="29"/>
  <c r="H100" i="29"/>
  <c r="I100" i="29"/>
  <c r="J100" i="29"/>
  <c r="H101" i="29"/>
  <c r="I101" i="29"/>
  <c r="J101" i="29"/>
  <c r="H102" i="29"/>
  <c r="I102" i="29"/>
  <c r="J102" i="29"/>
  <c r="H103" i="29"/>
  <c r="I103" i="29"/>
  <c r="J103" i="29"/>
  <c r="H104" i="29"/>
  <c r="I104" i="29"/>
  <c r="J104" i="29"/>
  <c r="H105" i="29"/>
  <c r="I105" i="29"/>
  <c r="J105" i="29"/>
  <c r="H106" i="29"/>
  <c r="I106" i="29"/>
  <c r="J106" i="29"/>
  <c r="H107" i="29"/>
  <c r="I107" i="29"/>
  <c r="J107" i="29"/>
  <c r="H108" i="29"/>
  <c r="I108" i="29"/>
  <c r="J108" i="29"/>
  <c r="H109" i="29"/>
  <c r="I109" i="29"/>
  <c r="J109" i="29"/>
  <c r="H110" i="29"/>
  <c r="I110" i="29"/>
  <c r="J110" i="29"/>
  <c r="J5" i="29"/>
  <c r="I5" i="29"/>
  <c r="H5" i="29"/>
  <c r="H6" i="28"/>
  <c r="I6" i="28"/>
  <c r="J6" i="28"/>
  <c r="H7" i="28"/>
  <c r="I7" i="28"/>
  <c r="J7" i="28"/>
  <c r="H8" i="28"/>
  <c r="I8" i="28"/>
  <c r="J8" i="28"/>
  <c r="H9" i="28"/>
  <c r="I9" i="28"/>
  <c r="J9" i="28"/>
  <c r="H10" i="28"/>
  <c r="I10" i="28"/>
  <c r="J10" i="28"/>
  <c r="H11" i="28"/>
  <c r="I11" i="28"/>
  <c r="J11" i="28"/>
  <c r="H12" i="28"/>
  <c r="I12" i="28"/>
  <c r="J12" i="28"/>
  <c r="H13" i="28"/>
  <c r="I13" i="28"/>
  <c r="J13" i="28"/>
  <c r="H14" i="28"/>
  <c r="I14" i="28"/>
  <c r="J14" i="28"/>
  <c r="H15" i="28"/>
  <c r="I15" i="28"/>
  <c r="J15" i="28"/>
  <c r="H16" i="28"/>
  <c r="I16" i="28"/>
  <c r="J16" i="28"/>
  <c r="H17" i="28"/>
  <c r="I17" i="28"/>
  <c r="J17" i="28"/>
  <c r="H18" i="28"/>
  <c r="I18" i="28"/>
  <c r="J18" i="28"/>
  <c r="H19" i="28"/>
  <c r="I19" i="28"/>
  <c r="J19" i="28"/>
  <c r="H20" i="28"/>
  <c r="I20" i="28"/>
  <c r="J20" i="28"/>
  <c r="H21" i="28"/>
  <c r="I21" i="28"/>
  <c r="J21" i="28"/>
  <c r="H22" i="28"/>
  <c r="I22" i="28"/>
  <c r="J22" i="28"/>
  <c r="H23" i="28"/>
  <c r="I23" i="28"/>
  <c r="J23" i="28"/>
  <c r="H24" i="28"/>
  <c r="I24" i="28"/>
  <c r="J24" i="28"/>
  <c r="H25" i="28"/>
  <c r="I25" i="28"/>
  <c r="J25" i="28"/>
  <c r="H26" i="28"/>
  <c r="I26" i="28"/>
  <c r="J26" i="28"/>
  <c r="H27" i="28"/>
  <c r="I27" i="28"/>
  <c r="J27" i="28"/>
  <c r="H28" i="28"/>
  <c r="I28" i="28"/>
  <c r="J28" i="28"/>
  <c r="H29" i="28"/>
  <c r="I29" i="28"/>
  <c r="J29" i="28"/>
  <c r="H30" i="28"/>
  <c r="I30" i="28"/>
  <c r="J30" i="28"/>
  <c r="H31" i="28"/>
  <c r="I31" i="28"/>
  <c r="J31" i="28"/>
  <c r="H32" i="28"/>
  <c r="I32" i="28"/>
  <c r="J32" i="28"/>
  <c r="H33" i="28"/>
  <c r="I33" i="28"/>
  <c r="J33" i="28"/>
  <c r="H34" i="28"/>
  <c r="I34" i="28"/>
  <c r="J34" i="28"/>
  <c r="H35" i="28"/>
  <c r="I35" i="28"/>
  <c r="J35" i="28"/>
  <c r="H36" i="28"/>
  <c r="I36" i="28"/>
  <c r="J36" i="28"/>
  <c r="H37" i="28"/>
  <c r="I37" i="28"/>
  <c r="J37" i="28"/>
  <c r="H38" i="28"/>
  <c r="I38" i="28"/>
  <c r="J38" i="28"/>
  <c r="H39" i="28"/>
  <c r="I39" i="28"/>
  <c r="J39" i="28"/>
  <c r="H40" i="28"/>
  <c r="I40" i="28"/>
  <c r="J40" i="28"/>
  <c r="H41" i="28"/>
  <c r="I41" i="28"/>
  <c r="J41" i="28"/>
  <c r="H42" i="28"/>
  <c r="I42" i="28"/>
  <c r="J42" i="28"/>
  <c r="H43" i="28"/>
  <c r="I43" i="28"/>
  <c r="J43" i="28"/>
  <c r="H44" i="28"/>
  <c r="I44" i="28"/>
  <c r="J44" i="28"/>
  <c r="H45" i="28"/>
  <c r="I45" i="28"/>
  <c r="J45" i="28"/>
  <c r="H46" i="28"/>
  <c r="I46" i="28"/>
  <c r="J46" i="28"/>
  <c r="H47" i="28"/>
  <c r="I47" i="28"/>
  <c r="J47" i="28"/>
  <c r="H48" i="28"/>
  <c r="I48" i="28"/>
  <c r="J48" i="28"/>
  <c r="H49" i="28"/>
  <c r="I49" i="28"/>
  <c r="J49" i="28"/>
  <c r="H50" i="28"/>
  <c r="I50" i="28"/>
  <c r="J50" i="28"/>
  <c r="H51" i="28"/>
  <c r="I51" i="28"/>
  <c r="J51" i="28"/>
  <c r="H52" i="28"/>
  <c r="I52" i="28"/>
  <c r="J52" i="28"/>
  <c r="H53" i="28"/>
  <c r="I53" i="28"/>
  <c r="J53" i="28"/>
  <c r="H54" i="28"/>
  <c r="I54" i="28"/>
  <c r="J54" i="28"/>
  <c r="H55" i="28"/>
  <c r="I55" i="28"/>
  <c r="J55" i="28"/>
  <c r="H56" i="28"/>
  <c r="I56" i="28"/>
  <c r="J56" i="28"/>
  <c r="H57" i="28"/>
  <c r="I57" i="28"/>
  <c r="J57" i="28"/>
  <c r="H58" i="28"/>
  <c r="I58" i="28"/>
  <c r="J58" i="28"/>
  <c r="H59" i="28"/>
  <c r="I59" i="28"/>
  <c r="J59" i="28"/>
  <c r="H60" i="28"/>
  <c r="I60" i="28"/>
  <c r="J60" i="28"/>
  <c r="H61" i="28"/>
  <c r="I61" i="28"/>
  <c r="J61" i="28"/>
  <c r="H62" i="28"/>
  <c r="I62" i="28"/>
  <c r="J62" i="28"/>
  <c r="H63" i="28"/>
  <c r="I63" i="28"/>
  <c r="J63" i="28"/>
  <c r="H64" i="28"/>
  <c r="I64" i="28"/>
  <c r="J64" i="28"/>
  <c r="H65" i="28"/>
  <c r="I65" i="28"/>
  <c r="J65" i="28"/>
  <c r="H66" i="28"/>
  <c r="I66" i="28"/>
  <c r="J66" i="28"/>
  <c r="H67" i="28"/>
  <c r="I67" i="28"/>
  <c r="J67" i="28"/>
  <c r="H68" i="28"/>
  <c r="I68" i="28"/>
  <c r="J68" i="28"/>
  <c r="H69" i="28"/>
  <c r="I69" i="28"/>
  <c r="J69" i="28"/>
  <c r="H70" i="28"/>
  <c r="I70" i="28"/>
  <c r="J70" i="28"/>
  <c r="H71" i="28"/>
  <c r="I71" i="28"/>
  <c r="J71" i="28"/>
  <c r="H72" i="28"/>
  <c r="I72" i="28"/>
  <c r="J72" i="28"/>
  <c r="H73" i="28"/>
  <c r="I73" i="28"/>
  <c r="J73" i="28"/>
  <c r="H74" i="28"/>
  <c r="I74" i="28"/>
  <c r="J74" i="28"/>
  <c r="H75" i="28"/>
  <c r="I75" i="28"/>
  <c r="J75" i="28"/>
  <c r="H76" i="28"/>
  <c r="I76" i="28"/>
  <c r="J76" i="28"/>
  <c r="H77" i="28"/>
  <c r="I77" i="28"/>
  <c r="J77" i="28"/>
  <c r="H78" i="28"/>
  <c r="I78" i="28"/>
  <c r="J78" i="28"/>
  <c r="H79" i="28"/>
  <c r="I79" i="28"/>
  <c r="J79" i="28"/>
  <c r="H80" i="28"/>
  <c r="I80" i="28"/>
  <c r="J80" i="28"/>
  <c r="H81" i="28"/>
  <c r="I81" i="28"/>
  <c r="J81" i="28"/>
  <c r="H82" i="28"/>
  <c r="I82" i="28"/>
  <c r="J82" i="28"/>
  <c r="H83" i="28"/>
  <c r="I83" i="28"/>
  <c r="J83" i="28"/>
  <c r="H84" i="28"/>
  <c r="I84" i="28"/>
  <c r="J84" i="28"/>
  <c r="H85" i="28"/>
  <c r="I85" i="28"/>
  <c r="J85" i="28"/>
  <c r="H86" i="28"/>
  <c r="I86" i="28"/>
  <c r="J86" i="28"/>
  <c r="H87" i="28"/>
  <c r="I87" i="28"/>
  <c r="J87" i="28"/>
  <c r="H88" i="28"/>
  <c r="I88" i="28"/>
  <c r="J88" i="28"/>
  <c r="H89" i="28"/>
  <c r="I89" i="28"/>
  <c r="J89" i="28"/>
  <c r="H90" i="28"/>
  <c r="I90" i="28"/>
  <c r="J90" i="28"/>
  <c r="H91" i="28"/>
  <c r="I91" i="28"/>
  <c r="J91" i="28"/>
  <c r="H92" i="28"/>
  <c r="I92" i="28"/>
  <c r="J92" i="28"/>
  <c r="H93" i="28"/>
  <c r="I93" i="28"/>
  <c r="J93" i="28"/>
  <c r="H94" i="28"/>
  <c r="I94" i="28"/>
  <c r="J94" i="28"/>
  <c r="H95" i="28"/>
  <c r="I95" i="28"/>
  <c r="J95" i="28"/>
  <c r="H96" i="28"/>
  <c r="I96" i="28"/>
  <c r="J96" i="28"/>
  <c r="H97" i="28"/>
  <c r="I97" i="28"/>
  <c r="J97" i="28"/>
  <c r="H98" i="28"/>
  <c r="I98" i="28"/>
  <c r="J98" i="28"/>
  <c r="H99" i="28"/>
  <c r="I99" i="28"/>
  <c r="J99" i="28"/>
  <c r="H100" i="28"/>
  <c r="I100" i="28"/>
  <c r="J100" i="28"/>
  <c r="H101" i="28"/>
  <c r="I101" i="28"/>
  <c r="J101" i="28"/>
  <c r="H102" i="28"/>
  <c r="I102" i="28"/>
  <c r="J102" i="28"/>
  <c r="H103" i="28"/>
  <c r="I103" i="28"/>
  <c r="J103" i="28"/>
  <c r="H104" i="28"/>
  <c r="I104" i="28"/>
  <c r="J104" i="28"/>
  <c r="H105" i="28"/>
  <c r="I105" i="28"/>
  <c r="J105" i="28"/>
  <c r="H106" i="28"/>
  <c r="I106" i="28"/>
  <c r="J106" i="28"/>
  <c r="H107" i="28"/>
  <c r="I107" i="28"/>
  <c r="J107" i="28"/>
  <c r="H108" i="28"/>
  <c r="I108" i="28"/>
  <c r="J108" i="28"/>
  <c r="H109" i="28"/>
  <c r="I109" i="28"/>
  <c r="J109" i="28"/>
  <c r="H110" i="28"/>
  <c r="I110" i="28"/>
  <c r="J110" i="28"/>
  <c r="J5" i="28"/>
  <c r="I5" i="28"/>
  <c r="H5" i="28"/>
  <c r="N114" i="27"/>
  <c r="J112" i="28" l="1"/>
  <c r="E17" i="30" s="1"/>
  <c r="H112" i="28"/>
  <c r="C17" i="30" s="1"/>
  <c r="I112" i="28"/>
  <c r="D17" i="30" s="1"/>
  <c r="H112" i="29"/>
  <c r="C22" i="30" s="1"/>
  <c r="I112" i="29"/>
  <c r="D22" i="30" s="1"/>
  <c r="J112" i="29"/>
  <c r="E22" i="30" s="1"/>
  <c r="L114" i="27"/>
  <c r="J114" i="27" l="1"/>
  <c r="N114" i="26" l="1"/>
  <c r="L114" i="26" l="1"/>
  <c r="J114" i="26" l="1"/>
  <c r="E53" i="49" l="1"/>
  <c r="D53" i="49"/>
  <c r="C53" i="49"/>
  <c r="E19" i="49" l="1"/>
  <c r="D19" i="49"/>
  <c r="C19" i="49"/>
  <c r="K28" i="72" l="1"/>
  <c r="L28" i="72"/>
  <c r="K29" i="72"/>
  <c r="L29" i="72"/>
  <c r="K30" i="72"/>
  <c r="L30" i="72"/>
  <c r="K31" i="72"/>
  <c r="L31" i="72"/>
  <c r="K32" i="72"/>
  <c r="L32" i="72"/>
  <c r="K33" i="72"/>
  <c r="L33" i="72"/>
  <c r="K34" i="72"/>
  <c r="L34" i="72"/>
  <c r="K35" i="72"/>
  <c r="L35" i="72"/>
  <c r="K36" i="72"/>
  <c r="L36" i="72"/>
  <c r="K37" i="72"/>
  <c r="L37" i="72"/>
  <c r="K38" i="72"/>
  <c r="L38" i="72"/>
  <c r="K39" i="72"/>
  <c r="L39" i="72"/>
  <c r="K40" i="72"/>
  <c r="L40" i="72"/>
  <c r="K41" i="72"/>
  <c r="L41" i="72"/>
  <c r="K42" i="72"/>
  <c r="L42" i="72"/>
  <c r="K43" i="72"/>
  <c r="L43" i="72"/>
  <c r="K44" i="72"/>
  <c r="L44" i="72"/>
  <c r="K45" i="72"/>
  <c r="L45" i="72"/>
  <c r="K5" i="72"/>
  <c r="L5" i="72"/>
  <c r="K6" i="72"/>
  <c r="L6" i="72"/>
  <c r="K7" i="72"/>
  <c r="L7" i="72"/>
  <c r="K8" i="72"/>
  <c r="L8" i="72"/>
  <c r="K9" i="72"/>
  <c r="L9" i="72"/>
  <c r="K10" i="72"/>
  <c r="L10" i="72"/>
  <c r="K11" i="72"/>
  <c r="L11" i="72"/>
  <c r="K12" i="72"/>
  <c r="L12" i="72"/>
  <c r="K13" i="72"/>
  <c r="L13" i="72"/>
  <c r="K14" i="72"/>
  <c r="L14" i="72"/>
  <c r="K15" i="72"/>
  <c r="L15" i="72"/>
  <c r="K16" i="72"/>
  <c r="L16" i="72"/>
  <c r="K17" i="72"/>
  <c r="L17" i="72"/>
  <c r="K18" i="72"/>
  <c r="L18" i="72"/>
  <c r="K19" i="72"/>
  <c r="L19" i="72"/>
  <c r="K20" i="72"/>
  <c r="L20" i="72"/>
  <c r="K21" i="72"/>
  <c r="L21" i="72"/>
  <c r="K22" i="72"/>
  <c r="L22" i="72"/>
  <c r="K23" i="72"/>
  <c r="L23" i="72"/>
  <c r="K24" i="72"/>
  <c r="L24" i="72"/>
  <c r="K25" i="72"/>
  <c r="L25" i="72"/>
  <c r="K26" i="72"/>
  <c r="L26" i="72"/>
  <c r="K27" i="72"/>
  <c r="L27" i="72"/>
  <c r="L4" i="72"/>
  <c r="K4" i="72"/>
  <c r="G5" i="72"/>
  <c r="H5" i="72"/>
  <c r="G6" i="72"/>
  <c r="H6" i="72"/>
  <c r="G7" i="72"/>
  <c r="H7" i="72"/>
  <c r="G8" i="72"/>
  <c r="H8" i="72"/>
  <c r="G9" i="72"/>
  <c r="H9" i="72"/>
  <c r="G10" i="72"/>
  <c r="H10" i="72"/>
  <c r="G11" i="72"/>
  <c r="H11" i="72"/>
  <c r="G12" i="72"/>
  <c r="H12" i="72"/>
  <c r="G13" i="72"/>
  <c r="H13" i="72"/>
  <c r="G14" i="72"/>
  <c r="H14" i="72"/>
  <c r="G15" i="72"/>
  <c r="H15" i="72"/>
  <c r="G16" i="72"/>
  <c r="H16" i="72"/>
  <c r="G17" i="72"/>
  <c r="H17" i="72"/>
  <c r="G18" i="72"/>
  <c r="H18" i="72"/>
  <c r="G19" i="72"/>
  <c r="H19" i="72"/>
  <c r="G20" i="72"/>
  <c r="H20" i="72"/>
  <c r="G21" i="72"/>
  <c r="H21" i="72"/>
  <c r="G22" i="72"/>
  <c r="H22" i="72"/>
  <c r="G23" i="72"/>
  <c r="H23" i="72"/>
  <c r="G24" i="72"/>
  <c r="H24" i="72"/>
  <c r="G25" i="72"/>
  <c r="H25" i="72"/>
  <c r="G26" i="72"/>
  <c r="H26" i="72"/>
  <c r="G27" i="72"/>
  <c r="H27" i="72"/>
  <c r="G28" i="72"/>
  <c r="H28" i="72"/>
  <c r="G29" i="72"/>
  <c r="H29" i="72"/>
  <c r="G30" i="72"/>
  <c r="H30" i="72"/>
  <c r="G31" i="72"/>
  <c r="H31" i="72"/>
  <c r="G32" i="72"/>
  <c r="H32" i="72"/>
  <c r="G33" i="72"/>
  <c r="H33" i="72"/>
  <c r="G34" i="72"/>
  <c r="H34" i="72"/>
  <c r="G35" i="72"/>
  <c r="H35" i="72"/>
  <c r="G36" i="72"/>
  <c r="H36" i="72"/>
  <c r="G37" i="72"/>
  <c r="H37" i="72"/>
  <c r="G38" i="72"/>
  <c r="H38" i="72"/>
  <c r="G39" i="72"/>
  <c r="H39" i="72"/>
  <c r="G40" i="72"/>
  <c r="H40" i="72"/>
  <c r="G41" i="72"/>
  <c r="H41" i="72"/>
  <c r="G42" i="72"/>
  <c r="H42" i="72"/>
  <c r="G43" i="72"/>
  <c r="H43" i="72"/>
  <c r="G44" i="72"/>
  <c r="H44" i="72"/>
  <c r="G45" i="72"/>
  <c r="H45" i="72"/>
  <c r="H4" i="72"/>
  <c r="G4" i="72"/>
  <c r="G99" i="40" l="1"/>
  <c r="G95" i="40"/>
  <c r="G91" i="40"/>
  <c r="G87" i="40"/>
  <c r="G83" i="40"/>
  <c r="G79" i="40"/>
  <c r="G75" i="40"/>
  <c r="G71" i="40"/>
  <c r="G67" i="40"/>
  <c r="G59" i="40"/>
  <c r="G73" i="40"/>
  <c r="G69" i="40"/>
  <c r="G65" i="40"/>
  <c r="G61" i="40"/>
  <c r="G96" i="40"/>
  <c r="G92" i="40"/>
  <c r="G88" i="40"/>
  <c r="G84" i="40"/>
  <c r="G80" i="40"/>
  <c r="G76" i="40"/>
  <c r="G72" i="40"/>
  <c r="G68" i="40"/>
  <c r="G64" i="40"/>
  <c r="G60" i="40"/>
  <c r="G63" i="40"/>
  <c r="G74" i="40"/>
  <c r="G70" i="40"/>
  <c r="G66" i="40"/>
  <c r="G62" i="40"/>
  <c r="G78" i="40"/>
  <c r="G94" i="40"/>
  <c r="G86" i="40"/>
  <c r="G97" i="40"/>
  <c r="G93" i="40"/>
  <c r="G89" i="40"/>
  <c r="G85" i="40"/>
  <c r="G81" i="40"/>
  <c r="G77" i="40"/>
  <c r="G98" i="40"/>
  <c r="G90" i="40"/>
  <c r="G82" i="40"/>
  <c r="G19" i="40"/>
  <c r="G45" i="40"/>
  <c r="G25" i="40"/>
  <c r="G18" i="40"/>
  <c r="G17" i="40"/>
  <c r="G47" i="40"/>
  <c r="G43" i="40"/>
  <c r="G39" i="40"/>
  <c r="G33" i="40"/>
  <c r="G30" i="40"/>
  <c r="G28" i="40"/>
  <c r="G23" i="40"/>
  <c r="G20" i="40"/>
  <c r="G15" i="40"/>
  <c r="G10" i="40"/>
  <c r="G12" i="40"/>
  <c r="G13" i="40"/>
  <c r="G29" i="40"/>
  <c r="G37" i="40"/>
  <c r="G41" i="40"/>
  <c r="G34" i="40"/>
  <c r="G46" i="40"/>
  <c r="G42" i="40"/>
  <c r="G38" i="40"/>
  <c r="G35" i="40"/>
  <c r="G31" i="40"/>
  <c r="G26" i="40"/>
  <c r="G22" i="40"/>
  <c r="G9" i="40"/>
  <c r="G48" i="40"/>
  <c r="G40" i="40"/>
  <c r="G36" i="40"/>
  <c r="G32" i="40"/>
  <c r="G27" i="40"/>
  <c r="G24" i="40"/>
  <c r="G21" i="40"/>
  <c r="G16" i="40"/>
  <c r="G11" i="40"/>
  <c r="G8" i="40"/>
  <c r="G44" i="40"/>
  <c r="G14" i="40"/>
  <c r="G58" i="40"/>
  <c r="G7" i="40"/>
  <c r="E22" i="36" l="1"/>
  <c r="E25" i="36"/>
  <c r="E26" i="36"/>
  <c r="E28" i="36"/>
  <c r="E24" i="36"/>
  <c r="E27" i="36"/>
  <c r="E23" i="36"/>
  <c r="E7" i="36"/>
  <c r="E11" i="86"/>
  <c r="E26" i="86" l="1"/>
  <c r="E23" i="86"/>
  <c r="E9" i="86"/>
  <c r="E12" i="86"/>
  <c r="E8" i="86"/>
  <c r="E13" i="86"/>
  <c r="E7" i="86"/>
  <c r="E10" i="86"/>
  <c r="E22" i="86"/>
  <c r="E27" i="86"/>
  <c r="E28" i="86"/>
  <c r="E25" i="86"/>
  <c r="E24" i="86"/>
  <c r="E30" i="86" l="1"/>
  <c r="D30" i="86"/>
  <c r="C30" i="86"/>
  <c r="E15" i="86"/>
  <c r="D15" i="86"/>
  <c r="C15" i="86"/>
  <c r="B12" i="76" l="1"/>
  <c r="B6" i="76"/>
  <c r="E6" i="80"/>
  <c r="E7"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5" i="80"/>
  <c r="E6" i="79"/>
  <c r="E7" i="79"/>
  <c r="E8" i="79"/>
  <c r="E9" i="79"/>
  <c r="E10" i="79"/>
  <c r="E11" i="79"/>
  <c r="E12" i="79"/>
  <c r="E13" i="79"/>
  <c r="E14" i="79"/>
  <c r="E15" i="79"/>
  <c r="E16" i="79"/>
  <c r="E17" i="79"/>
  <c r="E18" i="79"/>
  <c r="E19" i="79"/>
  <c r="E20" i="79"/>
  <c r="E21" i="79"/>
  <c r="E22" i="79"/>
  <c r="E23" i="79"/>
  <c r="E24" i="79"/>
  <c r="E25" i="79"/>
  <c r="E26" i="79"/>
  <c r="E27" i="79"/>
  <c r="E28" i="79"/>
  <c r="E29" i="79"/>
  <c r="E30" i="79"/>
  <c r="E31" i="79"/>
  <c r="E32" i="79"/>
  <c r="E33" i="79"/>
  <c r="E34" i="79"/>
  <c r="E35" i="79"/>
  <c r="E36" i="79"/>
  <c r="E37" i="79"/>
  <c r="E38" i="79"/>
  <c r="E39" i="79"/>
  <c r="E40" i="79"/>
  <c r="E41" i="79"/>
  <c r="E42" i="79"/>
  <c r="E43" i="79"/>
  <c r="E44" i="79"/>
  <c r="E45" i="79"/>
  <c r="E46" i="79"/>
  <c r="E5" i="79"/>
  <c r="F50" i="78"/>
  <c r="V52" i="78"/>
  <c r="V51" i="78" l="1"/>
  <c r="E48" i="79"/>
  <c r="B17" i="76" s="1"/>
  <c r="E48" i="80"/>
  <c r="B22" i="76" s="1"/>
  <c r="V53" i="78"/>
  <c r="F50" i="77"/>
  <c r="V53" i="77" l="1"/>
  <c r="V51" i="77"/>
  <c r="V52" i="77"/>
  <c r="O34" i="65"/>
  <c r="O34" i="41"/>
  <c r="B6" i="30" l="1"/>
  <c r="G6"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5" i="29"/>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5" i="28"/>
  <c r="H114" i="26"/>
  <c r="F49" i="74" l="1"/>
  <c r="E49" i="74"/>
  <c r="G49" i="74" s="1"/>
  <c r="F49" i="73" l="1"/>
  <c r="E49" i="73"/>
  <c r="G49" i="73" l="1"/>
  <c r="I118" i="43" l="1"/>
  <c r="I115" i="46"/>
  <c r="I54" i="67"/>
  <c r="I51" i="70"/>
  <c r="D52" i="70" l="1"/>
  <c r="H51" i="70"/>
  <c r="H38" i="68"/>
  <c r="O35" i="68"/>
  <c r="H35" i="68"/>
  <c r="A8" i="69"/>
  <c r="N52" i="70" l="1"/>
  <c r="O52" i="70"/>
  <c r="L52" i="70"/>
  <c r="M52" i="70"/>
  <c r="K52" i="70"/>
  <c r="J52" i="70"/>
  <c r="H52" i="70"/>
  <c r="I52" i="70"/>
  <c r="H39" i="68"/>
  <c r="H54" i="67"/>
  <c r="D55" i="67"/>
  <c r="H34" i="65"/>
  <c r="H37" i="65"/>
  <c r="N55" i="67" l="1"/>
  <c r="O55" i="67"/>
  <c r="L55" i="67"/>
  <c r="M55" i="67"/>
  <c r="K55" i="67"/>
  <c r="J55" i="67"/>
  <c r="I55" i="67"/>
  <c r="H55" i="67"/>
  <c r="H38" i="65"/>
  <c r="A8" i="45"/>
  <c r="H118" i="43" l="1"/>
  <c r="G50" i="40"/>
  <c r="E15" i="36"/>
  <c r="A8" i="42"/>
  <c r="B12" i="30" l="1"/>
  <c r="BY142" i="63" l="1"/>
  <c r="BX142" i="63"/>
  <c r="BZ142" i="63" s="1"/>
  <c r="BV142" i="63"/>
  <c r="BU142" i="63"/>
  <c r="BW142" i="63" s="1"/>
  <c r="BS142" i="63"/>
  <c r="BR142" i="63"/>
  <c r="BT142" i="63" s="1"/>
  <c r="BP142" i="63"/>
  <c r="BQ142" i="63" s="1"/>
  <c r="BO142" i="63"/>
  <c r="BM142" i="63"/>
  <c r="BN142" i="63" s="1"/>
  <c r="BL142" i="63"/>
  <c r="BK142" i="63"/>
  <c r="BJ142" i="63"/>
  <c r="BI142" i="63"/>
  <c r="BG142" i="63"/>
  <c r="BF142" i="63"/>
  <c r="BH142" i="63" s="1"/>
  <c r="BD142" i="63"/>
  <c r="BC142" i="63"/>
  <c r="BE142" i="63" s="1"/>
  <c r="BA142" i="63"/>
  <c r="AZ142" i="63"/>
  <c r="BB142" i="63" s="1"/>
  <c r="AX142" i="63"/>
  <c r="AW142" i="63"/>
  <c r="AY142" i="63" s="1"/>
  <c r="AU142" i="63"/>
  <c r="AT142" i="63"/>
  <c r="AV142" i="63" s="1"/>
  <c r="AR142" i="63"/>
  <c r="AQ142" i="63"/>
  <c r="AS142" i="63" s="1"/>
  <c r="AO142" i="63"/>
  <c r="AN142" i="63"/>
  <c r="AP142" i="63" s="1"/>
  <c r="AM142" i="63"/>
  <c r="AL142" i="63"/>
  <c r="AK142" i="63"/>
  <c r="AI142" i="63"/>
  <c r="AH142" i="63"/>
  <c r="AJ142" i="63" s="1"/>
  <c r="AF142" i="63"/>
  <c r="AE142" i="63"/>
  <c r="AG142" i="63" s="1"/>
  <c r="AC142" i="63"/>
  <c r="AB142" i="63"/>
  <c r="AD142" i="63" s="1"/>
  <c r="Z142" i="63"/>
  <c r="Y142" i="63"/>
  <c r="AA142" i="63" s="1"/>
  <c r="W142" i="63"/>
  <c r="V142" i="63"/>
  <c r="X142" i="63" s="1"/>
  <c r="T142" i="63"/>
  <c r="S142" i="63"/>
  <c r="U142" i="63" s="1"/>
  <c r="Q142" i="63"/>
  <c r="P142" i="63"/>
  <c r="R142" i="63" s="1"/>
  <c r="O142" i="63"/>
  <c r="N142" i="63"/>
  <c r="M142" i="63"/>
  <c r="K142" i="63"/>
  <c r="J142" i="63"/>
  <c r="L142" i="63" s="1"/>
  <c r="H142" i="63"/>
  <c r="G142" i="63"/>
  <c r="I142" i="63" s="1"/>
  <c r="BZ141" i="63"/>
  <c r="BZ140" i="63"/>
  <c r="BZ139" i="63"/>
  <c r="BZ138" i="63"/>
  <c r="BZ137" i="63"/>
  <c r="BZ136" i="63"/>
  <c r="BZ135" i="63"/>
  <c r="BZ134" i="63"/>
  <c r="BZ133" i="63"/>
  <c r="BZ132" i="63"/>
  <c r="BZ131" i="63"/>
  <c r="BZ130" i="63"/>
  <c r="BZ129" i="63"/>
  <c r="BZ128" i="63"/>
  <c r="BZ127" i="63"/>
  <c r="BZ126" i="63"/>
  <c r="BZ125" i="63"/>
  <c r="BZ124" i="63"/>
  <c r="BZ123" i="63"/>
  <c r="BZ122" i="63"/>
  <c r="BZ121" i="63"/>
  <c r="BZ120" i="63"/>
  <c r="BZ119" i="63"/>
  <c r="BZ118" i="63"/>
  <c r="BZ117" i="63"/>
  <c r="BZ116" i="63"/>
  <c r="BZ115" i="63"/>
  <c r="BZ114" i="63"/>
  <c r="BZ113" i="63"/>
  <c r="BZ112" i="63"/>
  <c r="BZ111" i="63"/>
  <c r="BZ110" i="63"/>
  <c r="BZ109" i="63"/>
  <c r="BZ108" i="63"/>
  <c r="BZ107" i="63"/>
  <c r="BZ106" i="63"/>
  <c r="BZ105" i="63"/>
  <c r="BZ104" i="63"/>
  <c r="BZ103" i="63"/>
  <c r="BZ102" i="63"/>
  <c r="BZ101" i="63"/>
  <c r="BZ100" i="63"/>
  <c r="BZ99" i="63"/>
  <c r="BZ98" i="63"/>
  <c r="BZ97" i="63"/>
  <c r="BZ96" i="63"/>
  <c r="BZ95" i="63"/>
  <c r="BZ94" i="63"/>
  <c r="BZ93" i="63"/>
  <c r="BZ92" i="63"/>
  <c r="BZ91" i="63"/>
  <c r="BZ90" i="63"/>
  <c r="BZ89" i="63"/>
  <c r="BZ88" i="63"/>
  <c r="BZ87" i="63"/>
  <c r="BZ86" i="63"/>
  <c r="BZ85" i="63"/>
  <c r="BZ84" i="63"/>
  <c r="BZ83" i="63"/>
  <c r="BZ82" i="63"/>
  <c r="BZ81" i="63"/>
  <c r="BZ80" i="63"/>
  <c r="BZ79" i="63"/>
  <c r="BZ78" i="63"/>
  <c r="BZ77" i="63"/>
  <c r="BZ76" i="63"/>
  <c r="BZ75" i="63"/>
  <c r="BZ74" i="63"/>
  <c r="BZ73" i="63"/>
  <c r="BZ72" i="63"/>
  <c r="BZ71" i="63"/>
  <c r="BZ70" i="63"/>
  <c r="BZ69" i="63"/>
  <c r="BZ68" i="63"/>
  <c r="BZ67" i="63"/>
  <c r="BZ66" i="63"/>
  <c r="BZ65" i="63"/>
  <c r="BZ64" i="63"/>
  <c r="BZ63" i="63"/>
  <c r="BZ62" i="63"/>
  <c r="BZ61" i="63"/>
  <c r="BZ60" i="63"/>
  <c r="BZ59" i="63"/>
  <c r="BZ58" i="63"/>
  <c r="BZ57" i="63"/>
  <c r="BZ56" i="63"/>
  <c r="BZ55" i="63"/>
  <c r="BZ54" i="63"/>
  <c r="BZ53" i="63"/>
  <c r="BZ52" i="63"/>
  <c r="BZ51" i="63"/>
  <c r="BZ50" i="63"/>
  <c r="BZ49" i="63"/>
  <c r="BZ48" i="63"/>
  <c r="BZ47" i="63"/>
  <c r="BZ46" i="63"/>
  <c r="BZ45" i="63"/>
  <c r="BZ44" i="63"/>
  <c r="BZ43" i="63"/>
  <c r="BZ42" i="63"/>
  <c r="BZ41" i="63"/>
  <c r="BZ40" i="63"/>
  <c r="BZ39" i="63"/>
  <c r="BZ38" i="63"/>
  <c r="BZ37" i="63"/>
  <c r="BZ36" i="63"/>
  <c r="BZ35" i="63"/>
  <c r="BZ34" i="63"/>
  <c r="BZ33" i="63"/>
  <c r="BZ32" i="63"/>
  <c r="BZ31" i="63"/>
  <c r="BZ30" i="63"/>
  <c r="BZ29" i="63"/>
  <c r="BZ28" i="63"/>
  <c r="BZ27" i="63"/>
  <c r="BZ26" i="63"/>
  <c r="BZ25" i="63"/>
  <c r="BZ24" i="63"/>
  <c r="BZ23" i="63"/>
  <c r="BZ22" i="63"/>
  <c r="BZ21" i="63"/>
  <c r="BZ20" i="63"/>
  <c r="BZ19" i="63"/>
  <c r="BZ18" i="63"/>
  <c r="BZ17" i="63"/>
  <c r="BZ16" i="63"/>
  <c r="BZ15" i="63"/>
  <c r="BZ14" i="63"/>
  <c r="BZ13" i="63"/>
  <c r="BZ12" i="63"/>
  <c r="BZ11" i="63"/>
  <c r="BZ10" i="63"/>
  <c r="BZ9" i="63"/>
  <c r="BZ8" i="63"/>
  <c r="BZ7" i="63"/>
  <c r="BZ142" i="62"/>
  <c r="BY142" i="62"/>
  <c r="BX142" i="62"/>
  <c r="BV142" i="62"/>
  <c r="BU142" i="62"/>
  <c r="BW142" i="62" s="1"/>
  <c r="BS142" i="62"/>
  <c r="BR142" i="62"/>
  <c r="BT142" i="62" s="1"/>
  <c r="BQ142" i="62"/>
  <c r="BP142" i="62"/>
  <c r="BO142" i="62"/>
  <c r="BM142" i="62"/>
  <c r="BN142" i="62" s="1"/>
  <c r="BL142" i="62"/>
  <c r="BJ142" i="62"/>
  <c r="BI142" i="62"/>
  <c r="BK142" i="62" s="1"/>
  <c r="BG142" i="62"/>
  <c r="BF142" i="62"/>
  <c r="BH142" i="62" s="1"/>
  <c r="BD142" i="62"/>
  <c r="BC142" i="62"/>
  <c r="BE142" i="62" s="1"/>
  <c r="BB142" i="62"/>
  <c r="BA142" i="62"/>
  <c r="AZ142" i="62"/>
  <c r="AX142" i="62"/>
  <c r="AW142" i="62"/>
  <c r="AY142" i="62" s="1"/>
  <c r="AU142" i="62"/>
  <c r="AT142" i="62"/>
  <c r="AV142" i="62" s="1"/>
  <c r="AR142" i="62"/>
  <c r="AQ142" i="62"/>
  <c r="AS142" i="62" s="1"/>
  <c r="AO142" i="62"/>
  <c r="AN142" i="62"/>
  <c r="AP142" i="62" s="1"/>
  <c r="AL142" i="62"/>
  <c r="AK142" i="62"/>
  <c r="AM142" i="62" s="1"/>
  <c r="AI142" i="62"/>
  <c r="AH142" i="62"/>
  <c r="AJ142" i="62" s="1"/>
  <c r="AF142" i="62"/>
  <c r="AE142" i="62"/>
  <c r="AG142" i="62" s="1"/>
  <c r="AD142" i="62"/>
  <c r="AC142" i="62"/>
  <c r="AB142" i="62"/>
  <c r="Z142" i="62"/>
  <c r="Y142" i="62"/>
  <c r="AA142" i="62" s="1"/>
  <c r="W142" i="62"/>
  <c r="V142" i="62"/>
  <c r="X142" i="62" s="1"/>
  <c r="T142" i="62"/>
  <c r="S142" i="62"/>
  <c r="U142" i="62" s="1"/>
  <c r="Q142" i="62"/>
  <c r="P142" i="62"/>
  <c r="R142" i="62" s="1"/>
  <c r="N142" i="62"/>
  <c r="M142" i="62"/>
  <c r="O142" i="62" s="1"/>
  <c r="K142" i="62"/>
  <c r="J142" i="62"/>
  <c r="L142" i="62" s="1"/>
  <c r="H142" i="62"/>
  <c r="G142" i="62"/>
  <c r="I142" i="62" s="1"/>
  <c r="AP141" i="62"/>
  <c r="AP140" i="62"/>
  <c r="AP139" i="62"/>
  <c r="AP138" i="62"/>
  <c r="AP137" i="62"/>
  <c r="AP136" i="62"/>
  <c r="AP135" i="62"/>
  <c r="AP134" i="62"/>
  <c r="AP133" i="62"/>
  <c r="AP132" i="62"/>
  <c r="AP131" i="62"/>
  <c r="AP130" i="62"/>
  <c r="AP129" i="62"/>
  <c r="AP128" i="62"/>
  <c r="AP127" i="62"/>
  <c r="AP126" i="62"/>
  <c r="AP125" i="62"/>
  <c r="AP124" i="62"/>
  <c r="AP123" i="62"/>
  <c r="AP122" i="62"/>
  <c r="AP121" i="62"/>
  <c r="AP120" i="62"/>
  <c r="AP119" i="62"/>
  <c r="AP118" i="62"/>
  <c r="AP117" i="62"/>
  <c r="AP116" i="62"/>
  <c r="AP115" i="62"/>
  <c r="AP114" i="62"/>
  <c r="AP113" i="62"/>
  <c r="AP112" i="62"/>
  <c r="AP111" i="62"/>
  <c r="AP110" i="62"/>
  <c r="AP109" i="62"/>
  <c r="AP108" i="62"/>
  <c r="AP107" i="62"/>
  <c r="AP106" i="62"/>
  <c r="AP105" i="62"/>
  <c r="AP104" i="62"/>
  <c r="AP103" i="62"/>
  <c r="AP102" i="62"/>
  <c r="AP101" i="62"/>
  <c r="AP100" i="62"/>
  <c r="AP99" i="62"/>
  <c r="AP98" i="62"/>
  <c r="AP97" i="62"/>
  <c r="AP96" i="62"/>
  <c r="AP95" i="62"/>
  <c r="AP94" i="62"/>
  <c r="AP93" i="62"/>
  <c r="AP92" i="62"/>
  <c r="AP91" i="62"/>
  <c r="AP90" i="62"/>
  <c r="AP89" i="62"/>
  <c r="AP88" i="62"/>
  <c r="AP87" i="62"/>
  <c r="AP86" i="62"/>
  <c r="AP85" i="62"/>
  <c r="AP84" i="62"/>
  <c r="AP83" i="62"/>
  <c r="AP82" i="62"/>
  <c r="AP81" i="62"/>
  <c r="AP80" i="62"/>
  <c r="AP79" i="62"/>
  <c r="AP78" i="62"/>
  <c r="AP77" i="62"/>
  <c r="AP76" i="62"/>
  <c r="AP75" i="62"/>
  <c r="AP74" i="62"/>
  <c r="AP73" i="62"/>
  <c r="AP72" i="62"/>
  <c r="AP71" i="62"/>
  <c r="AP70" i="62"/>
  <c r="AP69" i="62"/>
  <c r="AP68" i="62"/>
  <c r="AP67" i="62"/>
  <c r="AP66" i="62"/>
  <c r="AP65" i="62"/>
  <c r="AP64" i="62"/>
  <c r="AP63" i="62"/>
  <c r="AP62" i="62"/>
  <c r="AP61" i="62"/>
  <c r="AP60" i="62"/>
  <c r="AP59" i="62"/>
  <c r="AP58" i="62"/>
  <c r="AP57" i="62"/>
  <c r="AP56" i="62"/>
  <c r="AP55" i="62"/>
  <c r="AP54" i="62"/>
  <c r="AP53" i="62"/>
  <c r="AP52" i="62"/>
  <c r="AP51" i="62"/>
  <c r="AP50" i="62"/>
  <c r="AP49" i="62"/>
  <c r="AP48" i="62"/>
  <c r="AP47" i="62"/>
  <c r="AP46" i="62"/>
  <c r="AP45" i="62"/>
  <c r="AP44" i="62"/>
  <c r="AP43" i="62"/>
  <c r="AP42" i="62"/>
  <c r="AP41" i="62"/>
  <c r="AP40" i="62"/>
  <c r="AP39" i="62"/>
  <c r="AP38" i="62"/>
  <c r="AP37" i="62"/>
  <c r="AP36" i="62"/>
  <c r="AP35" i="62"/>
  <c r="AP34" i="62"/>
  <c r="AP33" i="62"/>
  <c r="AP32" i="62"/>
  <c r="AP31" i="62"/>
  <c r="AP30" i="62"/>
  <c r="AP29" i="62"/>
  <c r="AP28" i="62"/>
  <c r="AP27" i="62"/>
  <c r="AP26" i="62"/>
  <c r="AP25" i="62"/>
  <c r="AP24" i="62"/>
  <c r="AP23" i="62"/>
  <c r="AP22" i="62"/>
  <c r="AP21" i="62"/>
  <c r="AP20" i="62"/>
  <c r="AP19" i="62"/>
  <c r="AP18" i="62"/>
  <c r="AP17" i="62"/>
  <c r="AP16" i="62"/>
  <c r="AP15" i="62"/>
  <c r="AP14" i="62"/>
  <c r="AP13" i="62"/>
  <c r="AP12" i="62"/>
  <c r="AP11" i="62"/>
  <c r="AP10" i="62"/>
  <c r="AP9" i="62"/>
  <c r="AP8" i="62"/>
  <c r="AP7" i="62"/>
  <c r="X117" i="26" l="1"/>
  <c r="F101" i="40" l="1"/>
  <c r="G101" i="40"/>
  <c r="E101" i="40"/>
  <c r="H115" i="46" l="1"/>
  <c r="B53" i="49" l="1"/>
  <c r="B19" i="49" l="1"/>
  <c r="X115" i="27" l="1"/>
  <c r="G113" i="48" l="1"/>
  <c r="H113" i="48"/>
  <c r="I113" i="48" l="1"/>
  <c r="H37" i="44"/>
  <c r="H37" i="41" l="1"/>
  <c r="H114" i="27" l="1"/>
  <c r="G113" i="47" l="1"/>
  <c r="H113" i="47"/>
  <c r="H38" i="41" l="1"/>
  <c r="I113" i="47"/>
  <c r="D15" i="36" l="1"/>
  <c r="C15" i="36"/>
  <c r="D119" i="43" l="1"/>
  <c r="E50" i="40"/>
  <c r="N119" i="43" l="1"/>
  <c r="O119" i="43"/>
  <c r="L119" i="43"/>
  <c r="M119" i="43"/>
  <c r="J119" i="43"/>
  <c r="K119" i="43"/>
  <c r="H119" i="43"/>
  <c r="I119" i="43"/>
  <c r="F50" i="40"/>
  <c r="G112" i="28"/>
  <c r="D30" i="36"/>
  <c r="C30" i="36"/>
  <c r="E30" i="36"/>
  <c r="H34" i="41"/>
  <c r="D116" i="46"/>
  <c r="O34" i="44"/>
  <c r="H34" i="44"/>
  <c r="N116" i="46" l="1"/>
  <c r="O116" i="46"/>
  <c r="L116" i="46"/>
  <c r="M116" i="46"/>
  <c r="J116" i="46"/>
  <c r="K116" i="46"/>
  <c r="H116" i="46"/>
  <c r="I116" i="46"/>
  <c r="B17" i="30"/>
  <c r="H38" i="44"/>
  <c r="X116" i="27"/>
  <c r="X117" i="27"/>
  <c r="G112" i="29"/>
  <c r="B22" i="30" l="1"/>
  <c r="X115" i="26"/>
  <c r="X11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 Conlin</author>
  </authors>
  <commentList>
    <comment ref="A6" authorId="0" shapeId="0" xr:uid="{A18C70A0-BEAC-44C9-B772-63C011386C23}">
      <text>
        <r>
          <rPr>
            <b/>
            <sz val="9"/>
            <color indexed="81"/>
            <rFont val="Tahoma"/>
            <family val="2"/>
          </rPr>
          <t>Ann Conlin:</t>
        </r>
        <r>
          <rPr>
            <sz val="9"/>
            <color indexed="81"/>
            <rFont val="Tahoma"/>
            <family val="2"/>
          </rPr>
          <t xml:space="preserve">
this row is formula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 Conlin</author>
  </authors>
  <commentList>
    <comment ref="A6" authorId="0" shapeId="0" xr:uid="{EAAF3961-42AC-4C60-A400-69B6C490C50E}">
      <text>
        <r>
          <rPr>
            <b/>
            <sz val="9"/>
            <color indexed="81"/>
            <rFont val="Tahoma"/>
            <family val="2"/>
          </rPr>
          <t>Ann Conlin:</t>
        </r>
        <r>
          <rPr>
            <sz val="9"/>
            <color indexed="81"/>
            <rFont val="Tahoma"/>
            <family val="2"/>
          </rPr>
          <t xml:space="preserve">
this row is formula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Ann Conlin</author>
  </authors>
  <commentList>
    <comment ref="A6" authorId="0" shapeId="0" xr:uid="{A4D9CAB1-CE97-4FA5-85BE-EB9EC799E8E9}">
      <text>
        <r>
          <rPr>
            <b/>
            <sz val="9"/>
            <color indexed="81"/>
            <rFont val="Tahoma"/>
            <family val="2"/>
          </rPr>
          <t>Ann Conlin:</t>
        </r>
        <r>
          <rPr>
            <sz val="9"/>
            <color indexed="81"/>
            <rFont val="Tahoma"/>
            <family val="2"/>
          </rPr>
          <t xml:space="preserve">
this row is formula</t>
        </r>
      </text>
    </comment>
    <comment ref="A12" authorId="0" shapeId="0" xr:uid="{E5D1D592-0F80-484F-A2C2-6063B1E1E2BA}">
      <text>
        <r>
          <rPr>
            <b/>
            <sz val="9"/>
            <color indexed="81"/>
            <rFont val="Tahoma"/>
            <family val="2"/>
          </rPr>
          <t>Ann Conlin:</t>
        </r>
        <r>
          <rPr>
            <sz val="9"/>
            <color indexed="81"/>
            <rFont val="Tahoma"/>
            <family val="2"/>
          </rPr>
          <t xml:space="preserve">
this row is formula</t>
        </r>
      </text>
    </comment>
  </commentList>
</comments>
</file>

<file path=xl/sharedStrings.xml><?xml version="1.0" encoding="utf-8"?>
<sst xmlns="http://schemas.openxmlformats.org/spreadsheetml/2006/main" count="13753" uniqueCount="658">
  <si>
    <t>CCG Name</t>
  </si>
  <si>
    <t>CCG Code</t>
  </si>
  <si>
    <t>Indicator (ITEMS/ITEMS) %</t>
  </si>
  <si>
    <t>Change from previous 12 months</t>
  </si>
  <si>
    <t>Indicator (ITEMS/STAR-PU)</t>
  </si>
  <si>
    <t>07L00</t>
  </si>
  <si>
    <t>02P00</t>
  </si>
  <si>
    <t>99E00</t>
  </si>
  <si>
    <t>02Q00</t>
  </si>
  <si>
    <t>06F00</t>
  </si>
  <si>
    <t>00Q00</t>
  </si>
  <si>
    <t>00R00</t>
  </si>
  <si>
    <t>00T00</t>
  </si>
  <si>
    <t>07P00</t>
  </si>
  <si>
    <t>09D00</t>
  </si>
  <si>
    <t>00V00</t>
  </si>
  <si>
    <t>02T00</t>
  </si>
  <si>
    <t>06H00</t>
  </si>
  <si>
    <t>04Y00</t>
  </si>
  <si>
    <t>99F00</t>
  </si>
  <si>
    <t>09A00</t>
  </si>
  <si>
    <t>00X00</t>
  </si>
  <si>
    <t>07T00</t>
  </si>
  <si>
    <t>05A00</t>
  </si>
  <si>
    <t>01H00</t>
  </si>
  <si>
    <t>02X00</t>
  </si>
  <si>
    <t>11J00</t>
  </si>
  <si>
    <t>05C00</t>
  </si>
  <si>
    <t>07W00</t>
  </si>
  <si>
    <t>06K00</t>
  </si>
  <si>
    <t>01A00</t>
  </si>
  <si>
    <t>03W00</t>
  </si>
  <si>
    <t>02Y00</t>
  </si>
  <si>
    <t>05D00</t>
  </si>
  <si>
    <t>10K00</t>
  </si>
  <si>
    <t>02M00</t>
  </si>
  <si>
    <t>11M00</t>
  </si>
  <si>
    <t>03A00</t>
  </si>
  <si>
    <t>01E00</t>
  </si>
  <si>
    <t>01F00</t>
  </si>
  <si>
    <t>08C00</t>
  </si>
  <si>
    <t>08E00</t>
  </si>
  <si>
    <t>08F00</t>
  </si>
  <si>
    <t>06N00</t>
  </si>
  <si>
    <t>01D00</t>
  </si>
  <si>
    <t>08G00</t>
  </si>
  <si>
    <t>07Y00</t>
  </si>
  <si>
    <t>03F00</t>
  </si>
  <si>
    <t>06L00</t>
  </si>
  <si>
    <t>10L00</t>
  </si>
  <si>
    <t>11N00</t>
  </si>
  <si>
    <t>01J00</t>
  </si>
  <si>
    <t>01K00</t>
  </si>
  <si>
    <t>04C00</t>
  </si>
  <si>
    <t>99A00</t>
  </si>
  <si>
    <t>06P00</t>
  </si>
  <si>
    <t>06Q00</t>
  </si>
  <si>
    <t>04F00</t>
  </si>
  <si>
    <t>13T00</t>
  </si>
  <si>
    <t>08M00</t>
  </si>
  <si>
    <t>06T00</t>
  </si>
  <si>
    <t>99M00</t>
  </si>
  <si>
    <t>03H00</t>
  </si>
  <si>
    <t>10J00</t>
  </si>
  <si>
    <t>03J00</t>
  </si>
  <si>
    <t>03K00</t>
  </si>
  <si>
    <t>05G00</t>
  </si>
  <si>
    <t>99C00</t>
  </si>
  <si>
    <t>00L00</t>
  </si>
  <si>
    <t>00Y00</t>
  </si>
  <si>
    <t>10Q00</t>
  </si>
  <si>
    <t>10R00</t>
  </si>
  <si>
    <t>08N00</t>
  </si>
  <si>
    <t>03L00</t>
  </si>
  <si>
    <t>01G00</t>
  </si>
  <si>
    <t>05L00</t>
  </si>
  <si>
    <t>05Q00</t>
  </si>
  <si>
    <t>03N00</t>
  </si>
  <si>
    <t>05N00</t>
  </si>
  <si>
    <t>11X00</t>
  </si>
  <si>
    <t>10V00</t>
  </si>
  <si>
    <t>01T00</t>
  </si>
  <si>
    <t>00N00</t>
  </si>
  <si>
    <t>05R00</t>
  </si>
  <si>
    <t>10X00</t>
  </si>
  <si>
    <t>99G00</t>
  </si>
  <si>
    <t>01V00</t>
  </si>
  <si>
    <t>01X00</t>
  </si>
  <si>
    <t>05V00</t>
  </si>
  <si>
    <t>01W00</t>
  </si>
  <si>
    <t>05W00</t>
  </si>
  <si>
    <t>00P00</t>
  </si>
  <si>
    <t>10C00</t>
  </si>
  <si>
    <t>01Y00</t>
  </si>
  <si>
    <t>05X00</t>
  </si>
  <si>
    <t>07G00</t>
  </si>
  <si>
    <t>08V00</t>
  </si>
  <si>
    <t>02A00</t>
  </si>
  <si>
    <t>03Q00</t>
  </si>
  <si>
    <t>03R00</t>
  </si>
  <si>
    <t>05Y00</t>
  </si>
  <si>
    <t>08W00</t>
  </si>
  <si>
    <t>02E00</t>
  </si>
  <si>
    <t>05H00</t>
  </si>
  <si>
    <t>07H00</t>
  </si>
  <si>
    <t>11A00</t>
  </si>
  <si>
    <t>02G00</t>
  </si>
  <si>
    <t>04V00</t>
  </si>
  <si>
    <t>08Y00</t>
  </si>
  <si>
    <t>07K00</t>
  </si>
  <si>
    <t>02H00</t>
  </si>
  <si>
    <t>12F00</t>
  </si>
  <si>
    <t>06A00</t>
  </si>
  <si>
    <t>Co-amoxiclav, Cephalosporins &amp; Quinolones</t>
  </si>
  <si>
    <t xml:space="preserve">Co-amoxiclav, Cephalosporins &amp; Quinolones </t>
  </si>
  <si>
    <t xml:space="preserve">Antibacterial items/STAR PU13 </t>
  </si>
  <si>
    <t>down</t>
  </si>
  <si>
    <t>same</t>
  </si>
  <si>
    <t>up</t>
  </si>
  <si>
    <t>12 months to</t>
  </si>
  <si>
    <t>Please Select a CCG:</t>
  </si>
  <si>
    <t>Selected CCG:</t>
  </si>
  <si>
    <t>Selected CCG
Current Value</t>
  </si>
  <si>
    <t>Co-amoxiclav, Cephalosporins &amp; Quinolones (CCG prescribing)</t>
  </si>
  <si>
    <t>Target</t>
  </si>
  <si>
    <t>Selected Cell</t>
  </si>
  <si>
    <t>Target Value of selected cell</t>
  </si>
  <si>
    <t>England</t>
  </si>
  <si>
    <t>Antibacterial items/STAR PU</t>
  </si>
  <si>
    <t>Antibiotics/STAR-PU</t>
  </si>
  <si>
    <t>Total CCGs</t>
  </si>
  <si>
    <t>10 or below</t>
  </si>
  <si>
    <t>Target
for chart</t>
  </si>
  <si>
    <t>14L00</t>
  </si>
  <si>
    <t>Antibacterial items/STAR PU13 - data set</t>
  </si>
  <si>
    <t>ITEMS</t>
  </si>
  <si>
    <t>STAR-PU</t>
  </si>
  <si>
    <t>NUMERATOR ITEMS</t>
  </si>
  <si>
    <t>DENOMINATOR ITEMS</t>
  </si>
  <si>
    <t>Co-amoxiclav, Cephalosporins &amp; Quinolones - data set</t>
  </si>
  <si>
    <t>Data set for each indicator</t>
  </si>
  <si>
    <t>Both Indicators</t>
  </si>
  <si>
    <t>yes</t>
  </si>
  <si>
    <t>no</t>
  </si>
  <si>
    <t>15A00</t>
  </si>
  <si>
    <t>15E00</t>
  </si>
  <si>
    <t>15C00</t>
  </si>
  <si>
    <t>14Y00</t>
  </si>
  <si>
    <t>15D00</t>
  </si>
  <si>
    <t>15F00</t>
  </si>
  <si>
    <t xml:space="preserve">Number of antibacterial items </t>
  </si>
  <si>
    <t>% Co-amoxiclav, cephalosporins and quinolones value</t>
  </si>
  <si>
    <t>Antibacterial Items/STAR-PU value</t>
  </si>
  <si>
    <t>Number of CCGs meeting target</t>
  </si>
  <si>
    <t xml:space="preserve">Number of CCGs who have met target </t>
  </si>
  <si>
    <t>Number of CCGs who have met target</t>
  </si>
  <si>
    <t xml:space="preserve">Number of CCGs who have not met target </t>
  </si>
  <si>
    <t>Number of CCGs not meeting target</t>
  </si>
  <si>
    <t>Number of co-amoxiclav, cephalosporins and quinolones items</t>
  </si>
  <si>
    <t>Please note:</t>
  </si>
  <si>
    <t>12 months to April 2019</t>
  </si>
  <si>
    <t>LONDON</t>
  </si>
  <si>
    <t>15M00</t>
  </si>
  <si>
    <t>15N00</t>
  </si>
  <si>
    <t>Regional datsets</t>
  </si>
  <si>
    <t>TOTAL</t>
  </si>
  <si>
    <t>England datasets</t>
  </si>
  <si>
    <t>12 months to May 2019</t>
  </si>
  <si>
    <t>12 months to June 2019</t>
  </si>
  <si>
    <t>AMR NHS Oversight Framework Dashboard</t>
  </si>
  <si>
    <t>12 months to July 2019</t>
  </si>
  <si>
    <t>12 months to August 2019</t>
  </si>
  <si>
    <t>12 months to September 2019</t>
  </si>
  <si>
    <t>12 months to October 2019</t>
  </si>
  <si>
    <t>12 months to November 2019</t>
  </si>
  <si>
    <t>12 months to December 2019</t>
  </si>
  <si>
    <t>12 months to January 2020</t>
  </si>
  <si>
    <t>12 months to February 2020</t>
  </si>
  <si>
    <t>12 months to March 2020</t>
  </si>
  <si>
    <t>EAST OF ENGLAND</t>
  </si>
  <si>
    <t>MIDLANDS</t>
  </si>
  <si>
    <t>NORTH EAST AND YORKSHIRE</t>
  </si>
  <si>
    <t>NORTH WEST</t>
  </si>
  <si>
    <t>SOUTH EAST</t>
  </si>
  <si>
    <t>SOUTH WEST</t>
  </si>
  <si>
    <t>12 months to April 2020</t>
  </si>
  <si>
    <t>Region</t>
  </si>
  <si>
    <t>Region Code</t>
  </si>
  <si>
    <t>STP Name</t>
  </si>
  <si>
    <t>STP Code</t>
  </si>
  <si>
    <t>Y58</t>
  </si>
  <si>
    <t>BATH &amp; NE SOMERSET, SWINDON &amp; WILTS STP</t>
  </si>
  <si>
    <t>QOX</t>
  </si>
  <si>
    <t>BANES SWINDON AND WILTSHIRE CCG</t>
  </si>
  <si>
    <t>92G00</t>
  </si>
  <si>
    <t>Y56</t>
  </si>
  <si>
    <t>EAST LONDON HEALTH &amp; CARE P/SHIP STP</t>
  </si>
  <si>
    <t>QMF</t>
  </si>
  <si>
    <t>BARKING &amp; DAGENHAM CCG</t>
  </si>
  <si>
    <t>Y63</t>
  </si>
  <si>
    <t>SOUTH YORKSHIRE &amp; BASSETLAW STP</t>
  </si>
  <si>
    <t>QF7</t>
  </si>
  <si>
    <t>BARNSLEY CCG</t>
  </si>
  <si>
    <t>Y61</t>
  </si>
  <si>
    <t>MID AND SOUTH ESSEX STP</t>
  </si>
  <si>
    <t>QH8</t>
  </si>
  <si>
    <t>BASILDON AND BRENTWOOD CCG</t>
  </si>
  <si>
    <t>BASSETLAW CCG</t>
  </si>
  <si>
    <t>BEDFORDSHIRE, LUTON &amp; MILTON KEYNES STP</t>
  </si>
  <si>
    <t>QHG</t>
  </si>
  <si>
    <t>BEDFORDSHIRE CCG</t>
  </si>
  <si>
    <t>Y59</t>
  </si>
  <si>
    <t>BUCKS, OXFORDSHIRE &amp; BERKSHIRE WEST STP</t>
  </si>
  <si>
    <t>QU9</t>
  </si>
  <si>
    <t>BERKSHIRE WEST CCG</t>
  </si>
  <si>
    <t>Y60</t>
  </si>
  <si>
    <t>BIRMINGHAM &amp; SOLIHULL STP</t>
  </si>
  <si>
    <t>QHL</t>
  </si>
  <si>
    <t>BIRMINGHAM AND SOLIHULL CCG</t>
  </si>
  <si>
    <t>Y62</t>
  </si>
  <si>
    <t>HEALTHIER LANCASHIRE &amp; SOUTH CUMBRIA STP</t>
  </si>
  <si>
    <t>QE1</t>
  </si>
  <si>
    <t>BLACKBURN WITH DARWEN CCG</t>
  </si>
  <si>
    <t>BLACKPOOL CCG</t>
  </si>
  <si>
    <t>GREATER MANCHESTER HSC PARTNERSHIP STP</t>
  </si>
  <si>
    <t>QOP</t>
  </si>
  <si>
    <t>BOLTON CCG</t>
  </si>
  <si>
    <t>W YORKSHIRE &amp; HARROGATE H&amp;C P/SHIP STP</t>
  </si>
  <si>
    <t>QWO</t>
  </si>
  <si>
    <t>BRADFORD DISTRICT AND CRAVEN CCG</t>
  </si>
  <si>
    <t>36J00</t>
  </si>
  <si>
    <t>NW LONDON HEALTH &amp; CARE PARTNERSHIP STP</t>
  </si>
  <si>
    <t>QRV</t>
  </si>
  <si>
    <t>BRENT CCG</t>
  </si>
  <si>
    <t>SUSSEX &amp; EAST SURREY STP</t>
  </si>
  <si>
    <t>QNX</t>
  </si>
  <si>
    <t>BRIGHTON &amp; HOVE CCG</t>
  </si>
  <si>
    <t>BRISTOL, N SOMERSET &amp; S GLOUCS STP</t>
  </si>
  <si>
    <t>QUY</t>
  </si>
  <si>
    <t>BRISTOL, NORTH SOMERSET &amp; S GLOS CCG</t>
  </si>
  <si>
    <t>BUCKINGHAMSHIRE CCG</t>
  </si>
  <si>
    <t>BURY CCG</t>
  </si>
  <si>
    <t>CALDERDALE CCG</t>
  </si>
  <si>
    <t>CAMBRIDGESHIRE &amp; PETERBOROUGH STP</t>
  </si>
  <si>
    <t>QUE</t>
  </si>
  <si>
    <t>CAMBRIDGESHIRE AND PETERBOROUGH CCG</t>
  </si>
  <si>
    <t>STAFFORDSHIRE &amp; STOKE ON TRENT STP</t>
  </si>
  <si>
    <t>QNC</t>
  </si>
  <si>
    <t>CANNOCK CHASE CCG</t>
  </si>
  <si>
    <t>CASTLE POINT AND ROCHFORD CCG</t>
  </si>
  <si>
    <t>CENTRAL LONDON (WESTMINSTER) CCG</t>
  </si>
  <si>
    <t>CHESHIRE &amp; MERSEYSIDE STP</t>
  </si>
  <si>
    <t>QYG</t>
  </si>
  <si>
    <t>CHESHIRE CCG</t>
  </si>
  <si>
    <t>27D00</t>
  </si>
  <si>
    <t>CHORLEY AND SOUTH RIBBLE CCG</t>
  </si>
  <si>
    <t>CITY AND HACKNEY CCG</t>
  </si>
  <si>
    <t>CUMBRIA &amp; NORTH EAST STP</t>
  </si>
  <si>
    <t>QHM</t>
  </si>
  <si>
    <t>COUNTY DURHAM CCG</t>
  </si>
  <si>
    <t>84H00</t>
  </si>
  <si>
    <t>COVENTRY &amp; WARWICKSHIRE STP</t>
  </si>
  <si>
    <t>QWU</t>
  </si>
  <si>
    <t>COVENTRY AND RUGBY CCG</t>
  </si>
  <si>
    <t>JOINED UP CARE DERBYSHIRE STP</t>
  </si>
  <si>
    <t>QJ2</t>
  </si>
  <si>
    <t>DERBY &amp; DERBYSHIRE CCG</t>
  </si>
  <si>
    <t>DEVON STP</t>
  </si>
  <si>
    <t>QJK</t>
  </si>
  <si>
    <t>DEVON CCG</t>
  </si>
  <si>
    <t>DONCASTER CCG</t>
  </si>
  <si>
    <t>DORSET STP</t>
  </si>
  <si>
    <t>QVV</t>
  </si>
  <si>
    <t>DORSET CCG</t>
  </si>
  <si>
    <t>THE BLACK COUNTRY &amp; WEST BIRMINGHAM STP</t>
  </si>
  <si>
    <t>QUA</t>
  </si>
  <si>
    <t>DUDLEY CCG</t>
  </si>
  <si>
    <t>EALING CCG</t>
  </si>
  <si>
    <t>HERTFORDSHIRE &amp; WEST ESSEX STP</t>
  </si>
  <si>
    <t>QM7</t>
  </si>
  <si>
    <t>EAST AND NORTH HERTFORDSHIRE CCG</t>
  </si>
  <si>
    <t>FRIMLEY HEALTH &amp; CARE ICS STP</t>
  </si>
  <si>
    <t>QNQ</t>
  </si>
  <si>
    <t>EAST BERKSHIRE CCG</t>
  </si>
  <si>
    <t>EAST LANCASHIRE CCG</t>
  </si>
  <si>
    <t>LEICESTER, LEICESTERSHIRE &amp; RUTLAND STP</t>
  </si>
  <si>
    <t>QK1</t>
  </si>
  <si>
    <t>EAST LEICESTERSHIRE AND RUTLAND CCG</t>
  </si>
  <si>
    <t>HUMBER, COAST &amp; VALE STP</t>
  </si>
  <si>
    <t>QOQ</t>
  </si>
  <si>
    <t>EAST RIDING OF YORKSHIRE CCG</t>
  </si>
  <si>
    <t>EAST STAFFORDSHIRE CCG</t>
  </si>
  <si>
    <t>EAST SUSSEX CCG</t>
  </si>
  <si>
    <t>97R00</t>
  </si>
  <si>
    <t>HAMPSHIRE &amp; THE ISLE OF WIGHT STP</t>
  </si>
  <si>
    <t>QRL</t>
  </si>
  <si>
    <t>FAREHAM AND GOSPORT CCG</t>
  </si>
  <si>
    <t>FYLDE &amp; WYRE CCG</t>
  </si>
  <si>
    <t>GLOUCESTERSHIRE STP</t>
  </si>
  <si>
    <t>QR1</t>
  </si>
  <si>
    <t>GLOUCESTERSHIRE CCG</t>
  </si>
  <si>
    <t>GREATER HUDDERSFIELD CCG</t>
  </si>
  <si>
    <t>GREATER PRESTON CCG</t>
  </si>
  <si>
    <t>HALTON CCG</t>
  </si>
  <si>
    <t>HAMMERSMITH AND FULHAM CCG</t>
  </si>
  <si>
    <t>HARROW CCG</t>
  </si>
  <si>
    <t>HAVERING CCG</t>
  </si>
  <si>
    <t>HEREFORDSHIRE &amp; WORCESTERSHIRE STP</t>
  </si>
  <si>
    <t>QGH</t>
  </si>
  <si>
    <t>HEREFORDSHIRE AND WORCESTERSHIRE CCG</t>
  </si>
  <si>
    <t>18C00</t>
  </si>
  <si>
    <t>HERTS VALLEYS CCG</t>
  </si>
  <si>
    <t>HEYWOOD, MIDDLETON &amp; ROCHDALE CCG</t>
  </si>
  <si>
    <t>HILLINGDON CCG</t>
  </si>
  <si>
    <t>HOUNSLOW CCG</t>
  </si>
  <si>
    <t>HULL CCG</t>
  </si>
  <si>
    <t>SUFFOLK &amp; NORTH EAST ESSEX STP</t>
  </si>
  <si>
    <t>QJG</t>
  </si>
  <si>
    <t>IPSWICH AND EAST SUFFOLK CCG</t>
  </si>
  <si>
    <t>ISLE OF WIGHT CCG</t>
  </si>
  <si>
    <t>KENT &amp; MEDWAY STP</t>
  </si>
  <si>
    <t>QKS</t>
  </si>
  <si>
    <t>KENT AND MEDWAY CCG</t>
  </si>
  <si>
    <t>91Q00</t>
  </si>
  <si>
    <t>CORNWALL &amp; SCILLY ISLES HSC P/SHIP STP</t>
  </si>
  <si>
    <t>QT6</t>
  </si>
  <si>
    <t>KERNOW CCG</t>
  </si>
  <si>
    <t>KNOWSLEY CCG</t>
  </si>
  <si>
    <t>LEEDS CCG</t>
  </si>
  <si>
    <t>LEICESTER CITY CCG</t>
  </si>
  <si>
    <t>LINCOLNSHIRE STP</t>
  </si>
  <si>
    <t>QJM</t>
  </si>
  <si>
    <t>LINCOLNSHIRE CCG</t>
  </si>
  <si>
    <t>71E00</t>
  </si>
  <si>
    <t>LIVERPOOL CCG</t>
  </si>
  <si>
    <t>LUTON CCG</t>
  </si>
  <si>
    <t>MANCHESTER CCG</t>
  </si>
  <si>
    <t>MID ESSEX CCG</t>
  </si>
  <si>
    <t>MILTON KEYNES CCG</t>
  </si>
  <si>
    <t>MORECAMBE BAY CCG</t>
  </si>
  <si>
    <t>NEWCASTLE GATESHEAD CCG</t>
  </si>
  <si>
    <t>NEWHAM CCG</t>
  </si>
  <si>
    <t>NORFOLK &amp; WAVENEY H&amp;C PARTNERSHIP STP</t>
  </si>
  <si>
    <t>QMM</t>
  </si>
  <si>
    <t>NORFOLK AND WAVENEY CCG</t>
  </si>
  <si>
    <t>26A00</t>
  </si>
  <si>
    <t>NORTH LONDON PARTNERS IN H&amp;C STP</t>
  </si>
  <si>
    <t>QMJ</t>
  </si>
  <si>
    <t>NORTH CENTRAL LONDON CCG</t>
  </si>
  <si>
    <t>93C00</t>
  </si>
  <si>
    <t>NORTH CUMBRIA CCG</t>
  </si>
  <si>
    <t>NORTH EAST ESSEX CCG</t>
  </si>
  <si>
    <t>NORTH EAST HAMPSHIRE AND FARNHAM CCG</t>
  </si>
  <si>
    <t>NORTH EAST LINCOLNSHIRE CCG</t>
  </si>
  <si>
    <t>NORTH HAMPSHIRE CCG</t>
  </si>
  <si>
    <t>NORTH KIRKLEES CCG</t>
  </si>
  <si>
    <t>NORTH LINCOLNSHIRE CCG</t>
  </si>
  <si>
    <t>NORTH STAFFORDSHIRE CCG</t>
  </si>
  <si>
    <t>NORTH TYNESIDE CCG</t>
  </si>
  <si>
    <t>NORTH YORKSHIRE CCG</t>
  </si>
  <si>
    <t>42D00</t>
  </si>
  <si>
    <t>NORTHAMPTONSHIRE STP</t>
  </si>
  <si>
    <t>QPM</t>
  </si>
  <si>
    <t>NORTHAMPTONSHIRE CCG</t>
  </si>
  <si>
    <t>78H00</t>
  </si>
  <si>
    <t>NORTHUMBERLAND CCG</t>
  </si>
  <si>
    <t>NOTTINGHAM &amp; NOTTINGHAMSHIRE H&amp;C STP</t>
  </si>
  <si>
    <t>QT1</t>
  </si>
  <si>
    <t>NOTTINGHAM AND NOTTINGHAMSHIRE CCG</t>
  </si>
  <si>
    <t>52R00</t>
  </si>
  <si>
    <t>OLDHAM CCG</t>
  </si>
  <si>
    <t>OXFORDSHIRE CCG</t>
  </si>
  <si>
    <t>PORTSMOUTH CCG</t>
  </si>
  <si>
    <t>REDBRIDGE CCG</t>
  </si>
  <si>
    <t>ROTHERHAM CCG</t>
  </si>
  <si>
    <t>SALFORD CCG</t>
  </si>
  <si>
    <t>SANDWELL AND WEST BIRMINGHAM CCG</t>
  </si>
  <si>
    <t>SE STAFFS &amp; SEISDON PENINSULAR CCG</t>
  </si>
  <si>
    <t>SHEFFIELD CCG</t>
  </si>
  <si>
    <t>SHROPSHIRE &amp; TELFORD &amp; WREKIN STP</t>
  </si>
  <si>
    <t>QOC</t>
  </si>
  <si>
    <t>SHROPSHIRE CCG</t>
  </si>
  <si>
    <t>SOMERSET STP</t>
  </si>
  <si>
    <t>QSL</t>
  </si>
  <si>
    <t>SOMERSET CCG</t>
  </si>
  <si>
    <t>OUR HEALTHIER SOUTH EAST LONDON STP</t>
  </si>
  <si>
    <t>QKK</t>
  </si>
  <si>
    <t>SOUTH EAST LONDON CCG</t>
  </si>
  <si>
    <t>72Q00</t>
  </si>
  <si>
    <t>SOUTH EASTERN HAMPSHIRE CCG</t>
  </si>
  <si>
    <t>SOUTH SEFTON CCG</t>
  </si>
  <si>
    <t>SOUTH TYNESIDE CCG</t>
  </si>
  <si>
    <t>SOUTH WARWICKSHIRE CCG</t>
  </si>
  <si>
    <t>SW LONDON HEALTH &amp; CARE PARTNERSHIP STP</t>
  </si>
  <si>
    <t>QWE</t>
  </si>
  <si>
    <t>SOUTH WEST LONDON CCG</t>
  </si>
  <si>
    <t>36L00</t>
  </si>
  <si>
    <t>SOUTHAMPTON CCG</t>
  </si>
  <si>
    <t>SOUTHEND CCG</t>
  </si>
  <si>
    <t>SOUTHPORT AND FORMBY CCG</t>
  </si>
  <si>
    <t>ST HELENS CCG</t>
  </si>
  <si>
    <t>STAFFORD AND SURROUNDS CCG</t>
  </si>
  <si>
    <t>STOCKPORT CCG</t>
  </si>
  <si>
    <t>STOKE ON TRENT CCG</t>
  </si>
  <si>
    <t>SUNDERLAND CCG</t>
  </si>
  <si>
    <t>SURREY HEARTLANDS H&amp;C PARTNERSHIP STP</t>
  </si>
  <si>
    <t>QXU</t>
  </si>
  <si>
    <t>SURREY HEARTLANDS CCG</t>
  </si>
  <si>
    <t>92A00</t>
  </si>
  <si>
    <t>SURREY HEATH CCG</t>
  </si>
  <si>
    <t>TAMESIDE AND GLOSSOP CCG</t>
  </si>
  <si>
    <t>TEES VALLEY CCG</t>
  </si>
  <si>
    <t>16C00</t>
  </si>
  <si>
    <t>TELFORD &amp; WREKIN CCG</t>
  </si>
  <si>
    <t>THURROCK CCG</t>
  </si>
  <si>
    <t>TOWER HAMLETS CCG</t>
  </si>
  <si>
    <t>TRAFFORD CCG</t>
  </si>
  <si>
    <t>VALE OF YORK CCG</t>
  </si>
  <si>
    <t>WAKEFIELD CCG</t>
  </si>
  <si>
    <t>WALSALL CCG</t>
  </si>
  <si>
    <t>WALTHAM FOREST CCG</t>
  </si>
  <si>
    <t>WARRINGTON CCG</t>
  </si>
  <si>
    <t>WARWICKSHIRE NORTH CCG</t>
  </si>
  <si>
    <t>WEST ESSEX CCG</t>
  </si>
  <si>
    <t>WEST HAMPSHIRE CCG</t>
  </si>
  <si>
    <t>WEST LANCASHIRE CCG</t>
  </si>
  <si>
    <t>WEST LEICESTERSHIRE CCG</t>
  </si>
  <si>
    <t>WEST LONDON (K&amp;C &amp; QPP) CCG</t>
  </si>
  <si>
    <t>WEST SUFFOLK CCG</t>
  </si>
  <si>
    <t>WEST SUSSEX CCG</t>
  </si>
  <si>
    <t>70F00</t>
  </si>
  <si>
    <t>WIGAN BOROUGH CCG</t>
  </si>
  <si>
    <t>WIRRAL CCG</t>
  </si>
  <si>
    <t>WOLVERHAMPTON CCG</t>
  </si>
  <si>
    <t>NHS England Region Code</t>
  </si>
  <si>
    <t>NHS England Region Name</t>
  </si>
  <si>
    <t>NHS England STP</t>
  </si>
  <si>
    <t>NHS England STP Code</t>
  </si>
  <si>
    <t>.</t>
  </si>
  <si>
    <t>region name</t>
  </si>
  <si>
    <t>STP name</t>
  </si>
  <si>
    <t>AMR NHS Oversight Framework Dashboard Indicator Totals</t>
  </si>
  <si>
    <t>Already hit 2020-21 target for both AMR NHS OF indicators</t>
  </si>
  <si>
    <t>Number of CCGs meeting both AMR NHS OF indicator targets</t>
  </si>
  <si>
    <t>2020-21 target not met for both AMR NHS OF indicators</t>
  </si>
  <si>
    <t>Number of CCGs who have not met either AMR NHS OF indicator targets</t>
  </si>
  <si>
    <t>12 months to May 2020</t>
  </si>
  <si>
    <t>12 months to June 2020</t>
  </si>
  <si>
    <t xml:space="preserve"> </t>
  </si>
  <si>
    <t>12 months to July 2020</t>
  </si>
  <si>
    <t>12 months to August 2020</t>
  </si>
  <si>
    <t>12 months to September 2020</t>
  </si>
  <si>
    <t>12 months to October 2020</t>
  </si>
  <si>
    <t>12 months to November 2020</t>
  </si>
  <si>
    <t>12 months to December 2020</t>
  </si>
  <si>
    <t>12 months to January 2021</t>
  </si>
  <si>
    <t>12 months to February 2021</t>
  </si>
  <si>
    <t>12 months to March 2021</t>
  </si>
  <si>
    <t>Direction of travel from 12 months to Ferbruary 2021 to</t>
  </si>
  <si>
    <t>Direction of travel from 12 months to February 2021 to</t>
  </si>
  <si>
    <t>0.871 or below</t>
  </si>
  <si>
    <t>0.871 or below target met</t>
  </si>
  <si>
    <t>12 months to April 2021</t>
  </si>
  <si>
    <t>Already hit 2021-22 target by April 21</t>
  </si>
  <si>
    <t>BEDFORDSHIRE, LUTON &amp; MILTON KEYNES CCG</t>
  </si>
  <si>
    <t>M1J4Y</t>
  </si>
  <si>
    <t>BLACK COUNTRY AND WEST BIRMINGHAM CCG</t>
  </si>
  <si>
    <t>D2P2L</t>
  </si>
  <si>
    <t>COVENTRY AND WARWICKSHIRE CCG</t>
  </si>
  <si>
    <t>B2M3M</t>
  </si>
  <si>
    <t>FRIMLEY CCG</t>
  </si>
  <si>
    <t>D4U1Y</t>
  </si>
  <si>
    <t>HAMPSHIRE,SOUTHAMPTON &amp;ISLE OF WIGHT CCG</t>
  </si>
  <si>
    <t>D9Y0V</t>
  </si>
  <si>
    <t>KIRKLEES CCG</t>
  </si>
  <si>
    <t>X2C4Y</t>
  </si>
  <si>
    <t>NORTH EAST LONDON CCG</t>
  </si>
  <si>
    <t>A3A8R</t>
  </si>
  <si>
    <t>NORTH WEST LONDON CCG</t>
  </si>
  <si>
    <t>W2U3Z</t>
  </si>
  <si>
    <t>SHROPSHIRE, TELFORD AND WREKIN CCG</t>
  </si>
  <si>
    <t>M2L0M</t>
  </si>
  <si>
    <t>12 months to Apr 21</t>
  </si>
  <si>
    <t>target (2021/22)</t>
  </si>
  <si>
    <t>2021-2022</t>
  </si>
  <si>
    <t>Sum of Apr-21</t>
  </si>
  <si>
    <t>2021/22
Target Value</t>
  </si>
  <si>
    <t>Year to March 2021</t>
  </si>
  <si>
    <t>Selected STP
Current Value</t>
  </si>
  <si>
    <t>Selected STP:</t>
  </si>
  <si>
    <t>Please Select a STP:</t>
  </si>
  <si>
    <t>Co-amoxiclav, Cephalosporins &amp; Quinolones (STP prescribing)</t>
  </si>
  <si>
    <t>STP</t>
  </si>
  <si>
    <t>Information about the NHS System Oversight Framework can be found here:</t>
  </si>
  <si>
    <t>DO NOT UPDATE, this is historic data</t>
  </si>
  <si>
    <t>Already hit 2021-22 target</t>
  </si>
  <si>
    <t>Indicator (ITEMS/ITEMS) %
(rounded to 1 decimal place)</t>
  </si>
  <si>
    <t>Already hit 
0.871 or below target</t>
  </si>
  <si>
    <t>Indicator (ITEMS/STAR-PU)
ROUNDED TO 3 DECIMAL PLACES</t>
  </si>
  <si>
    <t>Co-amoxiclav, Cephalosporins &amp; Quinolones
(CCGs accumulated)</t>
  </si>
  <si>
    <t>Antibacterial items/STAR PU13 
(CCGs accumulated)</t>
  </si>
  <si>
    <t>All CCGs</t>
  </si>
  <si>
    <t>Old Data set for each indicator</t>
  </si>
  <si>
    <t>Data is static as of year to March 2021</t>
  </si>
  <si>
    <t>(All)</t>
  </si>
  <si>
    <t>All STPs</t>
  </si>
  <si>
    <t>NHS England &amp; NHS Improvement NHS System Oversight Framework 2021/22 dashboard reporting Antimicrobial Resistance metrics 44a and 44b</t>
  </si>
  <si>
    <t>https://www.england.nhs.uk/nhs-system-oversight-framework-2021-22/</t>
  </si>
  <si>
    <t>The NHS System Oversight Framework reflects an approach to oversight that reinforces system-led delivery of integrated care, in line with the vision set out in the NHS Long Term Plan, the White Paper – Integration and innovation: Working together to improve health and social care for all, and aligns with the priorities set out in the 2021/22 Operational Planning Guidance.</t>
  </si>
  <si>
    <t>The NHS System Oversight Framework 2021-22 metrics can be viewed here:</t>
  </si>
  <si>
    <t>https://www.england.nhs.uk/publication/system-oversight-framework-2021-22/</t>
  </si>
  <si>
    <t>Two of the metrics relate to antibiotic prescribing in primary care.</t>
  </si>
  <si>
    <t>The AMR NHS System Oversight Framework 2021/22 metrics consist of two parts:
44a Anti-microbial resistance: total prescribing of antibiotics in primary care
44b Anti-microbial resistance: proportion of broad-spectrum antibiotic prescribing in primary care</t>
  </si>
  <si>
    <t>These have specific targets as follows:
Metric 44a - reduction in the number of antibiotics prescribed in primary care to be equal to or below value of 0.871 items per STAR-PU.
Metric 44b -  number of co-amoxiclav, cephalosporins and quinolones as a percentage of the total number of selected antibiotics prescribed in primary care to be 10% or below.</t>
  </si>
  <si>
    <t>Full definitions of the metrics can be found in the Technical annex document at the link at the top of this page.</t>
  </si>
  <si>
    <t>NHS England &amp; NHS Improvement, in collaboration with the NHS Business Services Authority have produced this data set to report CCG and STP performance against the 2 NHS System Oversight metrics related to antibiotic prescribing in primary care.</t>
  </si>
  <si>
    <t>NHS England &amp; NHS Improvement reporting NHS System Oversight Framework 2021/22 Antimicrobial Resistance metrics 44a and 44b</t>
  </si>
  <si>
    <t>NHS System Oversight Framework 2021/22 metrics AMR 44a and 44b</t>
  </si>
  <si>
    <t>NHS England &amp; NHS Improvement
NHS System Oversight Framework 2021/22 AMR metrics 44a and 44b</t>
  </si>
  <si>
    <t>NHS England &amp; NHS Improvement reporting NHS System Oversight Framework 2021/22 Antimicrobial Resistance Metrics 44a and 44b</t>
  </si>
  <si>
    <t>Co-amoxiclav,cephalosporins &amp; quinolones</t>
  </si>
  <si>
    <t xml:space="preserve">NHS SOF metric 44a:
Antibacterial items/STAR PU13 </t>
  </si>
  <si>
    <t>2021-22 CCG 
NHS SOF Target at or below 0.871</t>
  </si>
  <si>
    <t>Change from previous month</t>
  </si>
  <si>
    <t xml:space="preserve">Number of CCGs met target ≤ 0.871 </t>
  </si>
  <si>
    <t>Number of CCGs increase metric value</t>
  </si>
  <si>
    <t>Number of CCGs remain at same metric value</t>
  </si>
  <si>
    <t>Number of CCGs reduced metric value</t>
  </si>
  <si>
    <t>NHS SOF metric 44b:
Proportion of Co-amoxiclav, Cephalosporins &amp; Quinolones items</t>
  </si>
  <si>
    <t>10% or below target met</t>
  </si>
  <si>
    <t>Number of CCGs met target</t>
  </si>
  <si>
    <t>NHS SOF AMR metrics: Met targets for both metrics</t>
  </si>
  <si>
    <t>Number of CCGs met both metric targets</t>
  </si>
  <si>
    <t>NHS SOF AMR metrics: Not Met targets for both metrics</t>
  </si>
  <si>
    <t>Number of CCGs neither metric target met</t>
  </si>
  <si>
    <t>NHS System Oversight Framework Dashboard AMR metrics 44a and 44b Totals</t>
  </si>
  <si>
    <t>Number of CCGs meeting both metric targets</t>
  </si>
  <si>
    <t>Number of CCGs not meeting either metric target</t>
  </si>
  <si>
    <t>NHS Region -  NHS System Oversight Framework Dashboard AMR metrics 44a 44b</t>
  </si>
  <si>
    <t>No. CCGs within each NHS England Region who have / have not met NHS SOF AMR target</t>
  </si>
  <si>
    <t>NHS System Oversight Framework Dashboard AMR metrics 44a and 44b</t>
  </si>
  <si>
    <t>CCG performance by NHS Region</t>
  </si>
  <si>
    <t>NHS England STP -  NHS System Oversight Framework Dashboard AMR metrics 44a 44b</t>
  </si>
  <si>
    <t>No. CCGs within each NHS England STP who have / have not met NHS SOF AMR target</t>
  </si>
  <si>
    <t>CCG performance by STP</t>
  </si>
  <si>
    <t>NHS Region Performance</t>
  </si>
  <si>
    <t>2021-22 STP 
NHS SOF Target at or below 0.871</t>
  </si>
  <si>
    <t>Already hit 2021-22 target by Apr 21</t>
  </si>
  <si>
    <t xml:space="preserve">Number of STPs met target ≤ 0.871 </t>
  </si>
  <si>
    <t>Number of STPs increase metric value</t>
  </si>
  <si>
    <t>Number of STPs remain at same metric value</t>
  </si>
  <si>
    <t>Number of STPs reduced metric value</t>
  </si>
  <si>
    <t>2021-22 CCG NHS SOF Target at or below 10%</t>
  </si>
  <si>
    <t>2021-22 STP NHS SOF Target at or below 10%</t>
  </si>
  <si>
    <t>Number of STPs met target</t>
  </si>
  <si>
    <t>Number of STPs met both metric targets</t>
  </si>
  <si>
    <t>Number of STPs neither metric target met</t>
  </si>
  <si>
    <t>Number of STPs meeting target</t>
  </si>
  <si>
    <t>Number of STPs not meeting target</t>
  </si>
  <si>
    <t>Number of STPs meeting both metric targets</t>
  </si>
  <si>
    <t>Number of STPs not meeting either metric target</t>
  </si>
  <si>
    <t>No. of STPs within each NHS England Region who have / have not met NHS SOF AMR target</t>
  </si>
  <si>
    <t>Number of STPs who have met target</t>
  </si>
  <si>
    <t xml:space="preserve">Number of STPs who have not met target </t>
  </si>
  <si>
    <t>Total STPs</t>
  </si>
  <si>
    <t>STP performance by NHS Region</t>
  </si>
  <si>
    <t>NO NEED TO DELETE ZEROS NOW AS HAVE FORMATTED CHART TO NOT SHOW THEM - SEE IF IT WORKS GOING FORWARD</t>
  </si>
  <si>
    <t>SORT ORDER:</t>
  </si>
  <si>
    <t>met</t>
  </si>
  <si>
    <t>not met</t>
  </si>
  <si>
    <t>same order as above- now these are formulas you will need to copy the region &amp; stp names &amp; codes from above &amp; paste on top of the existing ones here - &amp; then update the formulas</t>
  </si>
  <si>
    <t>STP has met target</t>
  </si>
  <si>
    <t>STP has not met target</t>
  </si>
  <si>
    <t>STPs in EAST OF ENGLAND Region - target met / not met</t>
  </si>
  <si>
    <t>STPs in EAST OF ENGLAND Region - number of CCGs where target met / not met</t>
  </si>
  <si>
    <t>STPs in LONDON Region - target met / not met</t>
  </si>
  <si>
    <t>STPs in LONDON Region - number of CCGs where target met / not met</t>
  </si>
  <si>
    <t>STPs in MIDLANDS Region - target met / not met</t>
  </si>
  <si>
    <t>STPs in MIDLANDS Region - number of CCGs where target met / not met</t>
  </si>
  <si>
    <t>STPs in NORTH EAST AND YORKSHIRE Region  - target met / not met</t>
  </si>
  <si>
    <t>STPs in NORTH EAST AND YORKSHIRE Region - number of CCGs where target met / not met</t>
  </si>
  <si>
    <t>STPs in NORTH WEST Region - target met / not met</t>
  </si>
  <si>
    <t>STPs in NORTH WEST Region - number of CCGs where target met / not met</t>
  </si>
  <si>
    <t>STPs in SOUTH EAST Region - target met / not met</t>
  </si>
  <si>
    <t>STPs in SOUTH EAST Region - number of CCGs where target met / not met</t>
  </si>
  <si>
    <t>STPs in SOUTH WEST Region - target met / not met</t>
  </si>
  <si>
    <t>STPs in SOUTH WEST Region - number of CCGs where target met / not met</t>
  </si>
  <si>
    <t>Region Overview</t>
  </si>
  <si>
    <t>CCG Menu</t>
  </si>
  <si>
    <t xml:space="preserve">National view trend charts for both NHS SOF AMR metrics </t>
  </si>
  <si>
    <t>NHS Regions CCG performance</t>
  </si>
  <si>
    <t>Sustainability and Transformation Partnerships (STPs) CCG performance</t>
  </si>
  <si>
    <t>STP Menu</t>
  </si>
  <si>
    <t>NHS Regions STP performance</t>
  </si>
  <si>
    <t xml:space="preserve">NHS System Oversight Framework Dashboard AMR metrics 44a and 44b
</t>
  </si>
  <si>
    <t>EAST OF ENGLAND Region</t>
  </si>
  <si>
    <t>LONDON Region</t>
  </si>
  <si>
    <t>MIDLANDS Region</t>
  </si>
  <si>
    <t>NORTH EAST AND YORKSHIRE Region</t>
  </si>
  <si>
    <t>NORTH WEST Region</t>
  </si>
  <si>
    <t>SOUTH EAST Region</t>
  </si>
  <si>
    <t>SOUTH WEST Region</t>
  </si>
  <si>
    <t>NHS System Oversight Framework AMR metrics 44a and 44b</t>
  </si>
  <si>
    <t xml:space="preserve">From the 1st April 2021 the  organisation structure changes to this dashboard are:
• 106 CCGs following the merger of 38 CCGs into 9 CCGs
• inclusion of 42 STPs
</t>
  </si>
  <si>
    <t>This dashboard reports on CCG data only - therefore where we state England, Region or STP this is an accumulation of CCG data within those organisations.</t>
  </si>
  <si>
    <t>Already hit 2021-22 target by May 21</t>
  </si>
  <si>
    <t>Already hit 2021-22 target by June 21</t>
  </si>
  <si>
    <t>Already hit 2021-22 target by July 21</t>
  </si>
  <si>
    <t>12 months to May 2021</t>
  </si>
  <si>
    <t>12 months to June 2021</t>
  </si>
  <si>
    <t>12 months to July 2021</t>
  </si>
  <si>
    <t>12 months to May 21</t>
  </si>
  <si>
    <t>12 months to Jun 21</t>
  </si>
  <si>
    <t>12 months to Jul 21</t>
  </si>
  <si>
    <t xml:space="preserve">UPDATE THESE FORMULAS </t>
  </si>
  <si>
    <t>UPDATE THESE FORMULAS</t>
  </si>
  <si>
    <t>Sum of May-21</t>
  </si>
  <si>
    <t>Sum of Jun-21</t>
  </si>
  <si>
    <t>Sum of Jul-21</t>
  </si>
  <si>
    <t>Already hit 2021-22 target by Jun 21</t>
  </si>
  <si>
    <t>Already hit 2021-22 target by Jul 21</t>
  </si>
  <si>
    <t>these columns are formulas - paste data into first few columns</t>
  </si>
  <si>
    <t>Sort order: region name, CCGs met, CCGs not met, STP name - this is to match the bar charts at bottom on each region tab - see QMS</t>
  </si>
  <si>
    <t>12 months to August 2021</t>
  </si>
  <si>
    <t>Already hit 2021-22 target by August 21</t>
  </si>
  <si>
    <t>12 months to Aug 21</t>
  </si>
  <si>
    <t>Sum of Aug-21</t>
  </si>
  <si>
    <t>Already hit 2021-22 target by Aug 21</t>
  </si>
  <si>
    <t>12 months to September 2021</t>
  </si>
  <si>
    <t>Already hit 2021-22 target by September 21</t>
  </si>
  <si>
    <t>12 months to Sep 21</t>
  </si>
  <si>
    <t>Sum of Sep-21</t>
  </si>
  <si>
    <t>Already hit 2021-22 target by Sep 21</t>
  </si>
  <si>
    <t>12 months to October 2021</t>
  </si>
  <si>
    <t>Already hit 2021-22 target by October 21</t>
  </si>
  <si>
    <t>12 months to Oct 21</t>
  </si>
  <si>
    <t>Sum of Oct-21</t>
  </si>
  <si>
    <t>Already hit 2021-22 target by Oct 21</t>
  </si>
  <si>
    <t>12 months to November 2021</t>
  </si>
  <si>
    <t>Already hit 2021-22 target by November 21</t>
  </si>
  <si>
    <r>
      <rPr>
        <b/>
        <sz val="8"/>
        <color rgb="FFFF0000"/>
        <rFont val="Arial"/>
        <family val="2"/>
      </rPr>
      <t>Red bold = target not met AND moving in wrong direction</t>
    </r>
    <r>
      <rPr>
        <b/>
        <sz val="8"/>
        <rFont val="Arial"/>
        <family val="2"/>
      </rPr>
      <t xml:space="preserve"> 
for 12 months to November 2021.</t>
    </r>
  </si>
  <si>
    <t>12 months to Nov 21</t>
  </si>
  <si>
    <r>
      <rPr>
        <b/>
        <sz val="8"/>
        <color rgb="FFFF0000"/>
        <rFont val="Arial"/>
        <family val="2"/>
      </rPr>
      <t xml:space="preserve">Red bold = target not met AND moving in wrong direction </t>
    </r>
    <r>
      <rPr>
        <b/>
        <sz val="8"/>
        <rFont val="Arial"/>
        <family val="2"/>
      </rPr>
      <t xml:space="preserve">
for 12 months to November 2021</t>
    </r>
  </si>
  <si>
    <t>Green = Both metric targets met for 12 months to November 2021</t>
  </si>
  <si>
    <t>Blue = Neither metric targets met for 12 months to November 2021</t>
  </si>
  <si>
    <t>Direction of travel from 12 months to October 2021 to</t>
  </si>
  <si>
    <t>CCGs who have met 2021-22 NHS SOF AMR metric target at or below 0.871 at 12 months to November 2021</t>
  </si>
  <si>
    <t xml:space="preserve">CCGs who have not met 2021-22 NHS SOF AMR metric target at or below 0.871 at 12 months to November 2021
</t>
  </si>
  <si>
    <t>CCGs who have met 2021-22 NHS SOF AMR metric target at or below 10% at 12 months to November 2021</t>
  </si>
  <si>
    <t>CCGs who have not met 2021-22 NHS SOF AMR metric target at or below 10% at 12 months to November 2021</t>
  </si>
  <si>
    <t>12 months to November 21</t>
  </si>
  <si>
    <t>STPs met and not met target by Nov 21</t>
  </si>
  <si>
    <t>Sum of Nov-21</t>
  </si>
  <si>
    <t>Already hit 2021-22 target by Nov 21</t>
  </si>
  <si>
    <t>STPs who have met 2021-22 NHS SOF AMR metric target at or below 0.871 at 12 months to November 2021</t>
  </si>
  <si>
    <t xml:space="preserve">STPs who have not met 2021-22 NHS SOF AMR metric target at or below 0.871 at 12 months to November 2021
</t>
  </si>
  <si>
    <t>STPs who have met 2021-22 NHS SOF AMR metric target at or below 10% at 12 months to November 2021</t>
  </si>
  <si>
    <t>STPs who have not met 2021-22 NHS SOF AMR metric target at or below 10% at 12 months to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</si>
</sst>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00"/>
    <numFmt numFmtId="167" formatCode="_-* #,##0.000_-;\-* #,##0.000_-;_-* &quot;-&quot;???_-;_-@_-"/>
  </numFmts>
  <fonts count="55" x14ac:knownFonts="1">
    <font>
      <sz val="8"/>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rgb="FFFF0000"/>
      <name val="Arial"/>
      <family val="2"/>
    </font>
    <font>
      <b/>
      <sz val="8"/>
      <color theme="1"/>
      <name val="Arial"/>
      <family val="2"/>
    </font>
    <font>
      <b/>
      <sz val="8"/>
      <name val="Arial"/>
      <family val="2"/>
    </font>
    <font>
      <sz val="8"/>
      <name val="Arial"/>
      <family val="2"/>
    </font>
    <font>
      <sz val="10"/>
      <name val="Arial"/>
      <family val="2"/>
    </font>
    <font>
      <b/>
      <sz val="10"/>
      <color theme="1"/>
      <name val="Arial"/>
      <family val="2"/>
    </font>
    <font>
      <sz val="11"/>
      <color theme="1"/>
      <name val="Arial"/>
      <family val="2"/>
    </font>
    <font>
      <b/>
      <sz val="10"/>
      <name val="Arial"/>
      <family val="2"/>
    </font>
    <font>
      <sz val="8"/>
      <color theme="1"/>
      <name val="Arial"/>
      <family val="2"/>
    </font>
    <font>
      <b/>
      <sz val="12"/>
      <name val="Arial"/>
      <family val="2"/>
    </font>
    <font>
      <sz val="12"/>
      <name val="Arial"/>
      <family val="2"/>
    </font>
    <font>
      <b/>
      <sz val="8"/>
      <color rgb="FFFF0000"/>
      <name val="Arial"/>
      <family val="2"/>
    </font>
    <font>
      <b/>
      <sz val="12"/>
      <color rgb="FF000000"/>
      <name val="Arial"/>
      <family val="2"/>
    </font>
    <font>
      <b/>
      <sz val="12"/>
      <color theme="1"/>
      <name val="Arial"/>
      <family val="2"/>
    </font>
    <font>
      <b/>
      <sz val="16"/>
      <color theme="1"/>
      <name val="Arial"/>
      <family val="2"/>
    </font>
    <font>
      <sz val="12"/>
      <color theme="1"/>
      <name val="Arial"/>
      <family val="2"/>
    </font>
    <font>
      <u/>
      <sz val="8"/>
      <color theme="10"/>
      <name val="Arial"/>
      <family val="2"/>
    </font>
    <font>
      <b/>
      <sz val="12"/>
      <color rgb="FFFF0000"/>
      <name val="Arial"/>
      <family val="2"/>
    </font>
    <font>
      <sz val="14"/>
      <color theme="1"/>
      <name val="Arial"/>
      <family val="2"/>
    </font>
    <font>
      <b/>
      <sz val="18"/>
      <color theme="3"/>
      <name val="Cambria"/>
      <family val="2"/>
      <scheme val="major"/>
    </font>
    <font>
      <sz val="8"/>
      <color theme="0"/>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11"/>
      <color theme="1"/>
      <name val="Calibri"/>
      <family val="2"/>
    </font>
    <font>
      <sz val="9"/>
      <color indexed="81"/>
      <name val="Tahoma"/>
      <family val="2"/>
    </font>
    <font>
      <b/>
      <sz val="9"/>
      <color indexed="81"/>
      <name val="Tahoma"/>
      <family val="2"/>
    </font>
    <font>
      <b/>
      <sz val="16"/>
      <name val="Arial"/>
      <family val="2"/>
    </font>
    <font>
      <sz val="10"/>
      <color theme="0"/>
      <name val="Arial"/>
      <family val="2"/>
    </font>
    <font>
      <b/>
      <sz val="10"/>
      <color rgb="FF000000"/>
      <name val="Arial"/>
      <family val="2"/>
    </font>
    <font>
      <sz val="11"/>
      <color rgb="FF000000"/>
      <name val="Arial"/>
      <family val="2"/>
    </font>
    <font>
      <b/>
      <sz val="14"/>
      <color theme="1"/>
      <name val="Arial"/>
      <family val="2"/>
    </font>
    <font>
      <b/>
      <sz val="11"/>
      <color rgb="FF000000"/>
      <name val="Arial"/>
      <family val="2"/>
    </font>
    <font>
      <b/>
      <sz val="10.5"/>
      <color rgb="FF000000"/>
      <name val="Arial"/>
      <family val="2"/>
    </font>
    <font>
      <sz val="10.5"/>
      <color theme="1"/>
      <name val="Arial"/>
      <family val="2"/>
    </font>
    <font>
      <b/>
      <sz val="13"/>
      <name val="Arial"/>
      <family val="2"/>
    </font>
    <font>
      <b/>
      <sz val="14"/>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DCE6F1"/>
        <bgColor indexed="64"/>
      </patternFill>
    </fill>
    <fill>
      <patternFill patternType="solid">
        <fgColor indexed="9"/>
        <bgColor indexed="64"/>
      </patternFill>
    </fill>
    <fill>
      <patternFill patternType="solid">
        <fgColor theme="0"/>
        <bgColor indexed="64"/>
      </patternFill>
    </fill>
    <fill>
      <patternFill patternType="solid">
        <fgColor rgb="FFCC66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00CC66"/>
        <bgColor indexed="64"/>
      </patternFill>
    </fill>
    <fill>
      <patternFill patternType="solid">
        <fgColor theme="9" tint="0.59999389629810485"/>
        <bgColor indexed="64"/>
      </patternFill>
    </fill>
    <fill>
      <patternFill patternType="solid">
        <fgColor rgb="FFCCFFFF"/>
        <bgColor indexed="64"/>
      </patternFill>
    </fill>
    <fill>
      <patternFill patternType="solid">
        <fgColor theme="7"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diagonal/>
    </border>
    <border>
      <left/>
      <right style="thin">
        <color indexed="64"/>
      </right>
      <top/>
      <bottom/>
      <diagonal/>
    </border>
    <border>
      <left style="thick">
        <color rgb="FFFF0000"/>
      </left>
      <right/>
      <top/>
      <bottom/>
      <diagonal/>
    </border>
    <border>
      <left style="thin">
        <color indexed="64"/>
      </left>
      <right style="thick">
        <color rgb="FFFF0000"/>
      </right>
      <top/>
      <bottom/>
      <diagonal/>
    </border>
    <border>
      <left/>
      <right style="thick">
        <color rgb="FFFF0000"/>
      </right>
      <top/>
      <bottom/>
      <diagonal/>
    </border>
    <border>
      <left style="thick">
        <color rgb="FFFF0000"/>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22"/>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ck">
        <color rgb="FFFF0000"/>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rgb="FFABABAB"/>
      </left>
      <right/>
      <top style="thin">
        <color rgb="FFABABAB"/>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221">
    <xf numFmtId="0" fontId="0" fillId="0" borderId="0"/>
    <xf numFmtId="0" fontId="13" fillId="0" borderId="0" applyNumberFormat="0" applyFont="0" applyFill="0" applyBorder="0" applyAlignment="0" applyProtection="0"/>
    <xf numFmtId="0" fontId="15" fillId="0" borderId="0"/>
    <xf numFmtId="0" fontId="13" fillId="0" borderId="0"/>
    <xf numFmtId="43" fontId="13" fillId="0" borderId="0" applyFont="0" applyFill="0" applyBorder="0" applyAlignment="0" applyProtection="0"/>
    <xf numFmtId="0" fontId="17" fillId="0" borderId="0"/>
    <xf numFmtId="0" fontId="12" fillId="0" borderId="0"/>
    <xf numFmtId="0" fontId="25" fillId="0" borderId="0" applyNumberFormat="0" applyFill="0" applyBorder="0" applyAlignment="0" applyProtection="0"/>
    <xf numFmtId="0" fontId="28" fillId="0" borderId="0" applyNumberFormat="0" applyFill="0" applyBorder="0" applyAlignment="0" applyProtection="0"/>
    <xf numFmtId="0" fontId="17" fillId="15" borderId="42" applyNumberFormat="0" applyFont="0" applyAlignment="0" applyProtection="0"/>
    <xf numFmtId="0" fontId="30" fillId="0" borderId="35" applyNumberFormat="0" applyFill="0" applyAlignment="0" applyProtection="0"/>
    <xf numFmtId="0" fontId="31" fillId="0" borderId="36" applyNumberFormat="0" applyFill="0" applyAlignment="0" applyProtection="0"/>
    <xf numFmtId="0" fontId="32" fillId="0" borderId="37" applyNumberFormat="0" applyFill="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38" applyNumberFormat="0" applyAlignment="0" applyProtection="0"/>
    <xf numFmtId="0" fontId="37" fillId="13" borderId="39" applyNumberFormat="0" applyAlignment="0" applyProtection="0"/>
    <xf numFmtId="0" fontId="38" fillId="13" borderId="38" applyNumberFormat="0" applyAlignment="0" applyProtection="0"/>
    <xf numFmtId="0" fontId="39" fillId="0" borderId="40" applyNumberFormat="0" applyFill="0" applyAlignment="0" applyProtection="0"/>
    <xf numFmtId="0" fontId="40" fillId="14" borderId="41" applyNumberFormat="0" applyAlignment="0" applyProtection="0"/>
    <xf numFmtId="0" fontId="9" fillId="0" borderId="0" applyNumberFormat="0" applyFill="0" applyBorder="0" applyAlignment="0" applyProtection="0"/>
    <xf numFmtId="0" fontId="41" fillId="0" borderId="0" applyNumberFormat="0" applyFill="0" applyBorder="0" applyAlignment="0" applyProtection="0"/>
    <xf numFmtId="0" fontId="10" fillId="0" borderId="43" applyNumberFormat="0" applyFill="0" applyAlignment="0" applyProtection="0"/>
    <xf numFmtId="0" fontId="29"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29" fillId="39" borderId="0" applyNumberFormat="0" applyBorder="0" applyAlignment="0" applyProtection="0"/>
    <xf numFmtId="0" fontId="8" fillId="0" borderId="0"/>
    <xf numFmtId="0" fontId="17" fillId="0" borderId="0"/>
    <xf numFmtId="0" fontId="8" fillId="0" borderId="0"/>
    <xf numFmtId="0" fontId="8" fillId="0" borderId="0"/>
    <xf numFmtId="0" fontId="17" fillId="0" borderId="0"/>
    <xf numFmtId="0" fontId="17" fillId="15" borderId="42" applyNumberFormat="0" applyFont="0" applyAlignment="0" applyProtection="0"/>
    <xf numFmtId="0" fontId="8" fillId="0" borderId="0"/>
    <xf numFmtId="0" fontId="8" fillId="0" borderId="0"/>
    <xf numFmtId="0" fontId="8" fillId="0" borderId="0"/>
    <xf numFmtId="0" fontId="8" fillId="0" borderId="0"/>
    <xf numFmtId="0" fontId="7" fillId="0" borderId="0"/>
    <xf numFmtId="0" fontId="17" fillId="0" borderId="0"/>
    <xf numFmtId="0" fontId="17" fillId="15" borderId="4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7" fillId="0" borderId="0"/>
    <xf numFmtId="0" fontId="17" fillId="15" borderId="4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2"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7" fillId="0" borderId="0"/>
    <xf numFmtId="0" fontId="17" fillId="15" borderId="4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7" fillId="0" borderId="0" applyFont="0" applyFill="0" applyBorder="0" applyAlignment="0" applyProtection="0"/>
    <xf numFmtId="43" fontId="13" fillId="0" borderId="0" applyFont="0" applyFill="0" applyBorder="0" applyAlignment="0" applyProtection="0"/>
    <xf numFmtId="0" fontId="2" fillId="0" borderId="0"/>
    <xf numFmtId="0" fontId="1" fillId="0" borderId="0"/>
  </cellStyleXfs>
  <cellXfs count="480">
    <xf numFmtId="0" fontId="0" fillId="0" borderId="0" xfId="0"/>
    <xf numFmtId="0" fontId="10" fillId="0" borderId="0" xfId="0" applyFont="1"/>
    <xf numFmtId="0" fontId="0" fillId="0" borderId="0" xfId="0" applyFont="1"/>
    <xf numFmtId="0" fontId="0" fillId="0" borderId="7" xfId="0" applyBorder="1"/>
    <xf numFmtId="0" fontId="12" fillId="0" borderId="0" xfId="0" applyFont="1"/>
    <xf numFmtId="0" fontId="11" fillId="2" borderId="1" xfId="0" applyNumberFormat="1" applyFont="1" applyFill="1" applyBorder="1" applyAlignment="1" applyProtection="1">
      <alignment horizontal="center" vertical="center" wrapText="1"/>
    </xf>
    <xf numFmtId="0" fontId="14" fillId="0" borderId="0" xfId="0" applyFont="1"/>
    <xf numFmtId="0" fontId="0" fillId="0" borderId="0" xfId="0" applyBorder="1"/>
    <xf numFmtId="0" fontId="0" fillId="0" borderId="9" xfId="0" applyBorder="1" applyAlignment="1">
      <alignment horizontal="right"/>
    </xf>
    <xf numFmtId="164" fontId="0" fillId="0" borderId="0" xfId="0" applyNumberFormat="1"/>
    <xf numFmtId="0" fontId="12" fillId="4" borderId="1" xfId="0" applyFont="1" applyFill="1" applyBorder="1"/>
    <xf numFmtId="0" fontId="0" fillId="3" borderId="1" xfId="0" applyFill="1" applyBorder="1"/>
    <xf numFmtId="0" fontId="10" fillId="0" borderId="18" xfId="0" applyFont="1" applyBorder="1" applyAlignment="1">
      <alignment horizontal="center" wrapText="1"/>
    </xf>
    <xf numFmtId="0" fontId="0" fillId="3" borderId="2" xfId="0" applyFill="1" applyBorder="1"/>
    <xf numFmtId="164" fontId="12" fillId="2" borderId="3" xfId="0" applyNumberFormat="1" applyFont="1" applyFill="1" applyBorder="1"/>
    <xf numFmtId="164" fontId="12" fillId="2" borderId="8" xfId="0" applyNumberFormat="1" applyFont="1" applyFill="1" applyBorder="1"/>
    <xf numFmtId="0" fontId="0" fillId="0" borderId="5" xfId="0" applyFont="1" applyBorder="1"/>
    <xf numFmtId="0" fontId="9" fillId="0" borderId="5" xfId="0" applyFont="1" applyBorder="1"/>
    <xf numFmtId="0" fontId="12" fillId="0" borderId="0" xfId="0" applyNumberFormat="1" applyFont="1" applyFill="1" applyBorder="1" applyAlignment="1" applyProtection="1">
      <alignment horizontal="left" vertical="center" wrapText="1"/>
    </xf>
    <xf numFmtId="0" fontId="10" fillId="0" borderId="0" xfId="0" applyFont="1" applyAlignment="1">
      <alignment horizontal="center" wrapText="1"/>
    </xf>
    <xf numFmtId="0" fontId="13" fillId="5" borderId="0" xfId="3" applyFill="1"/>
    <xf numFmtId="0" fontId="13" fillId="0" borderId="0" xfId="3"/>
    <xf numFmtId="0" fontId="19" fillId="5" borderId="0" xfId="3" applyFont="1" applyFill="1"/>
    <xf numFmtId="0" fontId="13" fillId="5" borderId="0" xfId="3" applyFill="1" applyAlignment="1">
      <alignment shrinkToFit="1"/>
    </xf>
    <xf numFmtId="0" fontId="13" fillId="6" borderId="0" xfId="3" applyFill="1"/>
    <xf numFmtId="17" fontId="19" fillId="0" borderId="1" xfId="3" applyNumberFormat="1" applyFont="1" applyFill="1" applyBorder="1" applyAlignment="1">
      <alignment horizontal="center" vertical="center"/>
    </xf>
    <xf numFmtId="164" fontId="13" fillId="6" borderId="0" xfId="3" applyNumberFormat="1" applyFill="1"/>
    <xf numFmtId="0" fontId="11" fillId="0" borderId="0" xfId="3" applyFont="1" applyBorder="1" applyAlignment="1">
      <alignment horizontal="center" wrapText="1"/>
    </xf>
    <xf numFmtId="0" fontId="11" fillId="0" borderId="0" xfId="3" applyFont="1"/>
    <xf numFmtId="0" fontId="20" fillId="0" borderId="0" xfId="3" applyFont="1" applyAlignment="1">
      <alignment horizontal="center"/>
    </xf>
    <xf numFmtId="0" fontId="11" fillId="0" borderId="0" xfId="6" applyFont="1" applyAlignment="1">
      <alignment horizontal="center" wrapText="1"/>
    </xf>
    <xf numFmtId="0" fontId="12" fillId="0" borderId="0" xfId="3" applyFont="1"/>
    <xf numFmtId="164" fontId="20" fillId="0" borderId="1" xfId="3" applyNumberFormat="1" applyFont="1" applyBorder="1" applyAlignment="1">
      <alignment horizontal="center"/>
    </xf>
    <xf numFmtId="164" fontId="9" fillId="0" borderId="0" xfId="3" applyNumberFormat="1" applyFont="1"/>
    <xf numFmtId="0" fontId="12" fillId="0" borderId="0" xfId="3" applyFont="1" applyBorder="1" applyProtection="1"/>
    <xf numFmtId="0" fontId="9" fillId="0" borderId="0" xfId="3" applyFont="1" applyBorder="1" applyProtection="1"/>
    <xf numFmtId="0" fontId="12" fillId="0" borderId="0" xfId="3" applyFont="1" applyBorder="1" applyProtection="1">
      <protection locked="0"/>
    </xf>
    <xf numFmtId="0" fontId="9" fillId="0" borderId="0" xfId="3" applyFont="1" applyBorder="1" applyProtection="1">
      <protection locked="0"/>
    </xf>
    <xf numFmtId="0" fontId="12" fillId="0" borderId="0" xfId="3" applyFont="1" applyBorder="1"/>
    <xf numFmtId="0" fontId="9" fillId="0" borderId="0" xfId="3" applyFont="1" applyBorder="1"/>
    <xf numFmtId="0" fontId="12" fillId="0" borderId="0" xfId="3" applyFont="1" applyBorder="1" applyAlignment="1">
      <alignment horizontal="right"/>
    </xf>
    <xf numFmtId="0" fontId="9" fillId="0" borderId="0" xfId="3" applyFont="1" applyBorder="1" applyAlignment="1">
      <alignment horizontal="right"/>
    </xf>
    <xf numFmtId="0" fontId="9" fillId="0" borderId="0" xfId="3" applyFont="1"/>
    <xf numFmtId="0" fontId="19" fillId="5" borderId="0" xfId="3" applyFont="1" applyFill="1" applyAlignment="1">
      <alignment horizontal="left" vertical="center" wrapText="1"/>
    </xf>
    <xf numFmtId="0" fontId="13" fillId="0" borderId="0" xfId="3" applyAlignment="1">
      <alignment horizontal="left" vertical="center" wrapText="1"/>
    </xf>
    <xf numFmtId="0" fontId="11" fillId="0" borderId="25" xfId="3" applyFont="1" applyBorder="1" applyAlignment="1">
      <alignment horizontal="center" wrapText="1"/>
    </xf>
    <xf numFmtId="0" fontId="20" fillId="0" borderId="1" xfId="3" applyFont="1" applyBorder="1" applyAlignment="1">
      <alignment horizontal="center"/>
    </xf>
    <xf numFmtId="166" fontId="9" fillId="0" borderId="0" xfId="3" applyNumberFormat="1" applyFon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10" fillId="0" borderId="0" xfId="0" applyFont="1" applyAlignment="1">
      <alignment horizontal="left"/>
    </xf>
    <xf numFmtId="0" fontId="23" fillId="0" borderId="0" xfId="0" applyFont="1"/>
    <xf numFmtId="0" fontId="23" fillId="0" borderId="0" xfId="0" applyFont="1" applyAlignment="1">
      <alignment horizontal="left" vertical="top"/>
    </xf>
    <xf numFmtId="0" fontId="10" fillId="0" borderId="0" xfId="0" applyFont="1" applyBorder="1" applyAlignment="1">
      <alignment horizontal="left"/>
    </xf>
    <xf numFmtId="0" fontId="11" fillId="0" borderId="0" xfId="0" applyFont="1" applyBorder="1" applyAlignment="1">
      <alignment horizontal="left" vertical="center" wrapText="1"/>
    </xf>
    <xf numFmtId="0" fontId="24" fillId="0" borderId="0" xfId="0" applyFont="1" applyAlignment="1">
      <alignment vertical="center"/>
    </xf>
    <xf numFmtId="0" fontId="25" fillId="0" borderId="0" xfId="7"/>
    <xf numFmtId="0" fontId="24" fillId="0" borderId="0" xfId="0" applyFont="1" applyAlignment="1">
      <alignment wrapText="1"/>
    </xf>
    <xf numFmtId="0" fontId="0" fillId="0" borderId="0" xfId="0" applyFont="1" applyBorder="1"/>
    <xf numFmtId="0" fontId="22" fillId="0" borderId="26" xfId="0" applyFont="1" applyBorder="1"/>
    <xf numFmtId="0" fontId="11" fillId="3" borderId="2" xfId="0" applyNumberFormat="1" applyFont="1" applyFill="1" applyBorder="1" applyAlignment="1" applyProtection="1">
      <alignment horizontal="center" vertical="center" wrapText="1"/>
    </xf>
    <xf numFmtId="17" fontId="0" fillId="8" borderId="0" xfId="0" applyNumberFormat="1" applyFill="1"/>
    <xf numFmtId="0" fontId="12" fillId="0" borderId="0" xfId="0" applyFont="1" applyFill="1" applyBorder="1"/>
    <xf numFmtId="0" fontId="11" fillId="2" borderId="1" xfId="0" applyFont="1" applyFill="1" applyBorder="1" applyAlignment="1">
      <alignment wrapText="1"/>
    </xf>
    <xf numFmtId="164" fontId="20" fillId="0" borderId="1" xfId="3" applyNumberFormat="1" applyFont="1" applyBorder="1" applyAlignment="1">
      <alignment horizontal="center" wrapText="1"/>
    </xf>
    <xf numFmtId="0" fontId="12" fillId="0" borderId="0" xfId="3" applyFont="1" applyFill="1"/>
    <xf numFmtId="0" fontId="13" fillId="0" borderId="0" xfId="3" applyFill="1"/>
    <xf numFmtId="0" fontId="19" fillId="0" borderId="0" xfId="0" applyFont="1" applyAlignment="1">
      <alignment wrapText="1"/>
    </xf>
    <xf numFmtId="0" fontId="0" fillId="0" borderId="0" xfId="0" applyBorder="1" applyAlignment="1"/>
    <xf numFmtId="0" fontId="23" fillId="0" borderId="0" xfId="0" applyFont="1" applyAlignment="1"/>
    <xf numFmtId="0" fontId="0" fillId="0" borderId="0" xfId="0" applyAlignment="1"/>
    <xf numFmtId="0" fontId="26" fillId="0" borderId="0" xfId="0" applyFont="1"/>
    <xf numFmtId="0" fontId="20" fillId="0" borderId="0" xfId="3" applyFont="1" applyAlignment="1">
      <alignment vertical="center"/>
    </xf>
    <xf numFmtId="0" fontId="20" fillId="0" borderId="0" xfId="3" applyFont="1" applyAlignment="1">
      <alignment horizontal="center" vertical="center"/>
    </xf>
    <xf numFmtId="0" fontId="25" fillId="0" borderId="0" xfId="7" applyAlignment="1">
      <alignment wrapText="1"/>
    </xf>
    <xf numFmtId="0" fontId="24" fillId="0" borderId="0" xfId="0" applyFont="1" applyAlignment="1">
      <alignment vertical="top" wrapText="1"/>
    </xf>
    <xf numFmtId="0" fontId="23" fillId="0" borderId="0" xfId="0" applyFont="1" applyAlignment="1"/>
    <xf numFmtId="0" fontId="0" fillId="0" borderId="0" xfId="0" applyAlignment="1"/>
    <xf numFmtId="0" fontId="0" fillId="0" borderId="0" xfId="0" applyBorder="1" applyAlignment="1"/>
    <xf numFmtId="0" fontId="27" fillId="0" borderId="0" xfId="0" applyFont="1" applyAlignment="1"/>
    <xf numFmtId="0" fontId="11" fillId="2" borderId="2" xfId="0" applyNumberFormat="1" applyFont="1" applyFill="1" applyBorder="1" applyAlignment="1" applyProtection="1">
      <alignment horizontal="center" vertical="center" wrapText="1"/>
    </xf>
    <xf numFmtId="0" fontId="22" fillId="0" borderId="31" xfId="0" applyFont="1" applyBorder="1"/>
    <xf numFmtId="3" fontId="11" fillId="0" borderId="0" xfId="0" applyNumberFormat="1" applyFont="1"/>
    <xf numFmtId="0" fontId="12" fillId="0" borderId="6" xfId="0" applyFont="1" applyFill="1" applyBorder="1"/>
    <xf numFmtId="3" fontId="10" fillId="0" borderId="0" xfId="0" applyNumberFormat="1" applyFont="1"/>
    <xf numFmtId="0" fontId="12" fillId="0" borderId="0" xfId="0" applyFont="1" applyAlignment="1">
      <alignment horizontal="left"/>
    </xf>
    <xf numFmtId="0" fontId="9" fillId="0" borderId="0" xfId="0" applyFont="1"/>
    <xf numFmtId="0" fontId="11" fillId="0" borderId="0" xfId="0" applyFont="1" applyBorder="1" applyAlignment="1">
      <alignment horizontal="left" wrapText="1"/>
    </xf>
    <xf numFmtId="0" fontId="11" fillId="0" borderId="0" xfId="5" applyFont="1"/>
    <xf numFmtId="0" fontId="11" fillId="0" borderId="0" xfId="6" applyFont="1" applyFill="1" applyAlignment="1">
      <alignment horizontal="center" wrapText="1"/>
    </xf>
    <xf numFmtId="17" fontId="11" fillId="0" borderId="1" xfId="3" applyNumberFormat="1" applyFont="1" applyFill="1" applyBorder="1" applyAlignment="1">
      <alignment horizontal="center"/>
    </xf>
    <xf numFmtId="0" fontId="12" fillId="0" borderId="0" xfId="3" applyFont="1" applyFill="1" applyBorder="1"/>
    <xf numFmtId="164" fontId="12" fillId="0" borderId="0" xfId="3" applyNumberFormat="1" applyFont="1" applyFill="1"/>
    <xf numFmtId="17" fontId="12" fillId="0" borderId="0" xfId="3" applyNumberFormat="1" applyFont="1" applyFill="1" applyBorder="1"/>
    <xf numFmtId="164" fontId="12" fillId="0" borderId="0" xfId="3" applyNumberFormat="1" applyFont="1" applyFill="1" applyBorder="1" applyProtection="1"/>
    <xf numFmtId="166" fontId="12" fillId="0" borderId="0" xfId="3" applyNumberFormat="1" applyFont="1" applyFill="1"/>
    <xf numFmtId="166" fontId="12" fillId="0" borderId="0" xfId="3" applyNumberFormat="1" applyFont="1" applyFill="1" applyBorder="1" applyProtection="1"/>
    <xf numFmtId="0" fontId="10" fillId="0" borderId="0" xfId="0" applyFont="1"/>
    <xf numFmtId="0" fontId="0" fillId="0" borderId="7" xfId="0" applyBorder="1"/>
    <xf numFmtId="0" fontId="11" fillId="2" borderId="1" xfId="0" applyNumberFormat="1" applyFont="1" applyFill="1" applyBorder="1" applyAlignment="1" applyProtection="1">
      <alignment horizontal="center" vertical="center" wrapText="1"/>
    </xf>
    <xf numFmtId="0" fontId="0" fillId="0" borderId="0" xfId="0" applyBorder="1"/>
    <xf numFmtId="0" fontId="0" fillId="0" borderId="0" xfId="0" applyFill="1"/>
    <xf numFmtId="0" fontId="0" fillId="3" borderId="1" xfId="0" applyFill="1" applyBorder="1"/>
    <xf numFmtId="0" fontId="0" fillId="3" borderId="2" xfId="0" applyFill="1" applyBorder="1"/>
    <xf numFmtId="0" fontId="12" fillId="0" borderId="0" xfId="0" applyNumberFormat="1" applyFont="1" applyFill="1" applyBorder="1" applyAlignment="1" applyProtection="1">
      <alignment horizontal="left" vertical="center" wrapText="1"/>
    </xf>
    <xf numFmtId="17" fontId="0" fillId="0" borderId="0" xfId="0" applyNumberFormat="1" applyBorder="1"/>
    <xf numFmtId="0" fontId="10" fillId="0" borderId="0" xfId="0" applyFont="1" applyBorder="1"/>
    <xf numFmtId="0" fontId="11" fillId="0" borderId="0" xfId="0" applyNumberFormat="1" applyFont="1" applyFill="1" applyBorder="1" applyAlignment="1">
      <alignment wrapTex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2" fillId="0" borderId="0" xfId="0" applyFont="1" applyBorder="1" applyAlignment="1">
      <alignment horizontal="left" vertical="center" wrapText="1"/>
    </xf>
    <xf numFmtId="0" fontId="10" fillId="0" borderId="0" xfId="0" applyFont="1" applyBorder="1" applyAlignment="1">
      <alignment horizontal="center" wrapText="1"/>
    </xf>
    <xf numFmtId="0" fontId="12" fillId="0" borderId="7" xfId="0" applyNumberFormat="1" applyFont="1" applyFill="1" applyBorder="1" applyAlignment="1"/>
    <xf numFmtId="165" fontId="0" fillId="0" borderId="7" xfId="0" applyNumberFormat="1" applyBorder="1"/>
    <xf numFmtId="0" fontId="10" fillId="0" borderId="0" xfId="0" applyFont="1" applyBorder="1" applyAlignment="1">
      <alignment horizontal="left"/>
    </xf>
    <xf numFmtId="0" fontId="11" fillId="0" borderId="0" xfId="0" applyFont="1" applyFill="1" applyBorder="1" applyAlignment="1">
      <alignment horizontal="center" vertical="top"/>
    </xf>
    <xf numFmtId="0" fontId="11" fillId="3" borderId="2" xfId="0" applyNumberFormat="1" applyFont="1" applyFill="1" applyBorder="1" applyAlignment="1" applyProtection="1">
      <alignment horizontal="center" vertical="center" wrapText="1"/>
    </xf>
    <xf numFmtId="165" fontId="0" fillId="0" borderId="0" xfId="0" applyNumberFormat="1" applyFill="1"/>
    <xf numFmtId="0" fontId="0" fillId="0" borderId="0" xfId="0"/>
    <xf numFmtId="165" fontId="0" fillId="0" borderId="0" xfId="0" applyNumberFormat="1"/>
    <xf numFmtId="166" fontId="0" fillId="0" borderId="0" xfId="0" applyNumberFormat="1"/>
    <xf numFmtId="0" fontId="11" fillId="0" borderId="21" xfId="0" applyFont="1" applyFill="1" applyBorder="1" applyAlignment="1">
      <alignment horizontal="left" vertical="center" wrapText="1"/>
    </xf>
    <xf numFmtId="0" fontId="12" fillId="0" borderId="21" xfId="0" applyFont="1" applyBorder="1" applyAlignment="1">
      <alignment horizontal="left" vertical="center" wrapText="1"/>
    </xf>
    <xf numFmtId="165" fontId="0" fillId="0" borderId="45" xfId="0" applyNumberFormat="1" applyBorder="1"/>
    <xf numFmtId="0" fontId="12" fillId="0" borderId="0" xfId="0" applyFont="1"/>
    <xf numFmtId="0" fontId="12" fillId="0" borderId="1" xfId="0" applyFont="1" applyFill="1" applyBorder="1"/>
    <xf numFmtId="17" fontId="12" fillId="0" borderId="1" xfId="0" applyNumberFormat="1" applyFont="1" applyFill="1" applyBorder="1" applyAlignment="1">
      <alignment wrapText="1"/>
    </xf>
    <xf numFmtId="0" fontId="12" fillId="0" borderId="29" xfId="0" applyFont="1" applyFill="1" applyBorder="1"/>
    <xf numFmtId="0" fontId="0" fillId="0" borderId="0" xfId="0"/>
    <xf numFmtId="0" fontId="23" fillId="0" borderId="0" xfId="0" applyFont="1"/>
    <xf numFmtId="0" fontId="13" fillId="0" borderId="0" xfId="0" applyFont="1" applyBorder="1" applyAlignment="1">
      <alignment vertical="center"/>
    </xf>
    <xf numFmtId="0" fontId="13" fillId="0" borderId="0" xfId="0" applyFont="1" applyBorder="1" applyAlignment="1"/>
    <xf numFmtId="0" fontId="11" fillId="0" borderId="0" xfId="0" applyFont="1" applyBorder="1"/>
    <xf numFmtId="0" fontId="13" fillId="0" borderId="4" xfId="0" applyFont="1" applyBorder="1" applyAlignment="1">
      <alignment vertical="center" wrapText="1"/>
    </xf>
    <xf numFmtId="0" fontId="13" fillId="0" borderId="4" xfId="0" applyFont="1" applyBorder="1" applyAlignment="1">
      <alignment vertical="center"/>
    </xf>
    <xf numFmtId="166" fontId="12" fillId="2" borderId="5" xfId="0" applyNumberFormat="1" applyFont="1" applyFill="1" applyBorder="1" applyAlignment="1"/>
    <xf numFmtId="0" fontId="11" fillId="2" borderId="45" xfId="0" applyNumberFormat="1" applyFont="1" applyFill="1" applyBorder="1" applyAlignment="1" applyProtection="1">
      <alignment horizontal="center" vertical="center" wrapText="1"/>
    </xf>
    <xf numFmtId="0" fontId="11" fillId="2" borderId="46"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right" vertical="center" wrapText="1"/>
    </xf>
    <xf numFmtId="3" fontId="11" fillId="0" borderId="0" xfId="0" applyNumberFormat="1" applyFont="1" applyBorder="1"/>
    <xf numFmtId="0" fontId="11" fillId="0" borderId="0" xfId="0" applyNumberFormat="1" applyFont="1" applyBorder="1"/>
    <xf numFmtId="0" fontId="0" fillId="0" borderId="0" xfId="0" applyFont="1"/>
    <xf numFmtId="0" fontId="12" fillId="0" borderId="0" xfId="0" applyFont="1" applyFill="1"/>
    <xf numFmtId="0" fontId="12" fillId="0" borderId="0" xfId="0" applyFont="1" applyAlignment="1">
      <alignment wrapText="1"/>
    </xf>
    <xf numFmtId="0" fontId="12" fillId="0" borderId="0" xfId="0" applyFont="1"/>
    <xf numFmtId="0" fontId="17" fillId="0" borderId="0" xfId="0" applyFont="1"/>
    <xf numFmtId="0" fontId="12" fillId="0" borderId="0" xfId="3" applyFont="1" applyFill="1"/>
    <xf numFmtId="166" fontId="12" fillId="0" borderId="0" xfId="3" applyNumberFormat="1" applyFont="1" applyFill="1"/>
    <xf numFmtId="165" fontId="12" fillId="0" borderId="0" xfId="0" applyNumberFormat="1" applyFont="1" applyFill="1" applyBorder="1" applyAlignment="1" applyProtection="1">
      <alignment horizontal="right" vertical="center" wrapText="1"/>
    </xf>
    <xf numFmtId="0" fontId="0" fillId="0" borderId="7" xfId="0" applyBorder="1"/>
    <xf numFmtId="164" fontId="12" fillId="0" borderId="19" xfId="0" applyNumberFormat="1" applyFont="1" applyFill="1" applyBorder="1"/>
    <xf numFmtId="3" fontId="0" fillId="0" borderId="0" xfId="0" applyNumberFormat="1"/>
    <xf numFmtId="17" fontId="12" fillId="0" borderId="0" xfId="3" applyNumberFormat="1" applyFont="1" applyFill="1" applyBorder="1"/>
    <xf numFmtId="4" fontId="0" fillId="0" borderId="0" xfId="0" applyNumberFormat="1"/>
    <xf numFmtId="3" fontId="0" fillId="0" borderId="0" xfId="0" applyNumberFormat="1" applyBorder="1"/>
    <xf numFmtId="0" fontId="0" fillId="0" borderId="0" xfId="0"/>
    <xf numFmtId="0" fontId="0" fillId="0" borderId="0" xfId="0" applyNumberFormat="1"/>
    <xf numFmtId="0" fontId="0" fillId="0" borderId="0" xfId="0" pivotButton="1"/>
    <xf numFmtId="3" fontId="12" fillId="0" borderId="0" xfId="0" applyNumberFormat="1" applyFont="1" applyFill="1" applyBorder="1" applyAlignment="1" applyProtection="1">
      <alignment horizontal="right" vertical="center" wrapText="1"/>
    </xf>
    <xf numFmtId="0" fontId="11" fillId="40" borderId="1" xfId="0" applyNumberFormat="1" applyFont="1" applyFill="1" applyBorder="1" applyAlignment="1" applyProtection="1">
      <alignment horizontal="center" vertical="center" wrapText="1"/>
    </xf>
    <xf numFmtId="0" fontId="10" fillId="40" borderId="0" xfId="0" applyFont="1" applyFill="1"/>
    <xf numFmtId="0" fontId="11" fillId="41" borderId="1" xfId="0" applyNumberFormat="1" applyFont="1" applyFill="1" applyBorder="1" applyAlignment="1" applyProtection="1">
      <alignment horizontal="center" vertical="center" wrapText="1"/>
    </xf>
    <xf numFmtId="0" fontId="10" fillId="41" borderId="0" xfId="0" applyFont="1" applyFill="1" applyBorder="1" applyAlignment="1">
      <alignment horizontal="left" wrapText="1"/>
    </xf>
    <xf numFmtId="0" fontId="11" fillId="0" borderId="0" xfId="0" applyNumberFormat="1" applyFont="1" applyFill="1" applyBorder="1" applyAlignment="1" applyProtection="1">
      <alignment horizontal="center" vertical="center" wrapText="1"/>
    </xf>
    <xf numFmtId="11" fontId="0" fillId="0" borderId="0" xfId="0" applyNumberFormat="1"/>
    <xf numFmtId="17" fontId="12" fillId="0" borderId="10" xfId="0" applyNumberFormat="1" applyFont="1" applyBorder="1" applyAlignment="1">
      <alignment wrapText="1"/>
    </xf>
    <xf numFmtId="0" fontId="12" fillId="42" borderId="15" xfId="0" applyFont="1" applyFill="1" applyBorder="1"/>
    <xf numFmtId="3" fontId="12" fillId="0" borderId="0" xfId="0" applyNumberFormat="1" applyFont="1"/>
    <xf numFmtId="164" fontId="12" fillId="0" borderId="0" xfId="0" applyNumberFormat="1" applyFont="1" applyBorder="1"/>
    <xf numFmtId="0" fontId="12" fillId="2" borderId="0" xfId="0" applyFont="1" applyFill="1" applyBorder="1" applyAlignment="1"/>
    <xf numFmtId="166" fontId="12" fillId="0" borderId="0" xfId="3" applyNumberFormat="1" applyFont="1"/>
    <xf numFmtId="0" fontId="12" fillId="0" borderId="0" xfId="0" applyFont="1" applyBorder="1" applyAlignment="1"/>
    <xf numFmtId="0" fontId="12" fillId="0" borderId="0" xfId="0" applyFont="1" applyBorder="1"/>
    <xf numFmtId="0" fontId="11" fillId="0" borderId="0" xfId="0" applyFont="1"/>
    <xf numFmtId="0" fontId="9" fillId="0" borderId="0" xfId="3" applyFont="1" applyFill="1"/>
    <xf numFmtId="165" fontId="12" fillId="0" borderId="0" xfId="0" applyNumberFormat="1" applyFont="1"/>
    <xf numFmtId="3" fontId="12" fillId="0" borderId="0" xfId="0" applyNumberFormat="1" applyFont="1" applyBorder="1" applyAlignment="1"/>
    <xf numFmtId="0" fontId="12" fillId="0" borderId="9" xfId="0" applyFont="1" applyBorder="1" applyAlignment="1">
      <alignment horizontal="right"/>
    </xf>
    <xf numFmtId="17" fontId="12" fillId="0" borderId="10" xfId="0" applyNumberFormat="1" applyFont="1" applyFill="1" applyBorder="1" applyAlignment="1">
      <alignment wrapText="1"/>
    </xf>
    <xf numFmtId="0" fontId="12" fillId="0" borderId="14" xfId="0" applyFont="1" applyFill="1" applyBorder="1"/>
    <xf numFmtId="0" fontId="12" fillId="0" borderId="9" xfId="0" applyFont="1" applyFill="1" applyBorder="1"/>
    <xf numFmtId="0" fontId="12" fillId="0" borderId="14" xfId="0" applyFont="1" applyFill="1" applyBorder="1" applyAlignment="1">
      <alignment horizontal="left" wrapText="1"/>
    </xf>
    <xf numFmtId="0" fontId="9" fillId="0" borderId="0" xfId="0" applyFont="1" applyBorder="1"/>
    <xf numFmtId="0" fontId="16" fillId="0" borderId="4" xfId="0" applyFont="1" applyBorder="1" applyAlignment="1">
      <alignment vertical="center" wrapText="1"/>
    </xf>
    <xf numFmtId="17" fontId="11" fillId="0" borderId="25" xfId="0" applyNumberFormat="1" applyFont="1" applyBorder="1" applyAlignment="1">
      <alignment wrapText="1"/>
    </xf>
    <xf numFmtId="0" fontId="16" fillId="0" borderId="4" xfId="0" applyFont="1" applyBorder="1" applyAlignment="1">
      <alignment vertical="center"/>
    </xf>
    <xf numFmtId="0" fontId="18" fillId="0" borderId="0" xfId="0" applyFont="1" applyBorder="1" applyAlignment="1">
      <alignment vertical="center" wrapText="1"/>
    </xf>
    <xf numFmtId="3" fontId="12" fillId="0" borderId="0" xfId="0" applyNumberFormat="1" applyFont="1" applyFill="1"/>
    <xf numFmtId="0" fontId="12" fillId="0" borderId="7" xfId="0" applyFont="1" applyBorder="1"/>
    <xf numFmtId="4" fontId="12" fillId="0" borderId="0" xfId="0" applyNumberFormat="1" applyFont="1"/>
    <xf numFmtId="3" fontId="12" fillId="0" borderId="0" xfId="0" applyNumberFormat="1" applyFont="1" applyBorder="1"/>
    <xf numFmtId="0" fontId="45" fillId="0" borderId="0" xfId="0" applyFont="1"/>
    <xf numFmtId="0" fontId="12" fillId="0" borderId="12" xfId="0" applyFont="1" applyFill="1" applyBorder="1"/>
    <xf numFmtId="0" fontId="11" fillId="0" borderId="0" xfId="0" applyFont="1" applyAlignment="1">
      <alignment horizontal="center" wrapText="1"/>
    </xf>
    <xf numFmtId="164" fontId="12" fillId="0" borderId="0" xfId="0" applyNumberFormat="1" applyFont="1" applyFill="1" applyBorder="1"/>
    <xf numFmtId="0" fontId="11" fillId="0" borderId="0" xfId="6" applyFont="1" applyAlignment="1">
      <alignment wrapText="1"/>
    </xf>
    <xf numFmtId="0" fontId="12" fillId="0" borderId="9" xfId="0" applyFont="1" applyBorder="1" applyAlignment="1">
      <alignment horizontal="left"/>
    </xf>
    <xf numFmtId="0" fontId="12" fillId="0" borderId="11" xfId="0" applyFont="1" applyFill="1" applyBorder="1"/>
    <xf numFmtId="0" fontId="12" fillId="0" borderId="12" xfId="0" applyFont="1" applyBorder="1" applyAlignment="1">
      <alignment horizontal="right"/>
    </xf>
    <xf numFmtId="0" fontId="12" fillId="0" borderId="13" xfId="0" applyFont="1" applyFill="1" applyBorder="1"/>
    <xf numFmtId="0" fontId="12" fillId="0" borderId="14" xfId="0" applyFont="1" applyBorder="1" applyAlignment="1">
      <alignment horizontal="right"/>
    </xf>
    <xf numFmtId="0" fontId="12" fillId="0" borderId="16" xfId="0" applyFont="1" applyFill="1" applyBorder="1"/>
    <xf numFmtId="3" fontId="12" fillId="0" borderId="0" xfId="0" applyNumberFormat="1" applyFont="1" applyFill="1" applyBorder="1"/>
    <xf numFmtId="0" fontId="18" fillId="0" borderId="0" xfId="0" applyFont="1" applyBorder="1" applyAlignment="1"/>
    <xf numFmtId="0" fontId="11" fillId="0" borderId="0" xfId="0" applyFont="1" applyBorder="1" applyAlignment="1"/>
    <xf numFmtId="0" fontId="12" fillId="0" borderId="4" xfId="0" applyFont="1" applyBorder="1" applyAlignment="1"/>
    <xf numFmtId="0" fontId="12" fillId="42" borderId="15" xfId="0" applyFont="1" applyFill="1" applyBorder="1" applyAlignment="1">
      <alignment horizontal="right"/>
    </xf>
    <xf numFmtId="0" fontId="11" fillId="0" borderId="0" xfId="0" applyFont="1" applyFill="1" applyAlignment="1"/>
    <xf numFmtId="0" fontId="11" fillId="0" borderId="0" xfId="0" applyFont="1" applyAlignment="1">
      <alignment horizontal="left"/>
    </xf>
    <xf numFmtId="0" fontId="11" fillId="0" borderId="0" xfId="0" applyFont="1" applyFill="1" applyAlignment="1">
      <alignment horizontal="left"/>
    </xf>
    <xf numFmtId="0" fontId="11" fillId="0" borderId="0" xfId="0" applyFont="1" applyFill="1"/>
    <xf numFmtId="0" fontId="12" fillId="0" borderId="0" xfId="0" applyFont="1" applyFill="1" applyAlignment="1"/>
    <xf numFmtId="0" fontId="12" fillId="0" borderId="0" xfId="79" applyFont="1"/>
    <xf numFmtId="0" fontId="0" fillId="0" borderId="0" xfId="0" applyAlignment="1"/>
    <xf numFmtId="3" fontId="11" fillId="0" borderId="0" xfId="0" applyNumberFormat="1" applyFont="1" applyBorder="1" applyAlignment="1"/>
    <xf numFmtId="0" fontId="9" fillId="0" borderId="0" xfId="0" applyFont="1" applyFill="1"/>
    <xf numFmtId="3" fontId="11" fillId="0" borderId="0" xfId="0" applyNumberFormat="1" applyFont="1" applyFill="1" applyBorder="1" applyAlignment="1" applyProtection="1">
      <alignment horizontal="right" vertical="center" wrapText="1"/>
    </xf>
    <xf numFmtId="0" fontId="11" fillId="43" borderId="1" xfId="0" applyNumberFormat="1" applyFont="1" applyFill="1" applyBorder="1" applyAlignment="1" applyProtection="1">
      <alignment horizontal="center" vertical="center" wrapText="1"/>
    </xf>
    <xf numFmtId="0" fontId="11" fillId="43" borderId="1" xfId="0" applyNumberFormat="1" applyFont="1" applyFill="1" applyBorder="1" applyAlignment="1" applyProtection="1">
      <alignment horizontal="left" vertical="center" wrapText="1"/>
    </xf>
    <xf numFmtId="164" fontId="9" fillId="0" borderId="0" xfId="3" applyNumberFormat="1" applyFont="1" applyBorder="1" applyProtection="1"/>
    <xf numFmtId="164" fontId="9" fillId="0" borderId="0" xfId="3" applyNumberFormat="1" applyFont="1" applyBorder="1" applyProtection="1">
      <protection locked="0"/>
    </xf>
    <xf numFmtId="164" fontId="9" fillId="0" borderId="0" xfId="3" applyNumberFormat="1" applyFont="1" applyBorder="1" applyAlignment="1">
      <alignment horizontal="right"/>
    </xf>
    <xf numFmtId="0" fontId="12" fillId="0" borderId="19" xfId="0" applyFont="1" applyFill="1" applyBorder="1"/>
    <xf numFmtId="164" fontId="0" fillId="0" borderId="0" xfId="0" applyNumberFormat="1" applyFont="1"/>
    <xf numFmtId="164" fontId="12" fillId="0" borderId="0" xfId="0" applyNumberFormat="1" applyFont="1"/>
    <xf numFmtId="0" fontId="11" fillId="0" borderId="1" xfId="3" applyFont="1" applyBorder="1"/>
    <xf numFmtId="0" fontId="11" fillId="0" borderId="1" xfId="3" applyFont="1" applyBorder="1" applyAlignment="1">
      <alignment wrapText="1"/>
    </xf>
    <xf numFmtId="0" fontId="20" fillId="0" borderId="0" xfId="0" applyFont="1"/>
    <xf numFmtId="0" fontId="11" fillId="0" borderId="0" xfId="0" applyFont="1" applyFill="1" applyBorder="1"/>
    <xf numFmtId="0" fontId="29" fillId="0" borderId="0" xfId="0" applyFont="1"/>
    <xf numFmtId="0" fontId="11" fillId="2" borderId="1" xfId="0" applyFont="1" applyFill="1" applyBorder="1" applyAlignment="1">
      <alignment horizontal="center" vertical="center" wrapText="1"/>
    </xf>
    <xf numFmtId="0" fontId="11" fillId="0" borderId="1" xfId="0" applyFont="1" applyFill="1" applyBorder="1" applyAlignment="1">
      <alignment wrapText="1"/>
    </xf>
    <xf numFmtId="0" fontId="11" fillId="0" borderId="1" xfId="0" applyFont="1" applyFill="1" applyBorder="1"/>
    <xf numFmtId="0" fontId="11" fillId="0" borderId="1" xfId="0" applyFont="1" applyBorder="1"/>
    <xf numFmtId="166" fontId="0" fillId="8" borderId="0" xfId="0" applyNumberFormat="1" applyFill="1"/>
    <xf numFmtId="164" fontId="0" fillId="8" borderId="0" xfId="0" applyNumberFormat="1" applyFill="1"/>
    <xf numFmtId="164" fontId="13" fillId="0" borderId="0" xfId="3" applyNumberFormat="1"/>
    <xf numFmtId="4" fontId="11" fillId="0" borderId="47" xfId="0" applyNumberFormat="1" applyFont="1" applyFill="1" applyBorder="1" applyAlignment="1" applyProtection="1">
      <alignment horizontal="right" vertical="center" wrapText="1"/>
    </xf>
    <xf numFmtId="3" fontId="0" fillId="0" borderId="0" xfId="0" applyNumberFormat="1" applyFill="1"/>
    <xf numFmtId="166" fontId="12" fillId="0" borderId="0" xfId="0" applyNumberFormat="1" applyFont="1" applyBorder="1" applyAlignment="1"/>
    <xf numFmtId="164" fontId="12" fillId="0" borderId="0" xfId="0" applyNumberFormat="1" applyFont="1" applyBorder="1" applyAlignment="1"/>
    <xf numFmtId="164" fontId="0" fillId="0" borderId="0" xfId="0" applyNumberFormat="1" applyBorder="1"/>
    <xf numFmtId="0" fontId="19" fillId="0" borderId="0" xfId="0" applyFont="1" applyAlignment="1">
      <alignment vertical="top" wrapText="1"/>
    </xf>
    <xf numFmtId="0" fontId="45" fillId="0" borderId="0" xfId="0" applyFont="1" applyAlignment="1">
      <alignment vertical="center"/>
    </xf>
    <xf numFmtId="0" fontId="11" fillId="0" borderId="4" xfId="6" applyFont="1" applyBorder="1" applyAlignment="1">
      <alignment wrapText="1"/>
    </xf>
    <xf numFmtId="164" fontId="11" fillId="40" borderId="1" xfId="0" applyNumberFormat="1" applyFont="1" applyFill="1" applyBorder="1" applyAlignment="1" applyProtection="1">
      <alignment horizontal="center" vertical="center" wrapText="1"/>
    </xf>
    <xf numFmtId="164" fontId="11" fillId="41" borderId="1" xfId="0" applyNumberFormat="1" applyFont="1" applyFill="1" applyBorder="1" applyAlignment="1" applyProtection="1">
      <alignment horizontal="center" vertical="center" wrapText="1"/>
    </xf>
    <xf numFmtId="17" fontId="11" fillId="0" borderId="34" xfId="3" applyNumberFormat="1" applyFont="1" applyFill="1" applyBorder="1" applyAlignment="1">
      <alignment horizontal="center"/>
    </xf>
    <xf numFmtId="17" fontId="11" fillId="0" borderId="22" xfId="3" applyNumberFormat="1" applyFont="1" applyFill="1" applyBorder="1" applyAlignment="1">
      <alignment horizontal="center"/>
    </xf>
    <xf numFmtId="164" fontId="12" fillId="0" borderId="0" xfId="3" applyNumberFormat="1" applyFont="1" applyBorder="1"/>
    <xf numFmtId="164" fontId="12" fillId="0" borderId="0" xfId="3" applyNumberFormat="1" applyFont="1"/>
    <xf numFmtId="166" fontId="12" fillId="0" borderId="0" xfId="0" applyNumberFormat="1" applyFont="1" applyAlignment="1">
      <alignment horizontal="right" vertical="center" wrapText="1"/>
    </xf>
    <xf numFmtId="165" fontId="12" fillId="0" borderId="0" xfId="0" applyNumberFormat="1" applyFont="1" applyFill="1" applyBorder="1" applyAlignment="1"/>
    <xf numFmtId="4" fontId="10" fillId="0" borderId="0" xfId="0" applyNumberFormat="1" applyFont="1"/>
    <xf numFmtId="9" fontId="12" fillId="0" borderId="0" xfId="217" applyFont="1" applyBorder="1" applyAlignment="1"/>
    <xf numFmtId="0" fontId="12" fillId="2" borderId="1" xfId="0" applyFont="1" applyFill="1" applyBorder="1" applyAlignment="1">
      <alignment wrapText="1"/>
    </xf>
    <xf numFmtId="165" fontId="12" fillId="0" borderId="0" xfId="0" applyNumberFormat="1" applyFont="1" applyAlignment="1">
      <alignment horizontal="right" vertical="center" wrapText="1"/>
    </xf>
    <xf numFmtId="0" fontId="11" fillId="40" borderId="1" xfId="0" applyFont="1" applyFill="1" applyBorder="1" applyAlignment="1">
      <alignment horizontal="center" vertical="center" wrapText="1"/>
    </xf>
    <xf numFmtId="0" fontId="11" fillId="41" borderId="1" xfId="0" applyFont="1" applyFill="1" applyBorder="1" applyAlignment="1">
      <alignment horizontal="center" vertical="center" wrapText="1"/>
    </xf>
    <xf numFmtId="0" fontId="0" fillId="0" borderId="48" xfId="0" applyBorder="1"/>
    <xf numFmtId="0" fontId="46" fillId="0" borderId="0" xfId="3" applyFont="1" applyFill="1"/>
    <xf numFmtId="17" fontId="29" fillId="0" borderId="0" xfId="0" applyNumberFormat="1" applyFont="1" applyFill="1"/>
    <xf numFmtId="166" fontId="29" fillId="0" borderId="0" xfId="0" applyNumberFormat="1" applyFont="1" applyFill="1"/>
    <xf numFmtId="0" fontId="47" fillId="0" borderId="0" xfId="0" applyFont="1" applyAlignment="1">
      <alignment horizontal="center" vertical="center" readingOrder="1"/>
    </xf>
    <xf numFmtId="0" fontId="47" fillId="0" borderId="0" xfId="0" applyFont="1" applyAlignment="1">
      <alignment horizontal="left" vertical="top" readingOrder="1"/>
    </xf>
    <xf numFmtId="17" fontId="19" fillId="0" borderId="0" xfId="3" applyNumberFormat="1" applyFont="1" applyFill="1" applyBorder="1" applyAlignment="1">
      <alignment horizontal="center" vertical="center"/>
    </xf>
    <xf numFmtId="17" fontId="0" fillId="0" borderId="0" xfId="0" applyNumberFormat="1" applyFill="1"/>
    <xf numFmtId="164" fontId="0" fillId="0" borderId="0" xfId="0" applyNumberFormat="1" applyFill="1"/>
    <xf numFmtId="0" fontId="13" fillId="0" borderId="0" xfId="3" applyFill="1" applyBorder="1"/>
    <xf numFmtId="0" fontId="19" fillId="5" borderId="0" xfId="3" applyFont="1" applyFill="1" applyAlignment="1">
      <alignment horizontal="left" vertical="center" wrapText="1"/>
    </xf>
    <xf numFmtId="0" fontId="13" fillId="0" borderId="0" xfId="3" applyAlignment="1">
      <alignment horizontal="left" vertical="center" wrapText="1"/>
    </xf>
    <xf numFmtId="17" fontId="19" fillId="0" borderId="1" xfId="3" applyNumberFormat="1" applyFont="1" applyBorder="1" applyAlignment="1">
      <alignment horizontal="center" vertical="center"/>
    </xf>
    <xf numFmtId="0" fontId="0" fillId="0" borderId="0" xfId="0"/>
    <xf numFmtId="0" fontId="46" fillId="0" borderId="0" xfId="3" applyFont="1"/>
    <xf numFmtId="0" fontId="0" fillId="2" borderId="0" xfId="0" applyFill="1"/>
    <xf numFmtId="0" fontId="12" fillId="0" borderId="0" xfId="3" applyFont="1" applyAlignment="1">
      <alignment horizontal="right"/>
    </xf>
    <xf numFmtId="0" fontId="9" fillId="0" borderId="0" xfId="3" applyFont="1" applyAlignment="1">
      <alignment horizontal="right"/>
    </xf>
    <xf numFmtId="17" fontId="12" fillId="0" borderId="0" xfId="3" applyNumberFormat="1" applyFont="1"/>
    <xf numFmtId="0" fontId="9" fillId="0" borderId="0" xfId="3" applyFont="1" applyProtection="1">
      <protection locked="0"/>
    </xf>
    <xf numFmtId="0" fontId="12" fillId="0" borderId="0" xfId="3" applyFont="1" applyProtection="1">
      <protection locked="0"/>
    </xf>
    <xf numFmtId="166" fontId="12" fillId="0" borderId="0" xfId="0" applyNumberFormat="1" applyFont="1"/>
    <xf numFmtId="17" fontId="11" fillId="0" borderId="1" xfId="3" applyNumberFormat="1" applyFont="1" applyBorder="1" applyAlignment="1">
      <alignment horizontal="center"/>
    </xf>
    <xf numFmtId="0" fontId="11" fillId="43" borderId="1" xfId="0" applyFont="1" applyFill="1" applyBorder="1" applyAlignment="1">
      <alignment horizontal="left" vertical="center" wrapText="1"/>
    </xf>
    <xf numFmtId="0" fontId="11" fillId="43" borderId="1" xfId="0" applyFont="1" applyFill="1" applyBorder="1" applyAlignment="1">
      <alignment horizontal="center" vertical="center" wrapText="1"/>
    </xf>
    <xf numFmtId="0" fontId="11" fillId="0" borderId="0" xfId="3" applyFont="1" applyAlignment="1">
      <alignment horizontal="center" wrapText="1"/>
    </xf>
    <xf numFmtId="0" fontId="0" fillId="2" borderId="0" xfId="0" applyNumberFormat="1" applyFill="1"/>
    <xf numFmtId="0" fontId="16" fillId="0" borderId="1" xfId="3" applyFont="1" applyBorder="1"/>
    <xf numFmtId="17" fontId="11" fillId="0" borderId="25" xfId="3" applyNumberFormat="1" applyFont="1" applyFill="1" applyBorder="1" applyAlignment="1">
      <alignment horizontal="center"/>
    </xf>
    <xf numFmtId="0" fontId="0" fillId="0" borderId="0" xfId="0"/>
    <xf numFmtId="0" fontId="11" fillId="44" borderId="49" xfId="219" applyFont="1" applyFill="1" applyBorder="1" applyAlignment="1">
      <alignment horizontal="center" vertical="center" wrapText="1"/>
    </xf>
    <xf numFmtId="0" fontId="11" fillId="43" borderId="1" xfId="219" applyFont="1" applyFill="1" applyBorder="1" applyAlignment="1">
      <alignment horizontal="center" vertical="center" wrapText="1"/>
    </xf>
    <xf numFmtId="0" fontId="0" fillId="0" borderId="0" xfId="0"/>
    <xf numFmtId="0" fontId="0" fillId="0" borderId="0" xfId="0"/>
    <xf numFmtId="0" fontId="17" fillId="0" borderId="0" xfId="219" applyFont="1"/>
    <xf numFmtId="0" fontId="17" fillId="0" borderId="4" xfId="219" applyFont="1" applyBorder="1"/>
    <xf numFmtId="0" fontId="0" fillId="0" borderId="32" xfId="0" applyBorder="1"/>
    <xf numFmtId="0" fontId="0" fillId="0" borderId="33" xfId="0" applyBorder="1"/>
    <xf numFmtId="0" fontId="48" fillId="0" borderId="0" xfId="0" applyFont="1" applyBorder="1"/>
    <xf numFmtId="0" fontId="0" fillId="0" borderId="0" xfId="0"/>
    <xf numFmtId="0" fontId="0" fillId="0" borderId="0" xfId="0"/>
    <xf numFmtId="0" fontId="25" fillId="6" borderId="0" xfId="7" applyFill="1"/>
    <xf numFmtId="0" fontId="19" fillId="6" borderId="0" xfId="0" applyFont="1" applyFill="1" applyAlignment="1">
      <alignment wrapText="1"/>
    </xf>
    <xf numFmtId="0" fontId="18" fillId="0" borderId="0" xfId="0" applyFont="1" applyAlignment="1">
      <alignment horizontal="left"/>
    </xf>
    <xf numFmtId="0" fontId="0" fillId="0" borderId="0" xfId="0"/>
    <xf numFmtId="0" fontId="0" fillId="0" borderId="0" xfId="0"/>
    <xf numFmtId="0" fontId="49" fillId="0" borderId="0" xfId="0" applyFont="1"/>
    <xf numFmtId="0" fontId="22" fillId="0" borderId="0" xfId="0" applyFont="1" applyBorder="1"/>
    <xf numFmtId="0" fontId="15" fillId="0" borderId="0" xfId="0" applyFont="1" applyBorder="1" applyAlignment="1">
      <alignment horizontal="center"/>
    </xf>
    <xf numFmtId="0" fontId="51" fillId="0" borderId="0" xfId="0" applyFont="1" applyBorder="1" applyAlignment="1">
      <alignment horizontal="left"/>
    </xf>
    <xf numFmtId="0" fontId="50" fillId="0" borderId="0" xfId="0" applyFont="1" applyBorder="1" applyAlignment="1">
      <alignment horizontal="left"/>
    </xf>
    <xf numFmtId="0" fontId="0" fillId="0" borderId="31" xfId="0" applyBorder="1"/>
    <xf numFmtId="0" fontId="15" fillId="0" borderId="0" xfId="0" applyFont="1" applyBorder="1" applyAlignment="1">
      <alignment horizontal="left"/>
    </xf>
    <xf numFmtId="0" fontId="52" fillId="0" borderId="0" xfId="0" applyFont="1" applyBorder="1" applyAlignment="1">
      <alignment horizontal="left"/>
    </xf>
    <xf numFmtId="0" fontId="22" fillId="0" borderId="0" xfId="0" applyFont="1" applyAlignment="1"/>
    <xf numFmtId="0" fontId="52" fillId="0" borderId="27" xfId="0" applyFont="1" applyBorder="1" applyAlignment="1">
      <alignment horizontal="left"/>
    </xf>
    <xf numFmtId="0" fontId="52" fillId="0" borderId="26" xfId="0" applyFont="1" applyBorder="1" applyAlignment="1">
      <alignment horizontal="left"/>
    </xf>
    <xf numFmtId="0" fontId="22" fillId="0" borderId="32" xfId="0" applyFont="1" applyBorder="1"/>
    <xf numFmtId="0" fontId="11" fillId="0" borderId="0" xfId="0" applyFont="1" applyBorder="1" applyAlignment="1">
      <alignment horizontal="center" wrapText="1"/>
    </xf>
    <xf numFmtId="0" fontId="11" fillId="0" borderId="0" xfId="0" applyFont="1" applyBorder="1" applyAlignment="1">
      <alignment horizontal="left"/>
    </xf>
    <xf numFmtId="0" fontId="12" fillId="2" borderId="44" xfId="0" applyFont="1" applyFill="1" applyBorder="1" applyAlignment="1"/>
    <xf numFmtId="165" fontId="12" fillId="0" borderId="0" xfId="0" applyNumberFormat="1" applyFont="1" applyFill="1"/>
    <xf numFmtId="0" fontId="12" fillId="2" borderId="0" xfId="0" applyNumberFormat="1" applyFont="1" applyFill="1" applyBorder="1" applyAlignment="1">
      <alignment wrapText="1"/>
    </xf>
    <xf numFmtId="0" fontId="10" fillId="0" borderId="0" xfId="0" applyFont="1" applyFill="1" applyAlignment="1">
      <alignment horizontal="left" wrapText="1"/>
    </xf>
    <xf numFmtId="0" fontId="10" fillId="41" borderId="0" xfId="0" applyFont="1" applyFill="1" applyAlignment="1">
      <alignment horizontal="left" wrapText="1"/>
    </xf>
    <xf numFmtId="0" fontId="12" fillId="0" borderId="14" xfId="0" applyFont="1" applyBorder="1"/>
    <xf numFmtId="0" fontId="0" fillId="0" borderId="0" xfId="0"/>
    <xf numFmtId="0" fontId="12" fillId="0" borderId="1" xfId="0" applyFont="1" applyBorder="1"/>
    <xf numFmtId="0" fontId="17" fillId="0" borderId="0" xfId="220" applyFont="1"/>
    <xf numFmtId="0" fontId="10" fillId="41" borderId="0" xfId="220" applyFont="1" applyFill="1" applyAlignment="1">
      <alignment horizontal="left" wrapText="1"/>
    </xf>
    <xf numFmtId="0" fontId="11" fillId="0" borderId="0" xfId="220" applyFont="1" applyAlignment="1">
      <alignment horizontal="left" wrapText="1"/>
    </xf>
    <xf numFmtId="0" fontId="11" fillId="2" borderId="1" xfId="220" applyFont="1" applyFill="1" applyBorder="1" applyAlignment="1">
      <alignment horizontal="center" vertical="center" wrapText="1"/>
    </xf>
    <xf numFmtId="0" fontId="11" fillId="3" borderId="2" xfId="220" applyFont="1" applyFill="1" applyBorder="1" applyAlignment="1">
      <alignment horizontal="center" vertical="center" wrapText="1"/>
    </xf>
    <xf numFmtId="0" fontId="17" fillId="0" borderId="22" xfId="220" applyFont="1" applyBorder="1"/>
    <xf numFmtId="166" fontId="17" fillId="0" borderId="0" xfId="220" applyNumberFormat="1" applyFont="1"/>
    <xf numFmtId="0" fontId="12" fillId="0" borderId="7" xfId="220" applyFont="1" applyBorder="1"/>
    <xf numFmtId="0" fontId="17" fillId="0" borderId="4" xfId="220" applyFont="1" applyBorder="1"/>
    <xf numFmtId="165" fontId="17" fillId="0" borderId="0" xfId="220" applyNumberFormat="1" applyFont="1"/>
    <xf numFmtId="0" fontId="12" fillId="2" borderId="1" xfId="220" applyFont="1" applyFill="1" applyBorder="1" applyAlignment="1">
      <alignment wrapText="1"/>
    </xf>
    <xf numFmtId="0" fontId="1" fillId="0" borderId="0" xfId="220"/>
    <xf numFmtId="0" fontId="12" fillId="0" borderId="0" xfId="220" applyFont="1"/>
    <xf numFmtId="0" fontId="12" fillId="2" borderId="0" xfId="220" applyFont="1" applyFill="1" applyAlignment="1">
      <alignment wrapText="1"/>
    </xf>
    <xf numFmtId="0" fontId="11" fillId="0" borderId="0" xfId="220" applyFont="1" applyAlignment="1">
      <alignment horizontal="left" vertical="center" wrapText="1"/>
    </xf>
    <xf numFmtId="0" fontId="10" fillId="0" borderId="18" xfId="220" applyFont="1" applyBorder="1" applyAlignment="1">
      <alignment horizontal="center" wrapText="1"/>
    </xf>
    <xf numFmtId="0" fontId="11" fillId="2" borderId="1" xfId="220" applyFont="1" applyFill="1" applyBorder="1" applyAlignment="1">
      <alignment wrapText="1"/>
    </xf>
    <xf numFmtId="164" fontId="17" fillId="0" borderId="0" xfId="220" applyNumberFormat="1" applyFont="1"/>
    <xf numFmtId="0" fontId="12" fillId="0" borderId="6" xfId="220" applyFont="1" applyBorder="1"/>
    <xf numFmtId="0" fontId="12" fillId="4" borderId="1" xfId="220" applyFont="1" applyFill="1" applyBorder="1"/>
    <xf numFmtId="0" fontId="17" fillId="3" borderId="1" xfId="220" applyFont="1" applyFill="1" applyBorder="1"/>
    <xf numFmtId="165" fontId="17" fillId="2" borderId="0" xfId="220" applyNumberFormat="1" applyFont="1" applyFill="1"/>
    <xf numFmtId="0" fontId="17" fillId="2" borderId="0" xfId="220" applyFont="1" applyFill="1"/>
    <xf numFmtId="164" fontId="17" fillId="2" borderId="34" xfId="220" applyNumberFormat="1" applyFont="1" applyFill="1" applyBorder="1"/>
    <xf numFmtId="164" fontId="17" fillId="2" borderId="44" xfId="220" applyNumberFormat="1" applyFont="1" applyFill="1" applyBorder="1"/>
    <xf numFmtId="0" fontId="11" fillId="2" borderId="1" xfId="0" applyFont="1" applyFill="1" applyBorder="1" applyAlignment="1" applyProtection="1">
      <alignment horizontal="center" vertical="center" wrapText="1"/>
    </xf>
    <xf numFmtId="0" fontId="11" fillId="0" borderId="0" xfId="0" applyFont="1" applyFill="1" applyBorder="1" applyAlignment="1"/>
    <xf numFmtId="0" fontId="0" fillId="8" borderId="0" xfId="0" applyFill="1"/>
    <xf numFmtId="0" fontId="12" fillId="8" borderId="0" xfId="0" applyFont="1" applyFill="1"/>
    <xf numFmtId="0" fontId="20" fillId="8" borderId="0" xfId="0" applyFont="1" applyFill="1"/>
    <xf numFmtId="0" fontId="9" fillId="8" borderId="0" xfId="0" applyFont="1" applyFill="1"/>
    <xf numFmtId="0" fontId="20" fillId="0" borderId="0" xfId="0" applyFont="1" applyFill="1"/>
    <xf numFmtId="0" fontId="18" fillId="0" borderId="0" xfId="0" applyFont="1" applyAlignment="1">
      <alignment horizontal="left"/>
    </xf>
    <xf numFmtId="0" fontId="0" fillId="0" borderId="0" xfId="0"/>
    <xf numFmtId="0" fontId="0" fillId="0" borderId="0" xfId="0" applyBorder="1" applyAlignment="1"/>
    <xf numFmtId="0" fontId="9" fillId="8" borderId="0" xfId="219" applyFont="1" applyFill="1" applyAlignment="1">
      <alignment wrapText="1"/>
    </xf>
    <xf numFmtId="0" fontId="0" fillId="0" borderId="0" xfId="0"/>
    <xf numFmtId="0" fontId="11" fillId="44" borderId="17" xfId="219" applyFont="1" applyFill="1" applyBorder="1" applyAlignment="1">
      <alignment horizontal="center" vertical="center" wrapText="1"/>
    </xf>
    <xf numFmtId="0" fontId="11" fillId="44" borderId="53" xfId="219" applyFont="1" applyFill="1" applyBorder="1" applyAlignment="1">
      <alignment horizontal="center" vertical="center" wrapText="1"/>
    </xf>
    <xf numFmtId="0" fontId="21" fillId="0" borderId="0" xfId="0" applyFont="1" applyBorder="1"/>
    <xf numFmtId="0" fontId="10" fillId="0" borderId="27" xfId="0" applyFont="1" applyBorder="1"/>
    <xf numFmtId="0" fontId="0" fillId="0" borderId="26" xfId="0" applyFont="1" applyBorder="1"/>
    <xf numFmtId="0" fontId="0" fillId="0" borderId="27" xfId="0" applyFont="1" applyBorder="1"/>
    <xf numFmtId="0" fontId="24" fillId="0" borderId="0" xfId="0" applyFont="1" applyBorder="1"/>
    <xf numFmtId="0" fontId="49" fillId="0" borderId="0" xfId="0" applyFont="1" applyAlignment="1"/>
    <xf numFmtId="0" fontId="54" fillId="0" borderId="0" xfId="0" applyFont="1" applyAlignment="1">
      <alignment horizontal="left"/>
    </xf>
    <xf numFmtId="0" fontId="21" fillId="0" borderId="0" xfId="0" applyFont="1" applyBorder="1" applyAlignment="1">
      <alignment horizontal="left"/>
    </xf>
    <xf numFmtId="0" fontId="21" fillId="0" borderId="26" xfId="0" applyFont="1" applyBorder="1" applyAlignment="1">
      <alignment horizontal="left"/>
    </xf>
    <xf numFmtId="0" fontId="0" fillId="0" borderId="32" xfId="0" applyFont="1" applyBorder="1"/>
    <xf numFmtId="0" fontId="0" fillId="0" borderId="33" xfId="0" applyFont="1" applyBorder="1"/>
    <xf numFmtId="0" fontId="0" fillId="0" borderId="0" xfId="0"/>
    <xf numFmtId="0" fontId="14" fillId="0" borderId="0" xfId="0" applyFont="1" applyAlignment="1">
      <alignment wrapText="1"/>
    </xf>
    <xf numFmtId="0" fontId="16" fillId="0" borderId="21" xfId="0" applyFont="1" applyFill="1" applyBorder="1" applyAlignment="1">
      <alignment horizontal="left" vertical="center" wrapText="1"/>
    </xf>
    <xf numFmtId="0" fontId="16" fillId="0" borderId="0" xfId="0" applyFont="1"/>
    <xf numFmtId="0" fontId="16" fillId="0" borderId="21" xfId="220" applyFont="1" applyBorder="1" applyAlignment="1">
      <alignment horizontal="left" vertical="center" wrapText="1"/>
    </xf>
    <xf numFmtId="0" fontId="14" fillId="0" borderId="0" xfId="220" applyFont="1" applyAlignment="1">
      <alignment wrapText="1"/>
    </xf>
    <xf numFmtId="0" fontId="0" fillId="0" borderId="0" xfId="0"/>
    <xf numFmtId="0" fontId="0" fillId="0" borderId="0" xfId="0"/>
    <xf numFmtId="0" fontId="12" fillId="0" borderId="0" xfId="0" applyFont="1" applyFill="1" applyBorder="1" applyAlignment="1"/>
    <xf numFmtId="166" fontId="12" fillId="0" borderId="0" xfId="0" applyNumberFormat="1" applyFont="1" applyFill="1"/>
    <xf numFmtId="0" fontId="0" fillId="0" borderId="0" xfId="0"/>
    <xf numFmtId="166" fontId="17" fillId="0" borderId="0" xfId="219" applyNumberFormat="1" applyFont="1"/>
    <xf numFmtId="0" fontId="0" fillId="0" borderId="0" xfId="0"/>
    <xf numFmtId="0" fontId="0" fillId="0" borderId="0" xfId="0"/>
    <xf numFmtId="0" fontId="17" fillId="0" borderId="0" xfId="220" applyFont="1" applyFill="1"/>
    <xf numFmtId="0" fontId="0" fillId="0" borderId="0" xfId="0"/>
    <xf numFmtId="0" fontId="20" fillId="0" borderId="0" xfId="219" applyFont="1"/>
    <xf numFmtId="0" fontId="9" fillId="0" borderId="0" xfId="219" applyFont="1" applyAlignment="1">
      <alignment wrapText="1"/>
    </xf>
    <xf numFmtId="165" fontId="17" fillId="0" borderId="45" xfId="220" applyNumberFormat="1" applyFont="1" applyBorder="1"/>
    <xf numFmtId="0" fontId="17" fillId="3" borderId="2" xfId="220" applyFont="1" applyFill="1" applyBorder="1"/>
    <xf numFmtId="0" fontId="0" fillId="0" borderId="0" xfId="0"/>
    <xf numFmtId="164" fontId="17" fillId="0" borderId="0" xfId="219" applyNumberFormat="1" applyFont="1"/>
    <xf numFmtId="0" fontId="0" fillId="0" borderId="0" xfId="0"/>
    <xf numFmtId="0" fontId="0" fillId="0" borderId="0" xfId="0"/>
    <xf numFmtId="0" fontId="0" fillId="0" borderId="0" xfId="0"/>
    <xf numFmtId="164" fontId="12" fillId="0" borderId="0" xfId="0" applyNumberFormat="1" applyFont="1" applyFill="1" applyBorder="1" applyAlignment="1"/>
    <xf numFmtId="0" fontId="0" fillId="0" borderId="0" xfId="0"/>
    <xf numFmtId="0" fontId="0" fillId="0" borderId="0" xfId="0"/>
    <xf numFmtId="165" fontId="12" fillId="0" borderId="0" xfId="3" applyNumberFormat="1" applyFont="1"/>
    <xf numFmtId="0" fontId="0" fillId="0" borderId="0" xfId="0"/>
    <xf numFmtId="0" fontId="0" fillId="0" borderId="0" xfId="0"/>
    <xf numFmtId="0" fontId="0" fillId="0" borderId="0" xfId="0"/>
    <xf numFmtId="0" fontId="0" fillId="0" borderId="0" xfId="0"/>
    <xf numFmtId="0" fontId="0" fillId="0" borderId="0" xfId="0"/>
    <xf numFmtId="0" fontId="53" fillId="0" borderId="0" xfId="0" applyFont="1" applyAlignment="1">
      <alignment horizontal="left"/>
    </xf>
    <xf numFmtId="0" fontId="9" fillId="8" borderId="0" xfId="0" applyFont="1" applyFill="1" applyAlignment="1">
      <alignment wrapText="1"/>
    </xf>
    <xf numFmtId="0" fontId="0" fillId="8" borderId="0" xfId="0" applyFill="1" applyAlignment="1">
      <alignment wrapText="1"/>
    </xf>
    <xf numFmtId="167" fontId="18" fillId="0" borderId="0" xfId="4" applyNumberFormat="1" applyFont="1" applyFill="1" applyBorder="1" applyAlignment="1">
      <alignment horizontal="center" vertical="center"/>
    </xf>
    <xf numFmtId="0" fontId="24" fillId="0" borderId="0" xfId="0" applyFont="1"/>
    <xf numFmtId="0" fontId="18" fillId="5" borderId="0" xfId="3" applyFont="1" applyFill="1" applyAlignment="1">
      <alignment horizontal="left" vertical="center"/>
    </xf>
    <xf numFmtId="0" fontId="16" fillId="7" borderId="20" xfId="3" applyFont="1" applyFill="1" applyBorder="1" applyAlignment="1">
      <alignment horizontal="left" vertical="center" wrapText="1"/>
    </xf>
    <xf numFmtId="0" fontId="0" fillId="7" borderId="23" xfId="0" applyFill="1" applyBorder="1"/>
    <xf numFmtId="0" fontId="0" fillId="7" borderId="22" xfId="0" applyFill="1" applyBorder="1"/>
    <xf numFmtId="0" fontId="0" fillId="7" borderId="24" xfId="0" applyFill="1" applyBorder="1"/>
    <xf numFmtId="0" fontId="0" fillId="7" borderId="18" xfId="0" applyFill="1" applyBorder="1"/>
    <xf numFmtId="0" fontId="0" fillId="7" borderId="17" xfId="0" applyFill="1" applyBorder="1"/>
    <xf numFmtId="0" fontId="19" fillId="5" borderId="0" xfId="3" applyFont="1" applyFill="1" applyAlignment="1">
      <alignment horizontal="center" wrapText="1"/>
    </xf>
    <xf numFmtId="0" fontId="0" fillId="0" borderId="0" xfId="0"/>
    <xf numFmtId="0" fontId="0" fillId="0" borderId="0" xfId="0" applyAlignment="1">
      <alignment horizontal="center"/>
    </xf>
    <xf numFmtId="0" fontId="19" fillId="5" borderId="4" xfId="3" applyFont="1" applyFill="1" applyBorder="1" applyAlignment="1">
      <alignment horizontal="left" vertical="center" wrapText="1"/>
    </xf>
    <xf numFmtId="0" fontId="0" fillId="0" borderId="4" xfId="0" applyBorder="1"/>
    <xf numFmtId="167" fontId="18" fillId="7" borderId="1" xfId="218" applyNumberFormat="1" applyFont="1" applyFill="1" applyBorder="1" applyAlignment="1">
      <alignment horizontal="center" vertical="center"/>
    </xf>
    <xf numFmtId="0" fontId="24" fillId="7" borderId="1" xfId="0" applyFont="1" applyFill="1" applyBorder="1"/>
    <xf numFmtId="167" fontId="18" fillId="41" borderId="19" xfId="4" applyNumberFormat="1" applyFont="1" applyFill="1" applyBorder="1" applyAlignment="1">
      <alignment horizontal="left" vertical="center"/>
    </xf>
    <xf numFmtId="0" fontId="24" fillId="41" borderId="0" xfId="0" applyFont="1" applyFill="1" applyBorder="1" applyAlignment="1">
      <alignment horizontal="left" vertical="center"/>
    </xf>
    <xf numFmtId="0" fontId="0" fillId="0" borderId="0" xfId="0" applyAlignment="1"/>
    <xf numFmtId="0" fontId="24" fillId="41" borderId="19" xfId="0" applyFont="1" applyFill="1" applyBorder="1" applyAlignment="1">
      <alignment horizontal="left" vertical="center"/>
    </xf>
    <xf numFmtId="164" fontId="18" fillId="0" borderId="0" xfId="4" applyNumberFormat="1" applyFont="1" applyFill="1" applyBorder="1" applyAlignment="1">
      <alignment horizontal="center" vertical="center"/>
    </xf>
    <xf numFmtId="0" fontId="19" fillId="5" borderId="0" xfId="3" applyFont="1" applyFill="1" applyAlignment="1">
      <alignment horizontal="left" vertical="center" wrapText="1"/>
    </xf>
    <xf numFmtId="0" fontId="13" fillId="0" borderId="0" xfId="3" applyAlignment="1">
      <alignment horizontal="left" vertical="center" wrapText="1"/>
    </xf>
    <xf numFmtId="164" fontId="18" fillId="41" borderId="20" xfId="4" applyNumberFormat="1" applyFont="1" applyFill="1" applyBorder="1" applyAlignment="1">
      <alignment vertical="center"/>
    </xf>
    <xf numFmtId="164" fontId="19" fillId="41" borderId="22" xfId="3" applyNumberFormat="1" applyFont="1" applyFill="1" applyBorder="1" applyAlignment="1"/>
    <xf numFmtId="164" fontId="19" fillId="41" borderId="24" xfId="3" applyNumberFormat="1" applyFont="1" applyFill="1" applyBorder="1" applyAlignment="1"/>
    <xf numFmtId="164" fontId="19" fillId="41" borderId="17" xfId="3" applyNumberFormat="1" applyFont="1" applyFill="1" applyBorder="1" applyAlignment="1"/>
    <xf numFmtId="164" fontId="18" fillId="7" borderId="1" xfId="4" applyNumberFormat="1" applyFont="1" applyFill="1" applyBorder="1" applyAlignment="1">
      <alignment horizontal="center" vertical="center"/>
    </xf>
    <xf numFmtId="164" fontId="19" fillId="7" borderId="1" xfId="3" applyNumberFormat="1" applyFont="1" applyFill="1" applyBorder="1" applyAlignment="1"/>
    <xf numFmtId="0" fontId="16" fillId="7" borderId="23" xfId="3" applyFont="1" applyFill="1" applyBorder="1" applyAlignment="1"/>
    <xf numFmtId="0" fontId="16" fillId="7" borderId="22" xfId="3" applyFont="1" applyFill="1" applyBorder="1" applyAlignment="1"/>
    <xf numFmtId="0" fontId="16" fillId="7" borderId="24" xfId="3" applyFont="1" applyFill="1" applyBorder="1" applyAlignment="1"/>
    <xf numFmtId="0" fontId="16" fillId="7" borderId="18" xfId="3" applyFont="1" applyFill="1" applyBorder="1" applyAlignment="1"/>
    <xf numFmtId="0" fontId="16" fillId="7" borderId="17" xfId="3" applyFont="1" applyFill="1" applyBorder="1" applyAlignment="1"/>
    <xf numFmtId="0" fontId="19" fillId="5" borderId="0" xfId="3" applyFont="1" applyFill="1" applyBorder="1" applyAlignment="1">
      <alignment horizontal="center" wrapText="1"/>
    </xf>
    <xf numFmtId="0" fontId="19" fillId="0" borderId="4" xfId="3" applyFont="1" applyBorder="1" applyAlignment="1">
      <alignment horizontal="center"/>
    </xf>
    <xf numFmtId="0" fontId="19" fillId="0" borderId="0" xfId="3" applyFont="1" applyBorder="1" applyAlignment="1">
      <alignment horizontal="center"/>
    </xf>
    <xf numFmtId="0" fontId="13" fillId="0" borderId="4" xfId="3" applyBorder="1" applyAlignment="1"/>
    <xf numFmtId="0" fontId="10" fillId="0" borderId="1" xfId="0" applyFont="1" applyBorder="1" applyAlignment="1">
      <alignment horizontal="center"/>
    </xf>
    <xf numFmtId="0" fontId="10" fillId="0" borderId="34" xfId="0" applyFont="1" applyBorder="1" applyAlignment="1">
      <alignment horizontal="center"/>
    </xf>
    <xf numFmtId="0" fontId="18" fillId="0" borderId="31" xfId="0" applyFont="1" applyBorder="1" applyAlignment="1">
      <alignment horizontal="center" vertical="center"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8" fillId="0" borderId="0" xfId="0" applyFont="1" applyAlignment="1">
      <alignment horizontal="left"/>
    </xf>
    <xf numFmtId="0" fontId="18" fillId="6" borderId="0" xfId="0" applyFont="1" applyFill="1"/>
    <xf numFmtId="0" fontId="19" fillId="6" borderId="0" xfId="0" applyFont="1" applyFill="1"/>
    <xf numFmtId="0" fontId="9" fillId="8" borderId="0" xfId="0" applyFont="1" applyFill="1" applyAlignment="1"/>
    <xf numFmtId="0" fontId="0" fillId="0" borderId="0" xfId="0" applyBorder="1" applyAlignment="1"/>
    <xf numFmtId="0" fontId="0" fillId="0" borderId="0" xfId="0" applyBorder="1" applyAlignment="1">
      <alignment horizontal="center"/>
    </xf>
    <xf numFmtId="0" fontId="24" fillId="0" borderId="0" xfId="0" applyFont="1" applyFill="1" applyBorder="1" applyAlignment="1"/>
    <xf numFmtId="0" fontId="0" fillId="0" borderId="4" xfId="0" applyBorder="1" applyAlignment="1"/>
    <xf numFmtId="167" fontId="18" fillId="7" borderId="1" xfId="4" applyNumberFormat="1" applyFont="1" applyFill="1" applyBorder="1" applyAlignment="1">
      <alignment horizontal="center" vertical="center"/>
    </xf>
    <xf numFmtId="0" fontId="24" fillId="7" borderId="1" xfId="0" applyFont="1" applyFill="1" applyBorder="1" applyAlignment="1"/>
    <xf numFmtId="0" fontId="16" fillId="7" borderId="19" xfId="3" applyFont="1" applyFill="1" applyBorder="1" applyAlignment="1">
      <alignment horizontal="left" vertical="center" wrapText="1"/>
    </xf>
    <xf numFmtId="0" fontId="0" fillId="7" borderId="0" xfId="0" applyFill="1" applyBorder="1" applyAlignment="1"/>
    <xf numFmtId="0" fontId="0" fillId="7" borderId="19" xfId="0" applyFill="1" applyBorder="1" applyAlignment="1"/>
    <xf numFmtId="0" fontId="11" fillId="0" borderId="52" xfId="219" applyFont="1" applyBorder="1" applyAlignment="1">
      <alignment horizontal="center" vertical="center" wrapText="1"/>
    </xf>
    <xf numFmtId="0" fontId="11" fillId="0" borderId="51" xfId="219" applyFont="1" applyBorder="1" applyAlignment="1">
      <alignment horizontal="center" vertical="center" wrapText="1"/>
    </xf>
    <xf numFmtId="0" fontId="11" fillId="0" borderId="50" xfId="219" applyFont="1" applyBorder="1" applyAlignment="1">
      <alignment horizontal="center" vertical="center" wrapText="1"/>
    </xf>
    <xf numFmtId="0" fontId="11" fillId="0" borderId="52" xfId="219" applyFont="1" applyBorder="1" applyAlignment="1">
      <alignment horizontal="center" wrapText="1"/>
    </xf>
    <xf numFmtId="0" fontId="11" fillId="0" borderId="32" xfId="219" applyFont="1" applyBorder="1" applyAlignment="1">
      <alignment horizontal="center" wrapText="1"/>
    </xf>
    <xf numFmtId="0" fontId="11" fillId="0" borderId="51" xfId="219" applyFont="1" applyBorder="1" applyAlignment="1">
      <alignment horizontal="center" wrapText="1"/>
    </xf>
    <xf numFmtId="0" fontId="11" fillId="0" borderId="50" xfId="219" applyFont="1" applyBorder="1" applyAlignment="1">
      <alignment horizontal="center" wrapText="1"/>
    </xf>
  </cellXfs>
  <cellStyles count="221">
    <cellStyle name="20% - Accent1 2" xfId="26" xr:uid="{00000000-0005-0000-0000-000000000000}"/>
    <cellStyle name="20% - Accent2 2" xfId="30" xr:uid="{00000000-0005-0000-0000-000001000000}"/>
    <cellStyle name="20% - Accent3 2" xfId="34" xr:uid="{00000000-0005-0000-0000-000002000000}"/>
    <cellStyle name="20% - Accent4 2" xfId="38" xr:uid="{00000000-0005-0000-0000-000003000000}"/>
    <cellStyle name="20% - Accent5 2" xfId="42" xr:uid="{00000000-0005-0000-0000-000004000000}"/>
    <cellStyle name="20% - Accent6 2" xfId="46" xr:uid="{00000000-0005-0000-0000-000005000000}"/>
    <cellStyle name="40% - Accent1 2" xfId="27" xr:uid="{00000000-0005-0000-0000-000006000000}"/>
    <cellStyle name="40% - Accent2 2" xfId="31" xr:uid="{00000000-0005-0000-0000-000007000000}"/>
    <cellStyle name="40% - Accent3 2" xfId="35" xr:uid="{00000000-0005-0000-0000-000008000000}"/>
    <cellStyle name="40% - Accent4 2" xfId="39" xr:uid="{00000000-0005-0000-0000-000009000000}"/>
    <cellStyle name="40% - Accent5 2" xfId="43" xr:uid="{00000000-0005-0000-0000-00000A000000}"/>
    <cellStyle name="40% - Accent6 2" xfId="47" xr:uid="{00000000-0005-0000-0000-00000B000000}"/>
    <cellStyle name="60% - Accent1 2" xfId="28" xr:uid="{00000000-0005-0000-0000-00000C000000}"/>
    <cellStyle name="60% - Accent2 2" xfId="32" xr:uid="{00000000-0005-0000-0000-00000D000000}"/>
    <cellStyle name="60% - Accent3 2" xfId="36" xr:uid="{00000000-0005-0000-0000-00000E000000}"/>
    <cellStyle name="60% - Accent4 2" xfId="40" xr:uid="{00000000-0005-0000-0000-00000F000000}"/>
    <cellStyle name="60% - Accent5 2" xfId="44" xr:uid="{00000000-0005-0000-0000-000010000000}"/>
    <cellStyle name="60% - Accent6 2" xfId="48" xr:uid="{00000000-0005-0000-0000-000011000000}"/>
    <cellStyle name="Accent1 2" xfId="25" xr:uid="{00000000-0005-0000-0000-000012000000}"/>
    <cellStyle name="Accent2 2" xfId="29" xr:uid="{00000000-0005-0000-0000-000013000000}"/>
    <cellStyle name="Accent3 2" xfId="33" xr:uid="{00000000-0005-0000-0000-000014000000}"/>
    <cellStyle name="Accent4 2" xfId="37" xr:uid="{00000000-0005-0000-0000-000015000000}"/>
    <cellStyle name="Accent5 2" xfId="41" xr:uid="{00000000-0005-0000-0000-000016000000}"/>
    <cellStyle name="Accent6 2" xfId="45" xr:uid="{00000000-0005-0000-0000-000017000000}"/>
    <cellStyle name="Bad 2" xfId="15" xr:uid="{00000000-0005-0000-0000-000018000000}"/>
    <cellStyle name="Calculation 2" xfId="19" xr:uid="{00000000-0005-0000-0000-000019000000}"/>
    <cellStyle name="Check Cell 2" xfId="21" xr:uid="{00000000-0005-0000-0000-00001A000000}"/>
    <cellStyle name="Comma 2" xfId="4" xr:uid="{00000000-0005-0000-0000-00001B000000}"/>
    <cellStyle name="Comma 2 2" xfId="218" xr:uid="{385DC381-87F4-4DEA-971B-2DE6214CE0BC}"/>
    <cellStyle name="Explanatory Text 2" xfId="23" xr:uid="{00000000-0005-0000-0000-00001C000000}"/>
    <cellStyle name="Good 2" xfId="14" xr:uid="{00000000-0005-0000-0000-00001D000000}"/>
    <cellStyle name="Heading 1 2" xfId="10" xr:uid="{00000000-0005-0000-0000-00001E000000}"/>
    <cellStyle name="Heading 2 2" xfId="11" xr:uid="{00000000-0005-0000-0000-00001F000000}"/>
    <cellStyle name="Heading 3 2" xfId="12" xr:uid="{00000000-0005-0000-0000-000020000000}"/>
    <cellStyle name="Heading 4 2" xfId="13" xr:uid="{00000000-0005-0000-0000-000021000000}"/>
    <cellStyle name="Hyperlink" xfId="7" builtinId="8"/>
    <cellStyle name="Input 2" xfId="17" xr:uid="{00000000-0005-0000-0000-000023000000}"/>
    <cellStyle name="Linked Cell 2" xfId="20" xr:uid="{00000000-0005-0000-0000-000024000000}"/>
    <cellStyle name="Neutral 2" xfId="16" xr:uid="{00000000-0005-0000-0000-000025000000}"/>
    <cellStyle name="Normal" xfId="0" builtinId="0"/>
    <cellStyle name="Normal 10" xfId="60" xr:uid="{00000000-0005-0000-0000-000027000000}"/>
    <cellStyle name="Normal 11" xfId="59" xr:uid="{00000000-0005-0000-0000-000028000000}"/>
    <cellStyle name="Normal 11 2" xfId="79" xr:uid="{00000000-0005-0000-0000-000029000000}"/>
    <cellStyle name="Normal 11 2 2" xfId="120" xr:uid="{00000000-0005-0000-0000-00002A000000}"/>
    <cellStyle name="Normal 11 2 2 2" xfId="201" xr:uid="{00000000-0005-0000-0000-00002B000000}"/>
    <cellStyle name="Normal 11 2 3" xfId="162" xr:uid="{00000000-0005-0000-0000-00002C000000}"/>
    <cellStyle name="Normal 11 3" xfId="104" xr:uid="{00000000-0005-0000-0000-00002D000000}"/>
    <cellStyle name="Normal 11 3 2" xfId="185" xr:uid="{00000000-0005-0000-0000-00002E000000}"/>
    <cellStyle name="Normal 11 4" xfId="146" xr:uid="{00000000-0005-0000-0000-00002F000000}"/>
    <cellStyle name="Normal 12" xfId="69" xr:uid="{00000000-0005-0000-0000-000030000000}"/>
    <cellStyle name="Normal 12 2" xfId="112" xr:uid="{00000000-0005-0000-0000-000031000000}"/>
    <cellStyle name="Normal 12 2 2" xfId="193" xr:uid="{00000000-0005-0000-0000-000032000000}"/>
    <cellStyle name="Normal 12 3" xfId="154" xr:uid="{00000000-0005-0000-0000-000033000000}"/>
    <cellStyle name="Normal 13" xfId="70" xr:uid="{00000000-0005-0000-0000-000034000000}"/>
    <cellStyle name="Normal 14" xfId="87" xr:uid="{00000000-0005-0000-0000-000035000000}"/>
    <cellStyle name="Normal 14 2" xfId="128" xr:uid="{00000000-0005-0000-0000-000036000000}"/>
    <cellStyle name="Normal 14 2 2" xfId="209" xr:uid="{00000000-0005-0000-0000-000037000000}"/>
    <cellStyle name="Normal 14 3" xfId="170" xr:uid="{00000000-0005-0000-0000-000038000000}"/>
    <cellStyle name="Normal 15" xfId="137" xr:uid="{00000000-0005-0000-0000-000039000000}"/>
    <cellStyle name="Normal 16" xfId="136" xr:uid="{00000000-0005-0000-0000-00003A000000}"/>
    <cellStyle name="Normal 17" xfId="219" xr:uid="{0211D5BE-E9AE-4EEB-BBE5-E446A8A3A99E}"/>
    <cellStyle name="Normal 18" xfId="220" xr:uid="{B3688857-DABA-4D31-B0A0-0969065DE539}"/>
    <cellStyle name="Normal 2" xfId="1" xr:uid="{00000000-0005-0000-0000-00003B000000}"/>
    <cellStyle name="Normal 2 2" xfId="2" xr:uid="{00000000-0005-0000-0000-00003C000000}"/>
    <cellStyle name="Normal 2 3" xfId="5" xr:uid="{00000000-0005-0000-0000-00003D000000}"/>
    <cellStyle name="Normal 2 4" xfId="89" xr:uid="{00000000-0005-0000-0000-00003E000000}"/>
    <cellStyle name="Normal 2 5" xfId="88" xr:uid="{00000000-0005-0000-0000-00003F000000}"/>
    <cellStyle name="Normal 3" xfId="3" xr:uid="{00000000-0005-0000-0000-000040000000}"/>
    <cellStyle name="Normal 4" xfId="49" xr:uid="{00000000-0005-0000-0000-000041000000}"/>
    <cellStyle name="Normal 4 2" xfId="50" xr:uid="{00000000-0005-0000-0000-000042000000}"/>
    <cellStyle name="Normal 4 3" xfId="55" xr:uid="{00000000-0005-0000-0000-000043000000}"/>
    <cellStyle name="Normal 4 3 2" xfId="65" xr:uid="{00000000-0005-0000-0000-000044000000}"/>
    <cellStyle name="Normal 4 3 2 2" xfId="83" xr:uid="{00000000-0005-0000-0000-000045000000}"/>
    <cellStyle name="Normal 4 3 2 2 2" xfId="124" xr:uid="{00000000-0005-0000-0000-000046000000}"/>
    <cellStyle name="Normal 4 3 2 2 2 2" xfId="205" xr:uid="{00000000-0005-0000-0000-000047000000}"/>
    <cellStyle name="Normal 4 3 2 2 3" xfId="166" xr:uid="{00000000-0005-0000-0000-000048000000}"/>
    <cellStyle name="Normal 4 3 2 3" xfId="108" xr:uid="{00000000-0005-0000-0000-000049000000}"/>
    <cellStyle name="Normal 4 3 2 3 2" xfId="189" xr:uid="{00000000-0005-0000-0000-00004A000000}"/>
    <cellStyle name="Normal 4 3 2 4" xfId="150" xr:uid="{00000000-0005-0000-0000-00004B000000}"/>
    <cellStyle name="Normal 4 3 3" xfId="75" xr:uid="{00000000-0005-0000-0000-00004C000000}"/>
    <cellStyle name="Normal 4 3 3 2" xfId="116" xr:uid="{00000000-0005-0000-0000-00004D000000}"/>
    <cellStyle name="Normal 4 3 3 2 2" xfId="197" xr:uid="{00000000-0005-0000-0000-00004E000000}"/>
    <cellStyle name="Normal 4 3 3 3" xfId="158" xr:uid="{00000000-0005-0000-0000-00004F000000}"/>
    <cellStyle name="Normal 4 3 4" xfId="93" xr:uid="{00000000-0005-0000-0000-000050000000}"/>
    <cellStyle name="Normal 4 3 4 2" xfId="132" xr:uid="{00000000-0005-0000-0000-000051000000}"/>
    <cellStyle name="Normal 4 3 4 2 2" xfId="213" xr:uid="{00000000-0005-0000-0000-000052000000}"/>
    <cellStyle name="Normal 4 3 4 3" xfId="174" xr:uid="{00000000-0005-0000-0000-000053000000}"/>
    <cellStyle name="Normal 4 3 5" xfId="100" xr:uid="{00000000-0005-0000-0000-000054000000}"/>
    <cellStyle name="Normal 4 3 5 2" xfId="181" xr:uid="{00000000-0005-0000-0000-000055000000}"/>
    <cellStyle name="Normal 4 3 6" xfId="142" xr:uid="{00000000-0005-0000-0000-000056000000}"/>
    <cellStyle name="Normal 4 4" xfId="62" xr:uid="{00000000-0005-0000-0000-000057000000}"/>
    <cellStyle name="Normal 4 4 2" xfId="80" xr:uid="{00000000-0005-0000-0000-000058000000}"/>
    <cellStyle name="Normal 4 4 2 2" xfId="121" xr:uid="{00000000-0005-0000-0000-000059000000}"/>
    <cellStyle name="Normal 4 4 2 2 2" xfId="202" xr:uid="{00000000-0005-0000-0000-00005A000000}"/>
    <cellStyle name="Normal 4 4 2 3" xfId="163" xr:uid="{00000000-0005-0000-0000-00005B000000}"/>
    <cellStyle name="Normal 4 4 3" xfId="105" xr:uid="{00000000-0005-0000-0000-00005C000000}"/>
    <cellStyle name="Normal 4 4 3 2" xfId="186" xr:uid="{00000000-0005-0000-0000-00005D000000}"/>
    <cellStyle name="Normal 4 4 4" xfId="147" xr:uid="{00000000-0005-0000-0000-00005E000000}"/>
    <cellStyle name="Normal 4 5" xfId="72" xr:uid="{00000000-0005-0000-0000-00005F000000}"/>
    <cellStyle name="Normal 4 5 2" xfId="113" xr:uid="{00000000-0005-0000-0000-000060000000}"/>
    <cellStyle name="Normal 4 5 2 2" xfId="194" xr:uid="{00000000-0005-0000-0000-000061000000}"/>
    <cellStyle name="Normal 4 5 3" xfId="155" xr:uid="{00000000-0005-0000-0000-000062000000}"/>
    <cellStyle name="Normal 4 6" xfId="90" xr:uid="{00000000-0005-0000-0000-000063000000}"/>
    <cellStyle name="Normal 4 6 2" xfId="129" xr:uid="{00000000-0005-0000-0000-000064000000}"/>
    <cellStyle name="Normal 4 6 2 2" xfId="210" xr:uid="{00000000-0005-0000-0000-000065000000}"/>
    <cellStyle name="Normal 4 6 3" xfId="171" xr:uid="{00000000-0005-0000-0000-000066000000}"/>
    <cellStyle name="Normal 4 7" xfId="97" xr:uid="{00000000-0005-0000-0000-000067000000}"/>
    <cellStyle name="Normal 4 7 2" xfId="178" xr:uid="{00000000-0005-0000-0000-000068000000}"/>
    <cellStyle name="Normal 4 8" xfId="139" xr:uid="{00000000-0005-0000-0000-000069000000}"/>
    <cellStyle name="Normal 5" xfId="51" xr:uid="{00000000-0005-0000-0000-00006A000000}"/>
    <cellStyle name="Normal 5 2" xfId="56" xr:uid="{00000000-0005-0000-0000-00006B000000}"/>
    <cellStyle name="Normal 5 2 2" xfId="66" xr:uid="{00000000-0005-0000-0000-00006C000000}"/>
    <cellStyle name="Normal 5 2 2 2" xfId="84" xr:uid="{00000000-0005-0000-0000-00006D000000}"/>
    <cellStyle name="Normal 5 2 2 2 2" xfId="125" xr:uid="{00000000-0005-0000-0000-00006E000000}"/>
    <cellStyle name="Normal 5 2 2 2 2 2" xfId="206" xr:uid="{00000000-0005-0000-0000-00006F000000}"/>
    <cellStyle name="Normal 5 2 2 2 3" xfId="167" xr:uid="{00000000-0005-0000-0000-000070000000}"/>
    <cellStyle name="Normal 5 2 2 3" xfId="109" xr:uid="{00000000-0005-0000-0000-000071000000}"/>
    <cellStyle name="Normal 5 2 2 3 2" xfId="190" xr:uid="{00000000-0005-0000-0000-000072000000}"/>
    <cellStyle name="Normal 5 2 2 4" xfId="151" xr:uid="{00000000-0005-0000-0000-000073000000}"/>
    <cellStyle name="Normal 5 2 3" xfId="76" xr:uid="{00000000-0005-0000-0000-000074000000}"/>
    <cellStyle name="Normal 5 2 3 2" xfId="117" xr:uid="{00000000-0005-0000-0000-000075000000}"/>
    <cellStyle name="Normal 5 2 3 2 2" xfId="198" xr:uid="{00000000-0005-0000-0000-000076000000}"/>
    <cellStyle name="Normal 5 2 3 3" xfId="159" xr:uid="{00000000-0005-0000-0000-000077000000}"/>
    <cellStyle name="Normal 5 2 4" xfId="94" xr:uid="{00000000-0005-0000-0000-000078000000}"/>
    <cellStyle name="Normal 5 2 4 2" xfId="133" xr:uid="{00000000-0005-0000-0000-000079000000}"/>
    <cellStyle name="Normal 5 2 4 2 2" xfId="214" xr:uid="{00000000-0005-0000-0000-00007A000000}"/>
    <cellStyle name="Normal 5 2 4 3" xfId="175" xr:uid="{00000000-0005-0000-0000-00007B000000}"/>
    <cellStyle name="Normal 5 2 5" xfId="101" xr:uid="{00000000-0005-0000-0000-00007C000000}"/>
    <cellStyle name="Normal 5 2 5 2" xfId="182" xr:uid="{00000000-0005-0000-0000-00007D000000}"/>
    <cellStyle name="Normal 5 2 6" xfId="143" xr:uid="{00000000-0005-0000-0000-00007E000000}"/>
    <cellStyle name="Normal 5 3" xfId="63" xr:uid="{00000000-0005-0000-0000-00007F000000}"/>
    <cellStyle name="Normal 5 3 2" xfId="81" xr:uid="{00000000-0005-0000-0000-000080000000}"/>
    <cellStyle name="Normal 5 3 2 2" xfId="122" xr:uid="{00000000-0005-0000-0000-000081000000}"/>
    <cellStyle name="Normal 5 3 2 2 2" xfId="203" xr:uid="{00000000-0005-0000-0000-000082000000}"/>
    <cellStyle name="Normal 5 3 2 3" xfId="164" xr:uid="{00000000-0005-0000-0000-000083000000}"/>
    <cellStyle name="Normal 5 3 3" xfId="106" xr:uid="{00000000-0005-0000-0000-000084000000}"/>
    <cellStyle name="Normal 5 3 3 2" xfId="187" xr:uid="{00000000-0005-0000-0000-000085000000}"/>
    <cellStyle name="Normal 5 3 4" xfId="148" xr:uid="{00000000-0005-0000-0000-000086000000}"/>
    <cellStyle name="Normal 5 4" xfId="73" xr:uid="{00000000-0005-0000-0000-000087000000}"/>
    <cellStyle name="Normal 5 4 2" xfId="114" xr:uid="{00000000-0005-0000-0000-000088000000}"/>
    <cellStyle name="Normal 5 4 2 2" xfId="195" xr:uid="{00000000-0005-0000-0000-000089000000}"/>
    <cellStyle name="Normal 5 4 3" xfId="156" xr:uid="{00000000-0005-0000-0000-00008A000000}"/>
    <cellStyle name="Normal 5 5" xfId="91" xr:uid="{00000000-0005-0000-0000-00008B000000}"/>
    <cellStyle name="Normal 5 5 2" xfId="130" xr:uid="{00000000-0005-0000-0000-00008C000000}"/>
    <cellStyle name="Normal 5 5 2 2" xfId="211" xr:uid="{00000000-0005-0000-0000-00008D000000}"/>
    <cellStyle name="Normal 5 5 3" xfId="172" xr:uid="{00000000-0005-0000-0000-00008E000000}"/>
    <cellStyle name="Normal 5 6" xfId="98" xr:uid="{00000000-0005-0000-0000-00008F000000}"/>
    <cellStyle name="Normal 5 6 2" xfId="179" xr:uid="{00000000-0005-0000-0000-000090000000}"/>
    <cellStyle name="Normal 5 7" xfId="140" xr:uid="{00000000-0005-0000-0000-000091000000}"/>
    <cellStyle name="Normal 6" xfId="52" xr:uid="{00000000-0005-0000-0000-000092000000}"/>
    <cellStyle name="Normal 6 2" xfId="64" xr:uid="{00000000-0005-0000-0000-000093000000}"/>
    <cellStyle name="Normal 6 2 2" xfId="82" xr:uid="{00000000-0005-0000-0000-000094000000}"/>
    <cellStyle name="Normal 6 2 2 2" xfId="123" xr:uid="{00000000-0005-0000-0000-000095000000}"/>
    <cellStyle name="Normal 6 2 2 2 2" xfId="204" xr:uid="{00000000-0005-0000-0000-000096000000}"/>
    <cellStyle name="Normal 6 2 2 3" xfId="165" xr:uid="{00000000-0005-0000-0000-000097000000}"/>
    <cellStyle name="Normal 6 2 3" xfId="107" xr:uid="{00000000-0005-0000-0000-000098000000}"/>
    <cellStyle name="Normal 6 2 3 2" xfId="188" xr:uid="{00000000-0005-0000-0000-000099000000}"/>
    <cellStyle name="Normal 6 2 4" xfId="149" xr:uid="{00000000-0005-0000-0000-00009A000000}"/>
    <cellStyle name="Normal 6 3" xfId="74" xr:uid="{00000000-0005-0000-0000-00009B000000}"/>
    <cellStyle name="Normal 6 3 2" xfId="115" xr:uid="{00000000-0005-0000-0000-00009C000000}"/>
    <cellStyle name="Normal 6 3 2 2" xfId="196" xr:uid="{00000000-0005-0000-0000-00009D000000}"/>
    <cellStyle name="Normal 6 3 3" xfId="157" xr:uid="{00000000-0005-0000-0000-00009E000000}"/>
    <cellStyle name="Normal 6 4" xfId="92" xr:uid="{00000000-0005-0000-0000-00009F000000}"/>
    <cellStyle name="Normal 6 4 2" xfId="131" xr:uid="{00000000-0005-0000-0000-0000A0000000}"/>
    <cellStyle name="Normal 6 4 2 2" xfId="212" xr:uid="{00000000-0005-0000-0000-0000A1000000}"/>
    <cellStyle name="Normal 6 4 3" xfId="173" xr:uid="{00000000-0005-0000-0000-0000A2000000}"/>
    <cellStyle name="Normal 6 5" xfId="99" xr:uid="{00000000-0005-0000-0000-0000A3000000}"/>
    <cellStyle name="Normal 6 5 2" xfId="180" xr:uid="{00000000-0005-0000-0000-0000A4000000}"/>
    <cellStyle name="Normal 6 6" xfId="141" xr:uid="{00000000-0005-0000-0000-0000A5000000}"/>
    <cellStyle name="Normal 7" xfId="53" xr:uid="{00000000-0005-0000-0000-0000A6000000}"/>
    <cellStyle name="Normal 8" xfId="57" xr:uid="{00000000-0005-0000-0000-0000A7000000}"/>
    <cellStyle name="Normal 8 2" xfId="67" xr:uid="{00000000-0005-0000-0000-0000A8000000}"/>
    <cellStyle name="Normal 8 2 2" xfId="85" xr:uid="{00000000-0005-0000-0000-0000A9000000}"/>
    <cellStyle name="Normal 8 2 2 2" xfId="126" xr:uid="{00000000-0005-0000-0000-0000AA000000}"/>
    <cellStyle name="Normal 8 2 2 2 2" xfId="207" xr:uid="{00000000-0005-0000-0000-0000AB000000}"/>
    <cellStyle name="Normal 8 2 2 3" xfId="168" xr:uid="{00000000-0005-0000-0000-0000AC000000}"/>
    <cellStyle name="Normal 8 2 3" xfId="110" xr:uid="{00000000-0005-0000-0000-0000AD000000}"/>
    <cellStyle name="Normal 8 2 3 2" xfId="191" xr:uid="{00000000-0005-0000-0000-0000AE000000}"/>
    <cellStyle name="Normal 8 2 4" xfId="152" xr:uid="{00000000-0005-0000-0000-0000AF000000}"/>
    <cellStyle name="Normal 8 3" xfId="77" xr:uid="{00000000-0005-0000-0000-0000B0000000}"/>
    <cellStyle name="Normal 8 3 2" xfId="118" xr:uid="{00000000-0005-0000-0000-0000B1000000}"/>
    <cellStyle name="Normal 8 3 2 2" xfId="199" xr:uid="{00000000-0005-0000-0000-0000B2000000}"/>
    <cellStyle name="Normal 8 3 3" xfId="160" xr:uid="{00000000-0005-0000-0000-0000B3000000}"/>
    <cellStyle name="Normal 8 4" xfId="95" xr:uid="{00000000-0005-0000-0000-0000B4000000}"/>
    <cellStyle name="Normal 8 4 2" xfId="134" xr:uid="{00000000-0005-0000-0000-0000B5000000}"/>
    <cellStyle name="Normal 8 4 2 2" xfId="215" xr:uid="{00000000-0005-0000-0000-0000B6000000}"/>
    <cellStyle name="Normal 8 4 3" xfId="176" xr:uid="{00000000-0005-0000-0000-0000B7000000}"/>
    <cellStyle name="Normal 8 5" xfId="102" xr:uid="{00000000-0005-0000-0000-0000B8000000}"/>
    <cellStyle name="Normal 8 5 2" xfId="183" xr:uid="{00000000-0005-0000-0000-0000B9000000}"/>
    <cellStyle name="Normal 8 6" xfId="144" xr:uid="{00000000-0005-0000-0000-0000BA000000}"/>
    <cellStyle name="Normal 9" xfId="58" xr:uid="{00000000-0005-0000-0000-0000BB000000}"/>
    <cellStyle name="Normal 9 2" xfId="68" xr:uid="{00000000-0005-0000-0000-0000BC000000}"/>
    <cellStyle name="Normal 9 2 2" xfId="86" xr:uid="{00000000-0005-0000-0000-0000BD000000}"/>
    <cellStyle name="Normal 9 2 2 2" xfId="127" xr:uid="{00000000-0005-0000-0000-0000BE000000}"/>
    <cellStyle name="Normal 9 2 2 2 2" xfId="208" xr:uid="{00000000-0005-0000-0000-0000BF000000}"/>
    <cellStyle name="Normal 9 2 2 3" xfId="169" xr:uid="{00000000-0005-0000-0000-0000C0000000}"/>
    <cellStyle name="Normal 9 2 3" xfId="111" xr:uid="{00000000-0005-0000-0000-0000C1000000}"/>
    <cellStyle name="Normal 9 2 3 2" xfId="192" xr:uid="{00000000-0005-0000-0000-0000C2000000}"/>
    <cellStyle name="Normal 9 2 4" xfId="153" xr:uid="{00000000-0005-0000-0000-0000C3000000}"/>
    <cellStyle name="Normal 9 3" xfId="78" xr:uid="{00000000-0005-0000-0000-0000C4000000}"/>
    <cellStyle name="Normal 9 3 2" xfId="119" xr:uid="{00000000-0005-0000-0000-0000C5000000}"/>
    <cellStyle name="Normal 9 3 2 2" xfId="200" xr:uid="{00000000-0005-0000-0000-0000C6000000}"/>
    <cellStyle name="Normal 9 3 3" xfId="161" xr:uid="{00000000-0005-0000-0000-0000C7000000}"/>
    <cellStyle name="Normal 9 4" xfId="96" xr:uid="{00000000-0005-0000-0000-0000C8000000}"/>
    <cellStyle name="Normal 9 4 2" xfId="135" xr:uid="{00000000-0005-0000-0000-0000C9000000}"/>
    <cellStyle name="Normal 9 4 2 2" xfId="216" xr:uid="{00000000-0005-0000-0000-0000CA000000}"/>
    <cellStyle name="Normal 9 4 3" xfId="177" xr:uid="{00000000-0005-0000-0000-0000CB000000}"/>
    <cellStyle name="Normal 9 5" xfId="103" xr:uid="{00000000-0005-0000-0000-0000CC000000}"/>
    <cellStyle name="Normal 9 5 2" xfId="184" xr:uid="{00000000-0005-0000-0000-0000CD000000}"/>
    <cellStyle name="Normal 9 6" xfId="145" xr:uid="{00000000-0005-0000-0000-0000CE000000}"/>
    <cellStyle name="Normal_Sheet1" xfId="6" xr:uid="{00000000-0005-0000-0000-0000CF000000}"/>
    <cellStyle name="Note" xfId="9" builtinId="10" customBuiltin="1"/>
    <cellStyle name="Note 2" xfId="54" xr:uid="{00000000-0005-0000-0000-0000D1000000}"/>
    <cellStyle name="Note 3" xfId="61" xr:uid="{00000000-0005-0000-0000-0000D2000000}"/>
    <cellStyle name="Note 4" xfId="71" xr:uid="{00000000-0005-0000-0000-0000D3000000}"/>
    <cellStyle name="Note 5" xfId="138" xr:uid="{00000000-0005-0000-0000-0000D4000000}"/>
    <cellStyle name="Output 2" xfId="18" xr:uid="{00000000-0005-0000-0000-0000D5000000}"/>
    <cellStyle name="Percent" xfId="217" builtinId="5"/>
    <cellStyle name="Title" xfId="8" builtinId="15" customBuiltin="1"/>
    <cellStyle name="Total 2" xfId="24" xr:uid="{00000000-0005-0000-0000-0000D7000000}"/>
    <cellStyle name="Warning Text 2" xfId="22" xr:uid="{00000000-0005-0000-0000-0000D8000000}"/>
  </cellStyles>
  <dxfs count="161">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ill>
        <patternFill>
          <bgColor rgb="FF92D050"/>
        </patternFill>
      </fill>
    </dxf>
    <dxf>
      <numFmt numFmtId="164" formatCode="0.0"/>
    </dxf>
    <dxf>
      <font>
        <color theme="0"/>
      </font>
    </dxf>
    <dxf>
      <font>
        <color theme="0"/>
      </font>
    </dxf>
    <dxf>
      <font>
        <color theme="0"/>
      </font>
    </dxf>
    <dxf>
      <font>
        <b/>
        <i val="0"/>
        <color rgb="FFFF0000"/>
      </font>
    </dxf>
    <dxf>
      <fill>
        <patternFill>
          <bgColor rgb="FF92D050"/>
        </patternFill>
      </fill>
    </dxf>
    <dxf>
      <fill>
        <patternFill>
          <bgColor rgb="FF92D050"/>
        </patternFill>
      </fill>
    </dxf>
    <dxf>
      <fill>
        <patternFill>
          <bgColor rgb="FF00CC66"/>
        </patternFill>
      </fill>
    </dxf>
    <dxf>
      <numFmt numFmtId="166" formatCode="0.000"/>
    </dxf>
    <dxf>
      <font>
        <color theme="0"/>
      </font>
    </dxf>
    <dxf>
      <font>
        <color theme="0"/>
      </font>
    </dxf>
    <dxf>
      <font>
        <color theme="0"/>
      </font>
    </dxf>
    <dxf>
      <font>
        <b/>
        <i val="0"/>
        <color rgb="FFFF0000"/>
      </font>
    </dxf>
    <dxf>
      <fill>
        <patternFill>
          <bgColor rgb="FF92D050"/>
        </patternFill>
      </fill>
    </dxf>
    <dxf>
      <font>
        <b/>
        <i val="0"/>
        <color rgb="FFFF0000"/>
      </font>
    </dxf>
    <dxf>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00CC66"/>
        </patternFill>
      </fill>
    </dxf>
    <dxf>
      <font>
        <b/>
        <i val="0"/>
        <color rgb="FFFF0000"/>
      </font>
    </dxf>
    <dxf>
      <font>
        <color auto="1"/>
      </font>
      <fill>
        <patternFill>
          <bgColor rgb="FF00CC66"/>
        </patternFill>
      </fill>
    </dxf>
    <dxf>
      <font>
        <b/>
        <i val="0"/>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ont>
        <b/>
        <i val="0"/>
        <color rgb="FFFF0000"/>
      </font>
    </dxf>
    <dxf>
      <font>
        <b/>
        <i val="0"/>
        <color rgb="FFFF0000"/>
      </font>
    </dxf>
    <dxf>
      <fill>
        <patternFill>
          <bgColor rgb="FF92D050"/>
        </patternFill>
      </fill>
    </dxf>
    <dxf>
      <font>
        <color auto="1"/>
      </font>
      <fill>
        <patternFill>
          <bgColor rgb="FF00CC66"/>
        </patternFill>
      </fill>
    </dxf>
    <dxf>
      <fill>
        <patternFill>
          <bgColor rgb="FF92D050"/>
        </patternFill>
      </fill>
    </dxf>
    <dxf>
      <font>
        <color theme="0"/>
      </font>
    </dxf>
    <dxf>
      <font>
        <color theme="0"/>
      </font>
    </dxf>
    <dxf>
      <fill>
        <patternFill>
          <bgColor rgb="FF92D050"/>
        </patternFill>
      </fill>
    </dxf>
    <dxf>
      <font>
        <b/>
        <i val="0"/>
        <color rgb="FFFF0000"/>
      </font>
    </dxf>
    <dxf>
      <fill>
        <patternFill>
          <bgColor rgb="FF92D050"/>
        </patternFill>
      </fill>
    </dxf>
    <dxf>
      <fill>
        <patternFill>
          <bgColor rgb="FF92D05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ont>
        <color theme="0"/>
      </font>
    </dxf>
    <dxf>
      <font>
        <color theme="0"/>
      </font>
    </dxf>
    <dxf>
      <font>
        <color theme="0"/>
      </font>
    </dxf>
    <dxf>
      <font>
        <color auto="1"/>
      </font>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ont>
        <b/>
        <i val="0"/>
        <color rgb="FFFF0000"/>
      </font>
    </dxf>
  </dxfs>
  <tableStyles count="0" defaultTableStyle="TableStyleMedium2" defaultPivotStyle="PivotStyleLight16"/>
  <colors>
    <mruColors>
      <color rgb="FF00CC66"/>
      <color rgb="FF00B0F0"/>
      <color rgb="FF0070C0"/>
      <color rgb="FFCC66FF"/>
      <color rgb="FF4F81BD"/>
      <color rgb="FF0000FF"/>
      <color rgb="FFFF99FF"/>
      <color rgb="FF00CCFF"/>
      <color rgb="FFFF505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pivotCacheDefinition" Target="pivotCache/pivotCacheDefinition3.xml"/><Relationship Id="rId68" Type="http://schemas.microsoft.com/office/2007/relationships/slicerCache" Target="slicerCaches/slicerCache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07/relationships/slicerCache" Target="slicerCaches/slicerCache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pivotCacheDefinition" Target="pivotCache/pivotCacheDefinition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07/relationships/slicerCache" Target="slicerCaches/slicerCache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ivotCacheDefinition" Target="pivotCache/pivotCacheDefinition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07/relationships/slicerCache" Target="slicerCaches/slicerCache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a:t>
            </a:r>
          </a:p>
        </c:rich>
      </c:tx>
      <c:overlay val="0"/>
    </c:title>
    <c:autoTitleDeleted val="0"/>
    <c:plotArea>
      <c:layout>
        <c:manualLayout>
          <c:layoutTarget val="inner"/>
          <c:xMode val="edge"/>
          <c:yMode val="edge"/>
          <c:x val="7.5191920181461619E-2"/>
          <c:y val="0.23810785122672154"/>
          <c:w val="0.90046952488365672"/>
          <c:h val="0.54896211733494882"/>
        </c:manualLayout>
      </c:layout>
      <c:barChart>
        <c:barDir val="col"/>
        <c:grouping val="stacked"/>
        <c:varyColors val="0"/>
        <c:ser>
          <c:idx val="0"/>
          <c:order val="0"/>
          <c:tx>
            <c:strRef>
              <c:f>'STP by England Summary data'!$A$11</c:f>
              <c:strCache>
                <c:ptCount val="1"/>
                <c:pt idx="0">
                  <c:v>Number of STPs meeting target</c:v>
                </c:pt>
              </c:strCache>
            </c:strRef>
          </c:tx>
          <c:spPr>
            <a:solidFill>
              <a:srgbClr val="00CC66"/>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data'!$B$10:$I$10</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data'!$B$11:$I$11</c:f>
              <c:numCache>
                <c:formatCode>General</c:formatCode>
                <c:ptCount val="8"/>
                <c:pt idx="0">
                  <c:v>14</c:v>
                </c:pt>
                <c:pt idx="1">
                  <c:v>14</c:v>
                </c:pt>
                <c:pt idx="2">
                  <c:v>14</c:v>
                </c:pt>
                <c:pt idx="3">
                  <c:v>14</c:v>
                </c:pt>
                <c:pt idx="4">
                  <c:v>15</c:v>
                </c:pt>
                <c:pt idx="5">
                  <c:v>18</c:v>
                </c:pt>
                <c:pt idx="6">
                  <c:v>20</c:v>
                </c:pt>
                <c:pt idx="7">
                  <c:v>28</c:v>
                </c:pt>
              </c:numCache>
            </c:numRef>
          </c:val>
          <c:extLst>
            <c:ext xmlns:c16="http://schemas.microsoft.com/office/drawing/2014/chart" uri="{C3380CC4-5D6E-409C-BE32-E72D297353CC}">
              <c16:uniqueId val="{00000000-AE87-4974-9885-394DD952F32D}"/>
            </c:ext>
          </c:extLst>
        </c:ser>
        <c:ser>
          <c:idx val="1"/>
          <c:order val="1"/>
          <c:tx>
            <c:strRef>
              <c:f>'STP by England Summary data'!$A$12</c:f>
              <c:strCache>
                <c:ptCount val="1"/>
                <c:pt idx="0">
                  <c:v>Number of STPs not meeting target</c:v>
                </c:pt>
              </c:strCache>
            </c:strRef>
          </c:tx>
          <c:spPr>
            <a:solidFill>
              <a:srgbClr val="00B0F0"/>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data'!$B$10:$I$10</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data'!$B$12:$I$12</c:f>
              <c:numCache>
                <c:formatCode>General</c:formatCode>
                <c:ptCount val="8"/>
                <c:pt idx="0">
                  <c:v>28</c:v>
                </c:pt>
                <c:pt idx="1">
                  <c:v>28</c:v>
                </c:pt>
                <c:pt idx="2">
                  <c:v>28</c:v>
                </c:pt>
                <c:pt idx="3">
                  <c:v>28</c:v>
                </c:pt>
                <c:pt idx="4">
                  <c:v>27</c:v>
                </c:pt>
                <c:pt idx="5">
                  <c:v>24</c:v>
                </c:pt>
                <c:pt idx="6">
                  <c:v>22</c:v>
                </c:pt>
                <c:pt idx="7">
                  <c:v>14</c:v>
                </c:pt>
              </c:numCache>
            </c:numRef>
          </c:val>
          <c:extLst>
            <c:ext xmlns:c16="http://schemas.microsoft.com/office/drawing/2014/chart" uri="{C3380CC4-5D6E-409C-BE32-E72D297353CC}">
              <c16:uniqueId val="{00000001-AE87-4974-9885-394DD952F32D}"/>
            </c:ext>
          </c:extLst>
        </c:ser>
        <c:dLbls>
          <c:showLegendKey val="0"/>
          <c:showVal val="1"/>
          <c:showCatName val="0"/>
          <c:showSerName val="0"/>
          <c:showPercent val="0"/>
          <c:showBubbleSize val="0"/>
        </c:dLbls>
        <c:gapWidth val="20"/>
        <c:overlap val="100"/>
        <c:axId val="85335552"/>
        <c:axId val="140543680"/>
      </c:barChart>
      <c:dateAx>
        <c:axId val="853355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3680"/>
        <c:crosses val="autoZero"/>
        <c:auto val="1"/>
        <c:lblOffset val="100"/>
        <c:baseTimeUnit val="months"/>
      </c:dateAx>
      <c:valAx>
        <c:axId val="140543680"/>
        <c:scaling>
          <c:orientation val="minMax"/>
        </c:scaling>
        <c:delete val="1"/>
        <c:axPos val="l"/>
        <c:numFmt formatCode="General" sourceLinked="1"/>
        <c:majorTickMark val="none"/>
        <c:minorTickMark val="none"/>
        <c:tickLblPos val="nextTo"/>
        <c:crossAx val="8533555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STPs who have not met either NHS SOF AMR metric target</a:t>
            </a:r>
          </a:p>
        </c:rich>
      </c:tx>
      <c:layout>
        <c:manualLayout>
          <c:xMode val="edge"/>
          <c:yMode val="edge"/>
          <c:x val="0.15769270678480632"/>
          <c:y val="5.2380972021361841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'STP by England Summary data'!$A$22</c:f>
              <c:strCache>
                <c:ptCount val="1"/>
                <c:pt idx="0">
                  <c:v>Number of STPs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data'!$B$21:$I$21</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data'!$B$22:$I$22</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A11A-4EE9-B7F3-96C069283A98}"/>
            </c:ext>
          </c:extLst>
        </c:ser>
        <c:dLbls>
          <c:showLegendKey val="0"/>
          <c:showVal val="1"/>
          <c:showCatName val="0"/>
          <c:showSerName val="0"/>
          <c:showPercent val="0"/>
          <c:showBubbleSize val="0"/>
        </c:dLbls>
        <c:gapWidth val="40"/>
        <c:overlap val="100"/>
        <c:axId val="145389056"/>
        <c:axId val="183905664"/>
      </c:barChart>
      <c:dateAx>
        <c:axId val="145389056"/>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3905664"/>
        <c:crosses val="autoZero"/>
        <c:auto val="1"/>
        <c:lblOffset val="100"/>
        <c:baseTimeUnit val="months"/>
      </c:dateAx>
      <c:valAx>
        <c:axId val="183905664"/>
        <c:scaling>
          <c:orientation val="minMax"/>
          <c:max val="16"/>
        </c:scaling>
        <c:delete val="1"/>
        <c:axPos val="l"/>
        <c:numFmt formatCode="General" sourceLinked="1"/>
        <c:majorTickMark val="out"/>
        <c:minorTickMark val="none"/>
        <c:tickLblPos val="nextTo"/>
        <c:crossAx val="14538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STPs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7.7585407820017757E-2"/>
          <c:y val="6.2410990027295436E-2"/>
          <c:w val="0.90216506560896637"/>
          <c:h val="0.79197700930357773"/>
        </c:manualLayout>
      </c:layout>
      <c:lineChart>
        <c:grouping val="standard"/>
        <c:varyColors val="0"/>
        <c:ser>
          <c:idx val="2"/>
          <c:order val="0"/>
          <c:tx>
            <c:strRef>
              <c:f>'44a STP trending DATA'!$D$3</c:f>
              <c:strCache>
                <c:ptCount val="1"/>
                <c:pt idx="0">
                  <c:v>BATH &amp; NE SOMERSET, SWINDON &amp; WILTS STP</c:v>
                </c:pt>
              </c:strCache>
            </c:strRef>
          </c:tx>
          <c:spPr>
            <a:ln w="19050">
              <a:noFill/>
            </a:ln>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DATA'!$H$3:$AG$3</c:f>
              <c:numCache>
                <c:formatCode>0.000</c:formatCode>
                <c:ptCount val="26"/>
                <c:pt idx="0">
                  <c:v>0.68600000000000005</c:v>
                </c:pt>
                <c:pt idx="1">
                  <c:v>0.68500000000000005</c:v>
                </c:pt>
                <c:pt idx="2">
                  <c:v>0.68700000000000006</c:v>
                </c:pt>
                <c:pt idx="3">
                  <c:v>0.69099999999999995</c:v>
                </c:pt>
                <c:pt idx="4">
                  <c:v>0.69499999999999995</c:v>
                </c:pt>
                <c:pt idx="5">
                  <c:v>0.7</c:v>
                </c:pt>
                <c:pt idx="6">
                  <c:v>0.70899999999999996</c:v>
                </c:pt>
                <c:pt idx="7">
                  <c:v>0.72099999999999997</c:v>
                </c:pt>
              </c:numCache>
            </c:numRef>
          </c:val>
          <c:smooth val="0"/>
          <c:extLst>
            <c:ext xmlns:c16="http://schemas.microsoft.com/office/drawing/2014/chart" uri="{C3380CC4-5D6E-409C-BE32-E72D297353CC}">
              <c16:uniqueId val="{00000000-12FC-4E3C-A3DC-EC41FBFEDF55}"/>
            </c:ext>
          </c:extLst>
        </c:ser>
        <c:ser>
          <c:idx val="3"/>
          <c:order val="1"/>
          <c:tx>
            <c:strRef>
              <c:f>'44a STP trending DATA'!$D$4</c:f>
              <c:strCache>
                <c:ptCount val="1"/>
                <c:pt idx="0">
                  <c:v>BEDFORDSHIRE, LUTON &amp; MILTON KEYNES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DATA'!$H$4:$O$4</c:f>
              <c:numCache>
                <c:formatCode>0.000</c:formatCode>
                <c:ptCount val="8"/>
                <c:pt idx="0">
                  <c:v>0.71</c:v>
                </c:pt>
                <c:pt idx="1">
                  <c:v>0.71199999999999997</c:v>
                </c:pt>
                <c:pt idx="2">
                  <c:v>0.72199999999999998</c:v>
                </c:pt>
                <c:pt idx="3">
                  <c:v>0.73599999999999999</c:v>
                </c:pt>
                <c:pt idx="4">
                  <c:v>0.747</c:v>
                </c:pt>
                <c:pt idx="5">
                  <c:v>0.75600000000000001</c:v>
                </c:pt>
                <c:pt idx="6">
                  <c:v>0.78</c:v>
                </c:pt>
                <c:pt idx="7">
                  <c:v>0.80500000000000005</c:v>
                </c:pt>
              </c:numCache>
            </c:numRef>
          </c:val>
          <c:smooth val="0"/>
          <c:extLst>
            <c:ext xmlns:c16="http://schemas.microsoft.com/office/drawing/2014/chart" uri="{C3380CC4-5D6E-409C-BE32-E72D297353CC}">
              <c16:uniqueId val="{00000001-12FC-4E3C-A3DC-EC41FBFEDF55}"/>
            </c:ext>
          </c:extLst>
        </c:ser>
        <c:ser>
          <c:idx val="4"/>
          <c:order val="2"/>
          <c:tx>
            <c:strRef>
              <c:f>'44a STP trending DATA'!$D$5</c:f>
              <c:strCache>
                <c:ptCount val="1"/>
                <c:pt idx="0">
                  <c:v>BIRMINGHAM &amp; SOLIHULL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DATA'!$H$5:$O$5</c:f>
              <c:numCache>
                <c:formatCode>0.000</c:formatCode>
                <c:ptCount val="8"/>
                <c:pt idx="0">
                  <c:v>0.73199999999999998</c:v>
                </c:pt>
                <c:pt idx="1">
                  <c:v>0.73499999999999999</c:v>
                </c:pt>
                <c:pt idx="2">
                  <c:v>0.746</c:v>
                </c:pt>
                <c:pt idx="3">
                  <c:v>0.76</c:v>
                </c:pt>
                <c:pt idx="4">
                  <c:v>0.77200000000000002</c:v>
                </c:pt>
                <c:pt idx="5">
                  <c:v>0.78</c:v>
                </c:pt>
                <c:pt idx="6">
                  <c:v>0.79900000000000004</c:v>
                </c:pt>
                <c:pt idx="7">
                  <c:v>0.82299999999999995</c:v>
                </c:pt>
              </c:numCache>
            </c:numRef>
          </c:val>
          <c:smooth val="0"/>
          <c:extLst>
            <c:ext xmlns:c16="http://schemas.microsoft.com/office/drawing/2014/chart" uri="{C3380CC4-5D6E-409C-BE32-E72D297353CC}">
              <c16:uniqueId val="{00000002-12FC-4E3C-A3DC-EC41FBFEDF55}"/>
            </c:ext>
          </c:extLst>
        </c:ser>
        <c:ser>
          <c:idx val="5"/>
          <c:order val="3"/>
          <c:tx>
            <c:strRef>
              <c:f>'44a STP trending DATA'!$D$6</c:f>
              <c:strCache>
                <c:ptCount val="1"/>
                <c:pt idx="0">
                  <c:v>BRISTOL, N SOMERSET &amp; S GLOUCS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DATA'!$H$6:$O$6</c:f>
              <c:numCache>
                <c:formatCode>0.000</c:formatCode>
                <c:ptCount val="8"/>
                <c:pt idx="0">
                  <c:v>0.63200000000000001</c:v>
                </c:pt>
                <c:pt idx="1">
                  <c:v>0.629</c:v>
                </c:pt>
                <c:pt idx="2">
                  <c:v>0.63200000000000001</c:v>
                </c:pt>
                <c:pt idx="3">
                  <c:v>0.63600000000000001</c:v>
                </c:pt>
                <c:pt idx="4">
                  <c:v>0.64</c:v>
                </c:pt>
                <c:pt idx="5">
                  <c:v>0.64400000000000002</c:v>
                </c:pt>
                <c:pt idx="6">
                  <c:v>0.65200000000000002</c:v>
                </c:pt>
                <c:pt idx="7">
                  <c:v>0.66600000000000004</c:v>
                </c:pt>
              </c:numCache>
            </c:numRef>
          </c:val>
          <c:smooth val="0"/>
          <c:extLst>
            <c:ext xmlns:c16="http://schemas.microsoft.com/office/drawing/2014/chart" uri="{C3380CC4-5D6E-409C-BE32-E72D297353CC}">
              <c16:uniqueId val="{00000003-12FC-4E3C-A3DC-EC41FBFEDF55}"/>
            </c:ext>
          </c:extLst>
        </c:ser>
        <c:ser>
          <c:idx val="6"/>
          <c:order val="4"/>
          <c:tx>
            <c:strRef>
              <c:f>'44a STP trending DATA'!$D$7</c:f>
              <c:strCache>
                <c:ptCount val="1"/>
                <c:pt idx="0">
                  <c:v>BUCKS, OXFORDSHIRE &amp; BERKSHIRE WEST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DATA'!$H$7:$O$7</c:f>
              <c:numCache>
                <c:formatCode>0.000</c:formatCode>
                <c:ptCount val="8"/>
                <c:pt idx="0">
                  <c:v>0.64600000000000002</c:v>
                </c:pt>
                <c:pt idx="1">
                  <c:v>0.64500000000000002</c:v>
                </c:pt>
                <c:pt idx="2">
                  <c:v>0.65</c:v>
                </c:pt>
                <c:pt idx="3">
                  <c:v>0.65800000000000003</c:v>
                </c:pt>
                <c:pt idx="4">
                  <c:v>0.66400000000000003</c:v>
                </c:pt>
                <c:pt idx="5">
                  <c:v>0.67100000000000004</c:v>
                </c:pt>
                <c:pt idx="6">
                  <c:v>0.68300000000000005</c:v>
                </c:pt>
                <c:pt idx="7">
                  <c:v>0.69799999999999995</c:v>
                </c:pt>
              </c:numCache>
            </c:numRef>
          </c:val>
          <c:smooth val="0"/>
          <c:extLst>
            <c:ext xmlns:c16="http://schemas.microsoft.com/office/drawing/2014/chart" uri="{C3380CC4-5D6E-409C-BE32-E72D297353CC}">
              <c16:uniqueId val="{00000004-12FC-4E3C-A3DC-EC41FBFEDF55}"/>
            </c:ext>
          </c:extLst>
        </c:ser>
        <c:ser>
          <c:idx val="7"/>
          <c:order val="5"/>
          <c:tx>
            <c:strRef>
              <c:f>'44a STP trending DATA'!$D$8</c:f>
              <c:strCache>
                <c:ptCount val="1"/>
                <c:pt idx="0">
                  <c:v>CAMBRIDGESHIRE &amp; PETERBOROUGH STP</c:v>
                </c:pt>
              </c:strCache>
            </c:strRef>
          </c:tx>
          <c:spPr>
            <a:ln w="19050">
              <a:noFill/>
            </a:ln>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DATA'!$H$8:$O$8</c:f>
              <c:numCache>
                <c:formatCode>0.000</c:formatCode>
                <c:ptCount val="8"/>
                <c:pt idx="0">
                  <c:v>0.77700000000000002</c:v>
                </c:pt>
                <c:pt idx="1">
                  <c:v>0.77900000000000003</c:v>
                </c:pt>
                <c:pt idx="2">
                  <c:v>0.78800000000000003</c:v>
                </c:pt>
                <c:pt idx="3">
                  <c:v>0.79600000000000004</c:v>
                </c:pt>
                <c:pt idx="4">
                  <c:v>0.80300000000000005</c:v>
                </c:pt>
                <c:pt idx="5">
                  <c:v>0.80900000000000005</c:v>
                </c:pt>
                <c:pt idx="6">
                  <c:v>0.82199999999999995</c:v>
                </c:pt>
                <c:pt idx="7">
                  <c:v>0.84099999999999997</c:v>
                </c:pt>
              </c:numCache>
            </c:numRef>
          </c:val>
          <c:smooth val="0"/>
          <c:extLst>
            <c:ext xmlns:c16="http://schemas.microsoft.com/office/drawing/2014/chart" uri="{C3380CC4-5D6E-409C-BE32-E72D297353CC}">
              <c16:uniqueId val="{00000005-12FC-4E3C-A3DC-EC41FBFEDF55}"/>
            </c:ext>
          </c:extLst>
        </c:ser>
        <c:ser>
          <c:idx val="8"/>
          <c:order val="6"/>
          <c:tx>
            <c:strRef>
              <c:f>'44a STP trending DATA'!$D$9</c:f>
              <c:strCache>
                <c:ptCount val="1"/>
                <c:pt idx="0">
                  <c:v>CHESHIRE &amp; MERSEYSIDE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DATA'!$H$9:$O$9</c:f>
              <c:numCache>
                <c:formatCode>0.000</c:formatCode>
                <c:ptCount val="8"/>
                <c:pt idx="0">
                  <c:v>0.83199999999999996</c:v>
                </c:pt>
                <c:pt idx="1">
                  <c:v>0.83499999999999996</c:v>
                </c:pt>
                <c:pt idx="2">
                  <c:v>0.84199999999999997</c:v>
                </c:pt>
                <c:pt idx="3">
                  <c:v>0.85099999999999998</c:v>
                </c:pt>
                <c:pt idx="4">
                  <c:v>0.86</c:v>
                </c:pt>
                <c:pt idx="5">
                  <c:v>0.87</c:v>
                </c:pt>
                <c:pt idx="6">
                  <c:v>0.88600000000000001</c:v>
                </c:pt>
                <c:pt idx="7">
                  <c:v>0.91100000000000003</c:v>
                </c:pt>
              </c:numCache>
            </c:numRef>
          </c:val>
          <c:smooth val="0"/>
          <c:extLst>
            <c:ext xmlns:c16="http://schemas.microsoft.com/office/drawing/2014/chart" uri="{C3380CC4-5D6E-409C-BE32-E72D297353CC}">
              <c16:uniqueId val="{00000006-12FC-4E3C-A3DC-EC41FBFEDF55}"/>
            </c:ext>
          </c:extLst>
        </c:ser>
        <c:ser>
          <c:idx val="9"/>
          <c:order val="7"/>
          <c:tx>
            <c:strRef>
              <c:f>'44a STP trending DATA'!$D$10</c:f>
              <c:strCache>
                <c:ptCount val="1"/>
                <c:pt idx="0">
                  <c:v>CORNWALL &amp; SCILLY ISLES HSC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DATA'!$H$10:$O$10</c:f>
              <c:numCache>
                <c:formatCode>0.000</c:formatCode>
                <c:ptCount val="8"/>
                <c:pt idx="0">
                  <c:v>0.72899999999999998</c:v>
                </c:pt>
                <c:pt idx="1">
                  <c:v>0.72799999999999998</c:v>
                </c:pt>
                <c:pt idx="2">
                  <c:v>0.73399999999999999</c:v>
                </c:pt>
                <c:pt idx="3">
                  <c:v>0.74099999999999999</c:v>
                </c:pt>
                <c:pt idx="4">
                  <c:v>0.747</c:v>
                </c:pt>
                <c:pt idx="5">
                  <c:v>0.752</c:v>
                </c:pt>
                <c:pt idx="6">
                  <c:v>0.76</c:v>
                </c:pt>
                <c:pt idx="7">
                  <c:v>0.77800000000000002</c:v>
                </c:pt>
              </c:numCache>
            </c:numRef>
          </c:val>
          <c:smooth val="0"/>
          <c:extLst>
            <c:ext xmlns:c16="http://schemas.microsoft.com/office/drawing/2014/chart" uri="{C3380CC4-5D6E-409C-BE32-E72D297353CC}">
              <c16:uniqueId val="{00000007-12FC-4E3C-A3DC-EC41FBFEDF55}"/>
            </c:ext>
          </c:extLst>
        </c:ser>
        <c:ser>
          <c:idx val="10"/>
          <c:order val="8"/>
          <c:tx>
            <c:strRef>
              <c:f>'44a STP trending DATA'!$D$11</c:f>
              <c:strCache>
                <c:ptCount val="1"/>
                <c:pt idx="0">
                  <c:v>COVENTRY &amp; WARWICKSHIRE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DATA'!$H$11:$O$11</c:f>
              <c:numCache>
                <c:formatCode>0.000</c:formatCode>
                <c:ptCount val="8"/>
                <c:pt idx="0">
                  <c:v>0.748</c:v>
                </c:pt>
                <c:pt idx="1">
                  <c:v>0.751</c:v>
                </c:pt>
                <c:pt idx="2">
                  <c:v>0.75800000000000001</c:v>
                </c:pt>
                <c:pt idx="3">
                  <c:v>0.76700000000000002</c:v>
                </c:pt>
                <c:pt idx="4">
                  <c:v>0.77600000000000002</c:v>
                </c:pt>
                <c:pt idx="5">
                  <c:v>0.78300000000000003</c:v>
                </c:pt>
                <c:pt idx="6">
                  <c:v>0.79900000000000004</c:v>
                </c:pt>
                <c:pt idx="7">
                  <c:v>0.82099999999999995</c:v>
                </c:pt>
              </c:numCache>
            </c:numRef>
          </c:val>
          <c:smooth val="0"/>
          <c:extLst>
            <c:ext xmlns:c16="http://schemas.microsoft.com/office/drawing/2014/chart" uri="{C3380CC4-5D6E-409C-BE32-E72D297353CC}">
              <c16:uniqueId val="{00000008-12FC-4E3C-A3DC-EC41FBFEDF55}"/>
            </c:ext>
          </c:extLst>
        </c:ser>
        <c:ser>
          <c:idx val="11"/>
          <c:order val="9"/>
          <c:tx>
            <c:strRef>
              <c:f>'44a STP trending DATA'!$D$12</c:f>
              <c:strCache>
                <c:ptCount val="1"/>
                <c:pt idx="0">
                  <c:v>CUMBRIA &amp; NORTH EAST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DATA'!$H$12:$O$12</c:f>
              <c:numCache>
                <c:formatCode>0.000</c:formatCode>
                <c:ptCount val="8"/>
                <c:pt idx="0">
                  <c:v>0.91200000000000003</c:v>
                </c:pt>
                <c:pt idx="1">
                  <c:v>0.91400000000000003</c:v>
                </c:pt>
                <c:pt idx="2">
                  <c:v>0.92200000000000004</c:v>
                </c:pt>
                <c:pt idx="3">
                  <c:v>0.92900000000000005</c:v>
                </c:pt>
                <c:pt idx="4">
                  <c:v>0.93899999999999995</c:v>
                </c:pt>
                <c:pt idx="5">
                  <c:v>0.94799999999999995</c:v>
                </c:pt>
                <c:pt idx="6">
                  <c:v>0.96499999999999997</c:v>
                </c:pt>
                <c:pt idx="7">
                  <c:v>0.98699999999999999</c:v>
                </c:pt>
              </c:numCache>
            </c:numRef>
          </c:val>
          <c:smooth val="0"/>
          <c:extLst>
            <c:ext xmlns:c16="http://schemas.microsoft.com/office/drawing/2014/chart" uri="{C3380CC4-5D6E-409C-BE32-E72D297353CC}">
              <c16:uniqueId val="{00000009-12FC-4E3C-A3DC-EC41FBFEDF55}"/>
            </c:ext>
          </c:extLst>
        </c:ser>
        <c:ser>
          <c:idx val="12"/>
          <c:order val="10"/>
          <c:tx>
            <c:strRef>
              <c:f>'44a STP trending DATA'!$D$13</c:f>
              <c:strCache>
                <c:ptCount val="1"/>
                <c:pt idx="0">
                  <c:v>DEVON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DATA'!$H$13:$O$13</c:f>
              <c:numCache>
                <c:formatCode>0.000</c:formatCode>
                <c:ptCount val="8"/>
                <c:pt idx="0">
                  <c:v>0.73799999999999999</c:v>
                </c:pt>
                <c:pt idx="1">
                  <c:v>0.73699999999999999</c:v>
                </c:pt>
                <c:pt idx="2">
                  <c:v>0.74299999999999999</c:v>
                </c:pt>
                <c:pt idx="3">
                  <c:v>0.748</c:v>
                </c:pt>
                <c:pt idx="4">
                  <c:v>0.753</c:v>
                </c:pt>
                <c:pt idx="5">
                  <c:v>0.75700000000000001</c:v>
                </c:pt>
                <c:pt idx="6">
                  <c:v>0.76600000000000001</c:v>
                </c:pt>
                <c:pt idx="7">
                  <c:v>0.78200000000000003</c:v>
                </c:pt>
              </c:numCache>
            </c:numRef>
          </c:val>
          <c:smooth val="0"/>
          <c:extLst>
            <c:ext xmlns:c16="http://schemas.microsoft.com/office/drawing/2014/chart" uri="{C3380CC4-5D6E-409C-BE32-E72D297353CC}">
              <c16:uniqueId val="{0000000A-12FC-4E3C-A3DC-EC41FBFEDF55}"/>
            </c:ext>
          </c:extLst>
        </c:ser>
        <c:ser>
          <c:idx val="13"/>
          <c:order val="11"/>
          <c:tx>
            <c:strRef>
              <c:f>'44a STP trending DATA'!$D$14</c:f>
              <c:strCache>
                <c:ptCount val="1"/>
                <c:pt idx="0">
                  <c:v>DORSET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DATA'!$H$14:$O$14</c:f>
              <c:numCache>
                <c:formatCode>0.000</c:formatCode>
                <c:ptCount val="8"/>
                <c:pt idx="0">
                  <c:v>0.70899999999999996</c:v>
                </c:pt>
                <c:pt idx="1">
                  <c:v>0.70699999999999996</c:v>
                </c:pt>
                <c:pt idx="2">
                  <c:v>0.71099999999999997</c:v>
                </c:pt>
                <c:pt idx="3">
                  <c:v>0.71699999999999997</c:v>
                </c:pt>
                <c:pt idx="4">
                  <c:v>0.72299999999999998</c:v>
                </c:pt>
                <c:pt idx="5">
                  <c:v>0.72799999999999998</c:v>
                </c:pt>
                <c:pt idx="6">
                  <c:v>0.73699999999999999</c:v>
                </c:pt>
                <c:pt idx="7">
                  <c:v>0.752</c:v>
                </c:pt>
              </c:numCache>
            </c:numRef>
          </c:val>
          <c:smooth val="0"/>
          <c:extLst>
            <c:ext xmlns:c16="http://schemas.microsoft.com/office/drawing/2014/chart" uri="{C3380CC4-5D6E-409C-BE32-E72D297353CC}">
              <c16:uniqueId val="{0000000B-12FC-4E3C-A3DC-EC41FBFEDF55}"/>
            </c:ext>
          </c:extLst>
        </c:ser>
        <c:ser>
          <c:idx val="14"/>
          <c:order val="12"/>
          <c:tx>
            <c:strRef>
              <c:f>'44a STP trending DATA'!$D$15</c:f>
              <c:strCache>
                <c:ptCount val="1"/>
                <c:pt idx="0">
                  <c:v>EAST LONDON HEALTH &amp; CARE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DATA'!$H$15:$O$15</c:f>
              <c:numCache>
                <c:formatCode>0.000</c:formatCode>
                <c:ptCount val="8"/>
                <c:pt idx="0">
                  <c:v>0.60599999999999998</c:v>
                </c:pt>
                <c:pt idx="1">
                  <c:v>0.61</c:v>
                </c:pt>
                <c:pt idx="2">
                  <c:v>0.62</c:v>
                </c:pt>
                <c:pt idx="3">
                  <c:v>0.63100000000000001</c:v>
                </c:pt>
                <c:pt idx="4">
                  <c:v>0.64</c:v>
                </c:pt>
                <c:pt idx="5">
                  <c:v>0.64600000000000002</c:v>
                </c:pt>
                <c:pt idx="6">
                  <c:v>0.66300000000000003</c:v>
                </c:pt>
                <c:pt idx="7">
                  <c:v>0.68400000000000005</c:v>
                </c:pt>
              </c:numCache>
            </c:numRef>
          </c:val>
          <c:smooth val="0"/>
          <c:extLst>
            <c:ext xmlns:c16="http://schemas.microsoft.com/office/drawing/2014/chart" uri="{C3380CC4-5D6E-409C-BE32-E72D297353CC}">
              <c16:uniqueId val="{0000000C-12FC-4E3C-A3DC-EC41FBFEDF55}"/>
            </c:ext>
          </c:extLst>
        </c:ser>
        <c:ser>
          <c:idx val="15"/>
          <c:order val="13"/>
          <c:tx>
            <c:strRef>
              <c:f>'44a STP trending DATA'!$D$16</c:f>
              <c:strCache>
                <c:ptCount val="1"/>
                <c:pt idx="0">
                  <c:v>FRIMLEY HEALTH &amp; CARE ICS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DATA'!$H$16:$O$16</c:f>
              <c:numCache>
                <c:formatCode>0.000</c:formatCode>
                <c:ptCount val="8"/>
                <c:pt idx="0">
                  <c:v>0.68400000000000005</c:v>
                </c:pt>
                <c:pt idx="1">
                  <c:v>0.68400000000000005</c:v>
                </c:pt>
                <c:pt idx="2">
                  <c:v>0.69199999999999995</c:v>
                </c:pt>
                <c:pt idx="3">
                  <c:v>0.70199999999999996</c:v>
                </c:pt>
                <c:pt idx="4">
                  <c:v>0.70899999999999996</c:v>
                </c:pt>
                <c:pt idx="5">
                  <c:v>0.71599999999999997</c:v>
                </c:pt>
                <c:pt idx="6">
                  <c:v>0.73299999999999998</c:v>
                </c:pt>
                <c:pt idx="7">
                  <c:v>0.75600000000000001</c:v>
                </c:pt>
              </c:numCache>
            </c:numRef>
          </c:val>
          <c:smooth val="0"/>
          <c:extLst>
            <c:ext xmlns:c16="http://schemas.microsoft.com/office/drawing/2014/chart" uri="{C3380CC4-5D6E-409C-BE32-E72D297353CC}">
              <c16:uniqueId val="{0000000D-12FC-4E3C-A3DC-EC41FBFEDF55}"/>
            </c:ext>
          </c:extLst>
        </c:ser>
        <c:ser>
          <c:idx val="16"/>
          <c:order val="14"/>
          <c:tx>
            <c:strRef>
              <c:f>'44a STP trending DATA'!$D$17</c:f>
              <c:strCache>
                <c:ptCount val="1"/>
                <c:pt idx="0">
                  <c:v>GLOUCESTERSHIRE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DATA'!$H$17:$O$17</c:f>
              <c:numCache>
                <c:formatCode>0.000</c:formatCode>
                <c:ptCount val="8"/>
                <c:pt idx="0">
                  <c:v>0.68799999999999994</c:v>
                </c:pt>
                <c:pt idx="1">
                  <c:v>0.68700000000000006</c:v>
                </c:pt>
                <c:pt idx="2">
                  <c:v>0.69199999999999995</c:v>
                </c:pt>
                <c:pt idx="3">
                  <c:v>0.69599999999999995</c:v>
                </c:pt>
                <c:pt idx="4">
                  <c:v>0.70299999999999996</c:v>
                </c:pt>
                <c:pt idx="5">
                  <c:v>0.70899999999999996</c:v>
                </c:pt>
                <c:pt idx="6">
                  <c:v>0.71799999999999997</c:v>
                </c:pt>
                <c:pt idx="7">
                  <c:v>0.73699999999999999</c:v>
                </c:pt>
              </c:numCache>
            </c:numRef>
          </c:val>
          <c:smooth val="0"/>
          <c:extLst>
            <c:ext xmlns:c16="http://schemas.microsoft.com/office/drawing/2014/chart" uri="{C3380CC4-5D6E-409C-BE32-E72D297353CC}">
              <c16:uniqueId val="{0000000E-12FC-4E3C-A3DC-EC41FBFEDF55}"/>
            </c:ext>
          </c:extLst>
        </c:ser>
        <c:ser>
          <c:idx val="17"/>
          <c:order val="15"/>
          <c:tx>
            <c:strRef>
              <c:f>'44a STP trending DATA'!$D$18</c:f>
              <c:strCache>
                <c:ptCount val="1"/>
                <c:pt idx="0">
                  <c:v>GREATER MANCHESTER HSC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DATA'!$H$18:$O$18</c:f>
              <c:numCache>
                <c:formatCode>0.000</c:formatCode>
                <c:ptCount val="8"/>
                <c:pt idx="0">
                  <c:v>0.82399999999999995</c:v>
                </c:pt>
                <c:pt idx="1">
                  <c:v>0.82899999999999996</c:v>
                </c:pt>
                <c:pt idx="2">
                  <c:v>0.83799999999999997</c:v>
                </c:pt>
                <c:pt idx="3">
                  <c:v>0.84699999999999998</c:v>
                </c:pt>
                <c:pt idx="4">
                  <c:v>0.85599999999999998</c:v>
                </c:pt>
                <c:pt idx="5">
                  <c:v>0.86499999999999999</c:v>
                </c:pt>
                <c:pt idx="6">
                  <c:v>0.88200000000000001</c:v>
                </c:pt>
                <c:pt idx="7">
                  <c:v>0.90700000000000003</c:v>
                </c:pt>
              </c:numCache>
            </c:numRef>
          </c:val>
          <c:smooth val="0"/>
          <c:extLst>
            <c:ext xmlns:c16="http://schemas.microsoft.com/office/drawing/2014/chart" uri="{C3380CC4-5D6E-409C-BE32-E72D297353CC}">
              <c16:uniqueId val="{0000000F-12FC-4E3C-A3DC-EC41FBFEDF55}"/>
            </c:ext>
          </c:extLst>
        </c:ser>
        <c:ser>
          <c:idx val="18"/>
          <c:order val="16"/>
          <c:tx>
            <c:strRef>
              <c:f>'44a STP trending DATA'!$D$19</c:f>
              <c:strCache>
                <c:ptCount val="1"/>
                <c:pt idx="0">
                  <c:v>HAMPSHIRE &amp; THE ISLE OF WIGHT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DATA'!$H$19:$O$19</c:f>
              <c:numCache>
                <c:formatCode>0.000</c:formatCode>
                <c:ptCount val="8"/>
                <c:pt idx="0">
                  <c:v>0.68200000000000005</c:v>
                </c:pt>
                <c:pt idx="1">
                  <c:v>0.68</c:v>
                </c:pt>
                <c:pt idx="2">
                  <c:v>0.68500000000000005</c:v>
                </c:pt>
                <c:pt idx="3">
                  <c:v>0.69099999999999995</c:v>
                </c:pt>
                <c:pt idx="4">
                  <c:v>0.69599999999999995</c:v>
                </c:pt>
                <c:pt idx="5">
                  <c:v>0.7</c:v>
                </c:pt>
                <c:pt idx="6">
                  <c:v>0.71</c:v>
                </c:pt>
                <c:pt idx="7">
                  <c:v>0.72399999999999998</c:v>
                </c:pt>
              </c:numCache>
            </c:numRef>
          </c:val>
          <c:smooth val="0"/>
          <c:extLst>
            <c:ext xmlns:c16="http://schemas.microsoft.com/office/drawing/2014/chart" uri="{C3380CC4-5D6E-409C-BE32-E72D297353CC}">
              <c16:uniqueId val="{00000010-12FC-4E3C-A3DC-EC41FBFEDF55}"/>
            </c:ext>
          </c:extLst>
        </c:ser>
        <c:ser>
          <c:idx val="19"/>
          <c:order val="17"/>
          <c:tx>
            <c:strRef>
              <c:f>'44a STP trending DATA'!$D$20</c:f>
              <c:strCache>
                <c:ptCount val="1"/>
                <c:pt idx="0">
                  <c:v>HEALTHIER LANCASHIRE &amp; SOUTH CUMBRIA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DATA'!$H$20:$O$20</c:f>
              <c:numCache>
                <c:formatCode>0.000</c:formatCode>
                <c:ptCount val="8"/>
                <c:pt idx="0">
                  <c:v>0.79900000000000004</c:v>
                </c:pt>
                <c:pt idx="1">
                  <c:v>0.80400000000000005</c:v>
                </c:pt>
                <c:pt idx="2">
                  <c:v>0.81499999999999995</c:v>
                </c:pt>
                <c:pt idx="3">
                  <c:v>0.82299999999999995</c:v>
                </c:pt>
                <c:pt idx="4">
                  <c:v>0.83199999999999996</c:v>
                </c:pt>
                <c:pt idx="5">
                  <c:v>0.84399999999999997</c:v>
                </c:pt>
                <c:pt idx="6">
                  <c:v>0.86299999999999999</c:v>
                </c:pt>
                <c:pt idx="7">
                  <c:v>0.89</c:v>
                </c:pt>
              </c:numCache>
            </c:numRef>
          </c:val>
          <c:smooth val="0"/>
          <c:extLst>
            <c:ext xmlns:c16="http://schemas.microsoft.com/office/drawing/2014/chart" uri="{C3380CC4-5D6E-409C-BE32-E72D297353CC}">
              <c16:uniqueId val="{00000011-12FC-4E3C-A3DC-EC41FBFEDF55}"/>
            </c:ext>
          </c:extLst>
        </c:ser>
        <c:ser>
          <c:idx val="20"/>
          <c:order val="18"/>
          <c:tx>
            <c:strRef>
              <c:f>'44a STP trending DATA'!$D$21</c:f>
              <c:strCache>
                <c:ptCount val="1"/>
                <c:pt idx="0">
                  <c:v>HEREFORDSHIRE &amp; WORCESTERSHIRE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DATA'!$H$21:$O$21</c:f>
              <c:numCache>
                <c:formatCode>0.000</c:formatCode>
                <c:ptCount val="8"/>
                <c:pt idx="0">
                  <c:v>0.81</c:v>
                </c:pt>
                <c:pt idx="1">
                  <c:v>0.81</c:v>
                </c:pt>
                <c:pt idx="2">
                  <c:v>0.81899999999999995</c:v>
                </c:pt>
                <c:pt idx="3">
                  <c:v>0.82899999999999996</c:v>
                </c:pt>
                <c:pt idx="4">
                  <c:v>0.83899999999999997</c:v>
                </c:pt>
                <c:pt idx="5">
                  <c:v>0.85</c:v>
                </c:pt>
                <c:pt idx="6">
                  <c:v>0.86399999999999999</c:v>
                </c:pt>
                <c:pt idx="7">
                  <c:v>0.88500000000000001</c:v>
                </c:pt>
              </c:numCache>
            </c:numRef>
          </c:val>
          <c:smooth val="0"/>
          <c:extLst>
            <c:ext xmlns:c16="http://schemas.microsoft.com/office/drawing/2014/chart" uri="{C3380CC4-5D6E-409C-BE32-E72D297353CC}">
              <c16:uniqueId val="{00000012-12FC-4E3C-A3DC-EC41FBFEDF55}"/>
            </c:ext>
          </c:extLst>
        </c:ser>
        <c:ser>
          <c:idx val="21"/>
          <c:order val="19"/>
          <c:tx>
            <c:strRef>
              <c:f>'44a STP trending DATA'!$D$22</c:f>
              <c:strCache>
                <c:ptCount val="1"/>
                <c:pt idx="0">
                  <c:v>HERTFORDSHIRE &amp; WEST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DATA'!$H$22:$O$22</c:f>
              <c:numCache>
                <c:formatCode>0.000</c:formatCode>
                <c:ptCount val="8"/>
                <c:pt idx="0">
                  <c:v>0.77500000000000002</c:v>
                </c:pt>
                <c:pt idx="1">
                  <c:v>0.77700000000000002</c:v>
                </c:pt>
                <c:pt idx="2">
                  <c:v>0.78600000000000003</c:v>
                </c:pt>
                <c:pt idx="3">
                  <c:v>0.79500000000000004</c:v>
                </c:pt>
                <c:pt idx="4">
                  <c:v>0.80300000000000005</c:v>
                </c:pt>
                <c:pt idx="5">
                  <c:v>0.81200000000000006</c:v>
                </c:pt>
                <c:pt idx="6">
                  <c:v>0.82799999999999996</c:v>
                </c:pt>
                <c:pt idx="7">
                  <c:v>0.84799999999999998</c:v>
                </c:pt>
              </c:numCache>
            </c:numRef>
          </c:val>
          <c:smooth val="0"/>
          <c:extLst>
            <c:ext xmlns:c16="http://schemas.microsoft.com/office/drawing/2014/chart" uri="{C3380CC4-5D6E-409C-BE32-E72D297353CC}">
              <c16:uniqueId val="{00000013-12FC-4E3C-A3DC-EC41FBFEDF55}"/>
            </c:ext>
          </c:extLst>
        </c:ser>
        <c:ser>
          <c:idx val="22"/>
          <c:order val="20"/>
          <c:tx>
            <c:strRef>
              <c:f>'44a STP trending DATA'!$D$23</c:f>
              <c:strCache>
                <c:ptCount val="1"/>
                <c:pt idx="0">
                  <c:v>HUMBER, COAST &amp; VALE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DATA'!$H$23:$O$23</c:f>
              <c:numCache>
                <c:formatCode>0.000</c:formatCode>
                <c:ptCount val="8"/>
                <c:pt idx="0">
                  <c:v>0.754</c:v>
                </c:pt>
                <c:pt idx="1">
                  <c:v>0.75600000000000001</c:v>
                </c:pt>
                <c:pt idx="2">
                  <c:v>0.76500000000000001</c:v>
                </c:pt>
                <c:pt idx="3">
                  <c:v>0.77300000000000002</c:v>
                </c:pt>
                <c:pt idx="4">
                  <c:v>0.78200000000000003</c:v>
                </c:pt>
                <c:pt idx="5">
                  <c:v>0.79200000000000004</c:v>
                </c:pt>
                <c:pt idx="6">
                  <c:v>0.80700000000000005</c:v>
                </c:pt>
                <c:pt idx="7">
                  <c:v>0.82799999999999996</c:v>
                </c:pt>
              </c:numCache>
            </c:numRef>
          </c:val>
          <c:smooth val="0"/>
          <c:extLst>
            <c:ext xmlns:c16="http://schemas.microsoft.com/office/drawing/2014/chart" uri="{C3380CC4-5D6E-409C-BE32-E72D297353CC}">
              <c16:uniqueId val="{00000014-12FC-4E3C-A3DC-EC41FBFEDF55}"/>
            </c:ext>
          </c:extLst>
        </c:ser>
        <c:ser>
          <c:idx val="23"/>
          <c:order val="21"/>
          <c:tx>
            <c:strRef>
              <c:f>'44a STP trending DATA'!$D$24</c:f>
              <c:strCache>
                <c:ptCount val="1"/>
                <c:pt idx="0">
                  <c:v>JOINED UP CARE DERBYSHIRE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DATA'!$H$24:$O$24</c:f>
              <c:numCache>
                <c:formatCode>0.000</c:formatCode>
                <c:ptCount val="8"/>
                <c:pt idx="0">
                  <c:v>0.74099999999999999</c:v>
                </c:pt>
                <c:pt idx="1">
                  <c:v>0.74099999999999999</c:v>
                </c:pt>
                <c:pt idx="2">
                  <c:v>0.746</c:v>
                </c:pt>
                <c:pt idx="3">
                  <c:v>0.752</c:v>
                </c:pt>
                <c:pt idx="4">
                  <c:v>0.76</c:v>
                </c:pt>
                <c:pt idx="5">
                  <c:v>0.76800000000000002</c:v>
                </c:pt>
                <c:pt idx="6">
                  <c:v>0.78</c:v>
                </c:pt>
                <c:pt idx="7">
                  <c:v>0.79900000000000004</c:v>
                </c:pt>
              </c:numCache>
            </c:numRef>
          </c:val>
          <c:smooth val="0"/>
          <c:extLst>
            <c:ext xmlns:c16="http://schemas.microsoft.com/office/drawing/2014/chart" uri="{C3380CC4-5D6E-409C-BE32-E72D297353CC}">
              <c16:uniqueId val="{00000015-12FC-4E3C-A3DC-EC41FBFEDF55}"/>
            </c:ext>
          </c:extLst>
        </c:ser>
        <c:ser>
          <c:idx val="24"/>
          <c:order val="22"/>
          <c:tx>
            <c:strRef>
              <c:f>'44a STP trending DATA'!$D$25</c:f>
              <c:strCache>
                <c:ptCount val="1"/>
                <c:pt idx="0">
                  <c:v>KENT &amp; MEDWAY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DATA'!$H$25:$O$25</c:f>
              <c:numCache>
                <c:formatCode>0.000</c:formatCode>
                <c:ptCount val="8"/>
                <c:pt idx="0">
                  <c:v>0.76500000000000001</c:v>
                </c:pt>
                <c:pt idx="1">
                  <c:v>0.76300000000000001</c:v>
                </c:pt>
                <c:pt idx="2">
                  <c:v>0.76900000000000002</c:v>
                </c:pt>
                <c:pt idx="3">
                  <c:v>0.77800000000000002</c:v>
                </c:pt>
                <c:pt idx="4">
                  <c:v>0.78400000000000003</c:v>
                </c:pt>
                <c:pt idx="5">
                  <c:v>0.79</c:v>
                </c:pt>
                <c:pt idx="6">
                  <c:v>0.80600000000000005</c:v>
                </c:pt>
                <c:pt idx="7">
                  <c:v>0.82599999999999996</c:v>
                </c:pt>
              </c:numCache>
            </c:numRef>
          </c:val>
          <c:smooth val="0"/>
          <c:extLst>
            <c:ext xmlns:c16="http://schemas.microsoft.com/office/drawing/2014/chart" uri="{C3380CC4-5D6E-409C-BE32-E72D297353CC}">
              <c16:uniqueId val="{00000016-12FC-4E3C-A3DC-EC41FBFEDF55}"/>
            </c:ext>
          </c:extLst>
        </c:ser>
        <c:ser>
          <c:idx val="25"/>
          <c:order val="23"/>
          <c:tx>
            <c:strRef>
              <c:f>'44a STP trending DATA'!$D$26</c:f>
              <c:strCache>
                <c:ptCount val="1"/>
                <c:pt idx="0">
                  <c:v>LEICESTER, LEICESTERSHIRE &amp; RUTLAND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DATA'!$H$26:$O$26</c:f>
              <c:numCache>
                <c:formatCode>0.000</c:formatCode>
                <c:ptCount val="8"/>
                <c:pt idx="0">
                  <c:v>0.69099999999999995</c:v>
                </c:pt>
                <c:pt idx="1">
                  <c:v>0.69299999999999995</c:v>
                </c:pt>
                <c:pt idx="2">
                  <c:v>0.69899999999999995</c:v>
                </c:pt>
                <c:pt idx="3">
                  <c:v>0.70399999999999996</c:v>
                </c:pt>
                <c:pt idx="4">
                  <c:v>0.71399999999999997</c:v>
                </c:pt>
                <c:pt idx="5">
                  <c:v>0.72599999999999998</c:v>
                </c:pt>
                <c:pt idx="6">
                  <c:v>0.74199999999999999</c:v>
                </c:pt>
                <c:pt idx="7">
                  <c:v>0.76100000000000001</c:v>
                </c:pt>
              </c:numCache>
            </c:numRef>
          </c:val>
          <c:smooth val="0"/>
          <c:extLst>
            <c:ext xmlns:c16="http://schemas.microsoft.com/office/drawing/2014/chart" uri="{C3380CC4-5D6E-409C-BE32-E72D297353CC}">
              <c16:uniqueId val="{00000017-12FC-4E3C-A3DC-EC41FBFEDF55}"/>
            </c:ext>
          </c:extLst>
        </c:ser>
        <c:ser>
          <c:idx val="26"/>
          <c:order val="24"/>
          <c:tx>
            <c:strRef>
              <c:f>'44a STP trending DATA'!$D$27</c:f>
              <c:strCache>
                <c:ptCount val="1"/>
                <c:pt idx="0">
                  <c:v>LINCOLNSHIRE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DATA'!$H$27:$O$27</c:f>
              <c:numCache>
                <c:formatCode>0.000</c:formatCode>
                <c:ptCount val="8"/>
                <c:pt idx="0">
                  <c:v>0.88</c:v>
                </c:pt>
                <c:pt idx="1">
                  <c:v>0.88200000000000001</c:v>
                </c:pt>
                <c:pt idx="2">
                  <c:v>0.89200000000000002</c:v>
                </c:pt>
                <c:pt idx="3">
                  <c:v>0.9</c:v>
                </c:pt>
                <c:pt idx="4">
                  <c:v>0.90900000000000003</c:v>
                </c:pt>
                <c:pt idx="5">
                  <c:v>0.91800000000000004</c:v>
                </c:pt>
                <c:pt idx="6">
                  <c:v>0.93200000000000005</c:v>
                </c:pt>
                <c:pt idx="7">
                  <c:v>0.95199999999999996</c:v>
                </c:pt>
              </c:numCache>
            </c:numRef>
          </c:val>
          <c:smooth val="0"/>
          <c:extLst>
            <c:ext xmlns:c16="http://schemas.microsoft.com/office/drawing/2014/chart" uri="{C3380CC4-5D6E-409C-BE32-E72D297353CC}">
              <c16:uniqueId val="{00000018-12FC-4E3C-A3DC-EC41FBFEDF55}"/>
            </c:ext>
          </c:extLst>
        </c:ser>
        <c:ser>
          <c:idx val="27"/>
          <c:order val="25"/>
          <c:tx>
            <c:strRef>
              <c:f>'44a STP trending DATA'!$D$28</c:f>
              <c:strCache>
                <c:ptCount val="1"/>
                <c:pt idx="0">
                  <c:v>MID AND SOUTH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DATA'!$H$28:$O$28</c:f>
              <c:numCache>
                <c:formatCode>0.000</c:formatCode>
                <c:ptCount val="8"/>
                <c:pt idx="0">
                  <c:v>0.78800000000000003</c:v>
                </c:pt>
                <c:pt idx="1">
                  <c:v>0.79100000000000004</c:v>
                </c:pt>
                <c:pt idx="2">
                  <c:v>0.80100000000000005</c:v>
                </c:pt>
                <c:pt idx="3">
                  <c:v>0.81100000000000005</c:v>
                </c:pt>
                <c:pt idx="4">
                  <c:v>0.82</c:v>
                </c:pt>
                <c:pt idx="5">
                  <c:v>0.83099999999999996</c:v>
                </c:pt>
                <c:pt idx="6">
                  <c:v>0.85099999999999998</c:v>
                </c:pt>
                <c:pt idx="7">
                  <c:v>0.877</c:v>
                </c:pt>
              </c:numCache>
            </c:numRef>
          </c:val>
          <c:smooth val="0"/>
          <c:extLst>
            <c:ext xmlns:c16="http://schemas.microsoft.com/office/drawing/2014/chart" uri="{C3380CC4-5D6E-409C-BE32-E72D297353CC}">
              <c16:uniqueId val="{00000019-12FC-4E3C-A3DC-EC41FBFEDF55}"/>
            </c:ext>
          </c:extLst>
        </c:ser>
        <c:ser>
          <c:idx val="28"/>
          <c:order val="26"/>
          <c:tx>
            <c:strRef>
              <c:f>'44a STP trending DATA'!$D$29</c:f>
              <c:strCache>
                <c:ptCount val="1"/>
                <c:pt idx="0">
                  <c:v>NORFOLK &amp; WAVENEY H&amp;C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DATA'!$H$29:$O$29</c:f>
              <c:numCache>
                <c:formatCode>0.000</c:formatCode>
                <c:ptCount val="8"/>
                <c:pt idx="0">
                  <c:v>0.79300000000000004</c:v>
                </c:pt>
                <c:pt idx="1">
                  <c:v>0.79400000000000004</c:v>
                </c:pt>
                <c:pt idx="2">
                  <c:v>0.80200000000000005</c:v>
                </c:pt>
                <c:pt idx="3">
                  <c:v>0.81299999999999994</c:v>
                </c:pt>
                <c:pt idx="4">
                  <c:v>0.82099999999999995</c:v>
                </c:pt>
                <c:pt idx="5">
                  <c:v>0.82799999999999996</c:v>
                </c:pt>
                <c:pt idx="6">
                  <c:v>0.84199999999999997</c:v>
                </c:pt>
                <c:pt idx="7">
                  <c:v>0.86299999999999999</c:v>
                </c:pt>
              </c:numCache>
            </c:numRef>
          </c:val>
          <c:smooth val="0"/>
          <c:extLst>
            <c:ext xmlns:c16="http://schemas.microsoft.com/office/drawing/2014/chart" uri="{C3380CC4-5D6E-409C-BE32-E72D297353CC}">
              <c16:uniqueId val="{0000001A-12FC-4E3C-A3DC-EC41FBFEDF55}"/>
            </c:ext>
          </c:extLst>
        </c:ser>
        <c:ser>
          <c:idx val="29"/>
          <c:order val="27"/>
          <c:tx>
            <c:strRef>
              <c:f>'44a STP trending DATA'!$D$30</c:f>
              <c:strCache>
                <c:ptCount val="1"/>
                <c:pt idx="0">
                  <c:v>NORTH LONDON PARTNERS IN H&amp;C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DATA'!$H$30:$O$30</c:f>
              <c:numCache>
                <c:formatCode>0.000</c:formatCode>
                <c:ptCount val="8"/>
                <c:pt idx="0">
                  <c:v>0.52200000000000002</c:v>
                </c:pt>
                <c:pt idx="1">
                  <c:v>0.52100000000000002</c:v>
                </c:pt>
                <c:pt idx="2">
                  <c:v>0.52600000000000002</c:v>
                </c:pt>
                <c:pt idx="3">
                  <c:v>0.53300000000000003</c:v>
                </c:pt>
                <c:pt idx="4">
                  <c:v>0.53800000000000003</c:v>
                </c:pt>
                <c:pt idx="5">
                  <c:v>0.54200000000000004</c:v>
                </c:pt>
                <c:pt idx="6">
                  <c:v>0.55200000000000005</c:v>
                </c:pt>
                <c:pt idx="7">
                  <c:v>0.56499999999999995</c:v>
                </c:pt>
              </c:numCache>
            </c:numRef>
          </c:val>
          <c:smooth val="0"/>
          <c:extLst>
            <c:ext xmlns:c16="http://schemas.microsoft.com/office/drawing/2014/chart" uri="{C3380CC4-5D6E-409C-BE32-E72D297353CC}">
              <c16:uniqueId val="{0000001B-12FC-4E3C-A3DC-EC41FBFEDF55}"/>
            </c:ext>
          </c:extLst>
        </c:ser>
        <c:ser>
          <c:idx val="30"/>
          <c:order val="28"/>
          <c:tx>
            <c:strRef>
              <c:f>'44a STP trending DATA'!$D$31</c:f>
              <c:strCache>
                <c:ptCount val="1"/>
                <c:pt idx="0">
                  <c:v>NORTHAMPTONSHIRE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DATA'!$H$31:$O$31</c:f>
              <c:numCache>
                <c:formatCode>0.000</c:formatCode>
                <c:ptCount val="8"/>
                <c:pt idx="0">
                  <c:v>0.81</c:v>
                </c:pt>
                <c:pt idx="1">
                  <c:v>0.80900000000000005</c:v>
                </c:pt>
                <c:pt idx="2">
                  <c:v>0.81399999999999995</c:v>
                </c:pt>
                <c:pt idx="3">
                  <c:v>0.82</c:v>
                </c:pt>
                <c:pt idx="4">
                  <c:v>0.82799999999999996</c:v>
                </c:pt>
                <c:pt idx="5">
                  <c:v>0.83499999999999996</c:v>
                </c:pt>
                <c:pt idx="6">
                  <c:v>0.84699999999999998</c:v>
                </c:pt>
                <c:pt idx="7">
                  <c:v>0.86499999999999999</c:v>
                </c:pt>
              </c:numCache>
            </c:numRef>
          </c:val>
          <c:smooth val="0"/>
          <c:extLst>
            <c:ext xmlns:c16="http://schemas.microsoft.com/office/drawing/2014/chart" uri="{C3380CC4-5D6E-409C-BE32-E72D297353CC}">
              <c16:uniqueId val="{0000001C-12FC-4E3C-A3DC-EC41FBFEDF55}"/>
            </c:ext>
          </c:extLst>
        </c:ser>
        <c:ser>
          <c:idx val="34"/>
          <c:order val="29"/>
          <c:tx>
            <c:strRef>
              <c:f>'44a STP trending DATA'!$D$32</c:f>
              <c:strCache>
                <c:ptCount val="1"/>
                <c:pt idx="0">
                  <c:v>NOTTINGHAM &amp; NOTTINGHAMSHIRE H&amp;C STP</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DATA'!$H$32:$O$32</c:f>
              <c:numCache>
                <c:formatCode>0.000</c:formatCode>
                <c:ptCount val="8"/>
                <c:pt idx="0">
                  <c:v>0.73499999999999999</c:v>
                </c:pt>
                <c:pt idx="1">
                  <c:v>0.73699999999999999</c:v>
                </c:pt>
                <c:pt idx="2">
                  <c:v>0.74399999999999999</c:v>
                </c:pt>
                <c:pt idx="3">
                  <c:v>0.75</c:v>
                </c:pt>
                <c:pt idx="4">
                  <c:v>0.75900000000000001</c:v>
                </c:pt>
                <c:pt idx="5">
                  <c:v>0.76800000000000002</c:v>
                </c:pt>
                <c:pt idx="6">
                  <c:v>0.78200000000000003</c:v>
                </c:pt>
                <c:pt idx="7">
                  <c:v>0.8</c:v>
                </c:pt>
              </c:numCache>
            </c:numRef>
          </c:val>
          <c:smooth val="0"/>
          <c:extLst>
            <c:ext xmlns:c16="http://schemas.microsoft.com/office/drawing/2014/chart" uri="{C3380CC4-5D6E-409C-BE32-E72D297353CC}">
              <c16:uniqueId val="{0000001D-12FC-4E3C-A3DC-EC41FBFEDF55}"/>
            </c:ext>
          </c:extLst>
        </c:ser>
        <c:ser>
          <c:idx val="31"/>
          <c:order val="30"/>
          <c:tx>
            <c:strRef>
              <c:f>'44a STP trending DATA'!$D$33</c:f>
              <c:strCache>
                <c:ptCount val="1"/>
                <c:pt idx="0">
                  <c:v>NW LONDON HEALTH &amp; CARE PARTNERSHIP STP</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DATA'!$H$33:$O$33</c:f>
              <c:numCache>
                <c:formatCode>0.000</c:formatCode>
                <c:ptCount val="8"/>
                <c:pt idx="0">
                  <c:v>0.52</c:v>
                </c:pt>
                <c:pt idx="1">
                  <c:v>0.52</c:v>
                </c:pt>
                <c:pt idx="2">
                  <c:v>0.52700000000000002</c:v>
                </c:pt>
                <c:pt idx="3">
                  <c:v>0.53700000000000003</c:v>
                </c:pt>
                <c:pt idx="4">
                  <c:v>0.54500000000000004</c:v>
                </c:pt>
                <c:pt idx="5">
                  <c:v>0.55100000000000005</c:v>
                </c:pt>
                <c:pt idx="6">
                  <c:v>0.56499999999999995</c:v>
                </c:pt>
                <c:pt idx="7">
                  <c:v>0.58199999999999996</c:v>
                </c:pt>
              </c:numCache>
            </c:numRef>
          </c:val>
          <c:smooth val="0"/>
          <c:extLst>
            <c:ext xmlns:c16="http://schemas.microsoft.com/office/drawing/2014/chart" uri="{C3380CC4-5D6E-409C-BE32-E72D297353CC}">
              <c16:uniqueId val="{0000001E-12FC-4E3C-A3DC-EC41FBFEDF55}"/>
            </c:ext>
          </c:extLst>
        </c:ser>
        <c:ser>
          <c:idx val="32"/>
          <c:order val="31"/>
          <c:tx>
            <c:strRef>
              <c:f>'44a STP trending DATA'!$D$34</c:f>
              <c:strCache>
                <c:ptCount val="1"/>
                <c:pt idx="0">
                  <c:v>OUR HEALTHIER SOUTH EAST LONDON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DATA'!$H$34:$T$34</c:f>
              <c:numCache>
                <c:formatCode>0.000</c:formatCode>
                <c:ptCount val="13"/>
                <c:pt idx="0">
                  <c:v>0.56499999999999995</c:v>
                </c:pt>
                <c:pt idx="1">
                  <c:v>0.56499999999999995</c:v>
                </c:pt>
                <c:pt idx="2">
                  <c:v>0.57199999999999995</c:v>
                </c:pt>
                <c:pt idx="3">
                  <c:v>0.57899999999999996</c:v>
                </c:pt>
                <c:pt idx="4">
                  <c:v>0.58599999999999997</c:v>
                </c:pt>
                <c:pt idx="5">
                  <c:v>0.59099999999999997</c:v>
                </c:pt>
                <c:pt idx="6">
                  <c:v>0.60199999999999998</c:v>
                </c:pt>
                <c:pt idx="7">
                  <c:v>0.61899999999999999</c:v>
                </c:pt>
              </c:numCache>
            </c:numRef>
          </c:val>
          <c:smooth val="0"/>
          <c:extLst>
            <c:ext xmlns:c16="http://schemas.microsoft.com/office/drawing/2014/chart" uri="{C3380CC4-5D6E-409C-BE32-E72D297353CC}">
              <c16:uniqueId val="{0000001F-12FC-4E3C-A3DC-EC41FBFEDF55}"/>
            </c:ext>
          </c:extLst>
        </c:ser>
        <c:ser>
          <c:idx val="33"/>
          <c:order val="32"/>
          <c:tx>
            <c:strRef>
              <c:f>'44a STP trending DATA'!$D$35</c:f>
              <c:strCache>
                <c:ptCount val="1"/>
                <c:pt idx="0">
                  <c:v>SHROPSHIRE &amp; TELFORD &amp; WREKIN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DATA'!$H$35:$T$35</c:f>
              <c:numCache>
                <c:formatCode>0.000</c:formatCode>
                <c:ptCount val="13"/>
                <c:pt idx="0">
                  <c:v>0.72</c:v>
                </c:pt>
                <c:pt idx="1">
                  <c:v>0.72099999999999997</c:v>
                </c:pt>
                <c:pt idx="2">
                  <c:v>0.72399999999999998</c:v>
                </c:pt>
                <c:pt idx="3">
                  <c:v>0.73099999999999998</c:v>
                </c:pt>
                <c:pt idx="4">
                  <c:v>0.73899999999999999</c:v>
                </c:pt>
                <c:pt idx="5">
                  <c:v>0.747</c:v>
                </c:pt>
                <c:pt idx="6">
                  <c:v>0.76100000000000001</c:v>
                </c:pt>
                <c:pt idx="7">
                  <c:v>0.77900000000000003</c:v>
                </c:pt>
              </c:numCache>
            </c:numRef>
          </c:val>
          <c:smooth val="0"/>
          <c:extLst>
            <c:ext xmlns:c16="http://schemas.microsoft.com/office/drawing/2014/chart" uri="{C3380CC4-5D6E-409C-BE32-E72D297353CC}">
              <c16:uniqueId val="{00000020-12FC-4E3C-A3DC-EC41FBFEDF55}"/>
            </c:ext>
          </c:extLst>
        </c:ser>
        <c:ser>
          <c:idx val="35"/>
          <c:order val="33"/>
          <c:tx>
            <c:strRef>
              <c:f>'44a STP trending DATA'!$D$36</c:f>
              <c:strCache>
                <c:ptCount val="1"/>
                <c:pt idx="0">
                  <c:v>SOMERSET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DATA'!$H$36:$O$36</c:f>
              <c:numCache>
                <c:formatCode>0.000</c:formatCode>
                <c:ptCount val="8"/>
                <c:pt idx="0">
                  <c:v>0.68899999999999995</c:v>
                </c:pt>
                <c:pt idx="1">
                  <c:v>0.68700000000000006</c:v>
                </c:pt>
                <c:pt idx="2">
                  <c:v>0.68899999999999995</c:v>
                </c:pt>
                <c:pt idx="3">
                  <c:v>0.69399999999999995</c:v>
                </c:pt>
                <c:pt idx="4">
                  <c:v>0.69899999999999995</c:v>
                </c:pt>
                <c:pt idx="5">
                  <c:v>0.70399999999999996</c:v>
                </c:pt>
                <c:pt idx="6">
                  <c:v>0.70899999999999996</c:v>
                </c:pt>
                <c:pt idx="7">
                  <c:v>0.72299999999999998</c:v>
                </c:pt>
              </c:numCache>
            </c:numRef>
          </c:val>
          <c:smooth val="0"/>
          <c:extLst>
            <c:ext xmlns:c16="http://schemas.microsoft.com/office/drawing/2014/chart" uri="{C3380CC4-5D6E-409C-BE32-E72D297353CC}">
              <c16:uniqueId val="{00000021-12FC-4E3C-A3DC-EC41FBFEDF55}"/>
            </c:ext>
          </c:extLst>
        </c:ser>
        <c:ser>
          <c:idx val="36"/>
          <c:order val="34"/>
          <c:tx>
            <c:strRef>
              <c:f>'44a STP trending DATA'!$D$37</c:f>
              <c:strCache>
                <c:ptCount val="1"/>
                <c:pt idx="0">
                  <c:v>SOUTH YORKSHIRE &amp; BASSETLAW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DATA'!$H$37:$O$37</c:f>
              <c:numCache>
                <c:formatCode>0.000</c:formatCode>
                <c:ptCount val="8"/>
                <c:pt idx="0">
                  <c:v>0.78700000000000003</c:v>
                </c:pt>
                <c:pt idx="1">
                  <c:v>0.78800000000000003</c:v>
                </c:pt>
                <c:pt idx="2">
                  <c:v>0.79400000000000004</c:v>
                </c:pt>
                <c:pt idx="3">
                  <c:v>0.80200000000000005</c:v>
                </c:pt>
                <c:pt idx="4">
                  <c:v>0.81</c:v>
                </c:pt>
                <c:pt idx="5">
                  <c:v>0.81699999999999995</c:v>
                </c:pt>
                <c:pt idx="6">
                  <c:v>0.83</c:v>
                </c:pt>
                <c:pt idx="7">
                  <c:v>0.84899999999999998</c:v>
                </c:pt>
              </c:numCache>
            </c:numRef>
          </c:val>
          <c:smooth val="0"/>
          <c:extLst>
            <c:ext xmlns:c16="http://schemas.microsoft.com/office/drawing/2014/chart" uri="{C3380CC4-5D6E-409C-BE32-E72D297353CC}">
              <c16:uniqueId val="{00000022-12FC-4E3C-A3DC-EC41FBFEDF55}"/>
            </c:ext>
          </c:extLst>
        </c:ser>
        <c:ser>
          <c:idx val="37"/>
          <c:order val="35"/>
          <c:tx>
            <c:strRef>
              <c:f>'44a STP trending DATA'!$D$38</c:f>
              <c:strCache>
                <c:ptCount val="1"/>
                <c:pt idx="0">
                  <c:v>STAFFORDSHIRE &amp; STOKE ON TRENT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DATA'!$H$38:$O$38</c:f>
              <c:numCache>
                <c:formatCode>0.000</c:formatCode>
                <c:ptCount val="8"/>
                <c:pt idx="0">
                  <c:v>0.83199999999999996</c:v>
                </c:pt>
                <c:pt idx="1">
                  <c:v>0.83399999999999996</c:v>
                </c:pt>
                <c:pt idx="2">
                  <c:v>0.84399999999999997</c:v>
                </c:pt>
                <c:pt idx="3">
                  <c:v>0.85199999999999998</c:v>
                </c:pt>
                <c:pt idx="4">
                  <c:v>0.86</c:v>
                </c:pt>
                <c:pt idx="5">
                  <c:v>0.86699999999999999</c:v>
                </c:pt>
                <c:pt idx="6">
                  <c:v>0.88300000000000001</c:v>
                </c:pt>
                <c:pt idx="7">
                  <c:v>0.90500000000000003</c:v>
                </c:pt>
              </c:numCache>
            </c:numRef>
          </c:val>
          <c:smooth val="0"/>
          <c:extLst>
            <c:ext xmlns:c16="http://schemas.microsoft.com/office/drawing/2014/chart" uri="{C3380CC4-5D6E-409C-BE32-E72D297353CC}">
              <c16:uniqueId val="{00000023-12FC-4E3C-A3DC-EC41FBFEDF55}"/>
            </c:ext>
          </c:extLst>
        </c:ser>
        <c:ser>
          <c:idx val="38"/>
          <c:order val="36"/>
          <c:tx>
            <c:strRef>
              <c:f>'44a STP trending DATA'!$D$39</c:f>
              <c:strCache>
                <c:ptCount val="1"/>
                <c:pt idx="0">
                  <c:v>SUFFOLK &amp; NORTH EAST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DATA'!$H$39:$O$39</c:f>
              <c:numCache>
                <c:formatCode>0.000</c:formatCode>
                <c:ptCount val="8"/>
                <c:pt idx="0">
                  <c:v>0.80200000000000005</c:v>
                </c:pt>
                <c:pt idx="1">
                  <c:v>0.80200000000000005</c:v>
                </c:pt>
                <c:pt idx="2">
                  <c:v>0.81</c:v>
                </c:pt>
                <c:pt idx="3">
                  <c:v>0.81699999999999995</c:v>
                </c:pt>
                <c:pt idx="4">
                  <c:v>0.82399999999999995</c:v>
                </c:pt>
                <c:pt idx="5">
                  <c:v>0.83299999999999996</c:v>
                </c:pt>
                <c:pt idx="6">
                  <c:v>0.84699999999999998</c:v>
                </c:pt>
                <c:pt idx="7">
                  <c:v>0.86699999999999999</c:v>
                </c:pt>
              </c:numCache>
            </c:numRef>
          </c:val>
          <c:smooth val="0"/>
          <c:extLst>
            <c:ext xmlns:c16="http://schemas.microsoft.com/office/drawing/2014/chart" uri="{C3380CC4-5D6E-409C-BE32-E72D297353CC}">
              <c16:uniqueId val="{00000024-12FC-4E3C-A3DC-EC41FBFEDF55}"/>
            </c:ext>
          </c:extLst>
        </c:ser>
        <c:ser>
          <c:idx val="66"/>
          <c:order val="37"/>
          <c:tx>
            <c:strRef>
              <c:f>'44a STP trending DATA'!$D$40</c:f>
              <c:strCache>
                <c:ptCount val="1"/>
                <c:pt idx="0">
                  <c:v>SURREY HEARTLANDS H&amp;C PARTNERSHIP STP</c:v>
                </c:pt>
              </c:strCache>
            </c:strRef>
          </c:tx>
          <c:spPr>
            <a:ln w="28575">
              <a:noFill/>
            </a:ln>
          </c:spPr>
          <c:marker>
            <c:symbol val="circle"/>
            <c:size val="8"/>
            <c:spPr>
              <a:solidFill>
                <a:srgbClr val="4F81BD"/>
              </a:solidFill>
              <a:ln>
                <a:noFill/>
              </a:ln>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DATA'!$H$40:$O$40</c:f>
              <c:numCache>
                <c:formatCode>0.000</c:formatCode>
                <c:ptCount val="8"/>
                <c:pt idx="0">
                  <c:v>0.67100000000000004</c:v>
                </c:pt>
                <c:pt idx="1">
                  <c:v>0.67</c:v>
                </c:pt>
                <c:pt idx="2">
                  <c:v>0.67600000000000005</c:v>
                </c:pt>
                <c:pt idx="3">
                  <c:v>0.68600000000000005</c:v>
                </c:pt>
                <c:pt idx="4">
                  <c:v>0.69399999999999995</c:v>
                </c:pt>
                <c:pt idx="5">
                  <c:v>0.70099999999999996</c:v>
                </c:pt>
                <c:pt idx="6">
                  <c:v>0.71499999999999997</c:v>
                </c:pt>
                <c:pt idx="7">
                  <c:v>0.73499999999999999</c:v>
                </c:pt>
              </c:numCache>
            </c:numRef>
          </c:val>
          <c:smooth val="0"/>
          <c:extLst>
            <c:ext xmlns:c16="http://schemas.microsoft.com/office/drawing/2014/chart" uri="{C3380CC4-5D6E-409C-BE32-E72D297353CC}">
              <c16:uniqueId val="{00000025-12FC-4E3C-A3DC-EC41FBFEDF55}"/>
            </c:ext>
          </c:extLst>
        </c:ser>
        <c:ser>
          <c:idx val="107"/>
          <c:order val="38"/>
          <c:tx>
            <c:strRef>
              <c:f>'44a STP trending DATA'!$D$41</c:f>
              <c:strCache>
                <c:ptCount val="1"/>
                <c:pt idx="0">
                  <c:v>SUSSEX &amp; EAST SURREY STP</c:v>
                </c:pt>
              </c:strCache>
            </c:strRef>
          </c:tx>
          <c:spPr>
            <a:ln w="28575">
              <a:noFill/>
            </a:ln>
          </c:spPr>
          <c:marker>
            <c:symbol val="circle"/>
            <c:size val="8"/>
            <c:spPr>
              <a:solidFill>
                <a:srgbClr val="4F81BD"/>
              </a:solidFill>
              <a:ln>
                <a:noFill/>
              </a:ln>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DATA'!$H$41:$O$41</c:f>
              <c:numCache>
                <c:formatCode>0.000</c:formatCode>
                <c:ptCount val="8"/>
                <c:pt idx="0">
                  <c:v>0.68</c:v>
                </c:pt>
                <c:pt idx="1">
                  <c:v>0.67900000000000005</c:v>
                </c:pt>
                <c:pt idx="2">
                  <c:v>0.68300000000000005</c:v>
                </c:pt>
                <c:pt idx="3">
                  <c:v>0.68899999999999995</c:v>
                </c:pt>
                <c:pt idx="4">
                  <c:v>0.69499999999999995</c:v>
                </c:pt>
                <c:pt idx="5">
                  <c:v>0.70099999999999996</c:v>
                </c:pt>
                <c:pt idx="6">
                  <c:v>0.71199999999999997</c:v>
                </c:pt>
                <c:pt idx="7">
                  <c:v>0.73</c:v>
                </c:pt>
              </c:numCache>
            </c:numRef>
          </c:val>
          <c:smooth val="0"/>
          <c:extLst>
            <c:ext xmlns:c16="http://schemas.microsoft.com/office/drawing/2014/chart" uri="{C3380CC4-5D6E-409C-BE32-E72D297353CC}">
              <c16:uniqueId val="{00000026-12FC-4E3C-A3DC-EC41FBFEDF55}"/>
            </c:ext>
          </c:extLst>
        </c:ser>
        <c:ser>
          <c:idx val="39"/>
          <c:order val="39"/>
          <c:tx>
            <c:strRef>
              <c:f>'44a STP trending DATA'!$D$42</c:f>
              <c:strCache>
                <c:ptCount val="1"/>
                <c:pt idx="0">
                  <c:v>SW LONDON HEALTH &amp; CARE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DATA'!$H$42:$O$42</c:f>
              <c:numCache>
                <c:formatCode>0.000</c:formatCode>
                <c:ptCount val="8"/>
                <c:pt idx="0">
                  <c:v>0.60799999999999998</c:v>
                </c:pt>
                <c:pt idx="1">
                  <c:v>0.61</c:v>
                </c:pt>
                <c:pt idx="2">
                  <c:v>0.61699999999999999</c:v>
                </c:pt>
                <c:pt idx="3">
                  <c:v>0.626</c:v>
                </c:pt>
                <c:pt idx="4">
                  <c:v>0.63600000000000001</c:v>
                </c:pt>
                <c:pt idx="5">
                  <c:v>0.64400000000000002</c:v>
                </c:pt>
                <c:pt idx="6">
                  <c:v>0.65800000000000003</c:v>
                </c:pt>
                <c:pt idx="7">
                  <c:v>0.67500000000000004</c:v>
                </c:pt>
              </c:numCache>
            </c:numRef>
          </c:val>
          <c:smooth val="0"/>
          <c:extLst>
            <c:ext xmlns:c16="http://schemas.microsoft.com/office/drawing/2014/chart" uri="{C3380CC4-5D6E-409C-BE32-E72D297353CC}">
              <c16:uniqueId val="{00000027-12FC-4E3C-A3DC-EC41FBFEDF55}"/>
            </c:ext>
          </c:extLst>
        </c:ser>
        <c:ser>
          <c:idx val="40"/>
          <c:order val="40"/>
          <c:tx>
            <c:strRef>
              <c:f>'44a STP trending DATA'!$D$43</c:f>
              <c:strCache>
                <c:ptCount val="1"/>
                <c:pt idx="0">
                  <c:v>THE BLACK COUNTRY &amp; WEST BIRMINGHAM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DATA'!$H$43:$O$43</c:f>
              <c:numCache>
                <c:formatCode>0.000</c:formatCode>
                <c:ptCount val="8"/>
                <c:pt idx="0">
                  <c:v>0.753</c:v>
                </c:pt>
                <c:pt idx="1">
                  <c:v>0.75700000000000001</c:v>
                </c:pt>
                <c:pt idx="2">
                  <c:v>0.76700000000000002</c:v>
                </c:pt>
                <c:pt idx="3">
                  <c:v>0.77800000000000002</c:v>
                </c:pt>
                <c:pt idx="4">
                  <c:v>0.78900000000000003</c:v>
                </c:pt>
                <c:pt idx="5">
                  <c:v>0.79600000000000004</c:v>
                </c:pt>
                <c:pt idx="6">
                  <c:v>0.81499999999999995</c:v>
                </c:pt>
                <c:pt idx="7">
                  <c:v>0.83799999999999997</c:v>
                </c:pt>
              </c:numCache>
            </c:numRef>
          </c:val>
          <c:smooth val="0"/>
          <c:extLst>
            <c:ext xmlns:c16="http://schemas.microsoft.com/office/drawing/2014/chart" uri="{C3380CC4-5D6E-409C-BE32-E72D297353CC}">
              <c16:uniqueId val="{00000028-12FC-4E3C-A3DC-EC41FBFEDF55}"/>
            </c:ext>
          </c:extLst>
        </c:ser>
        <c:ser>
          <c:idx val="41"/>
          <c:order val="41"/>
          <c:tx>
            <c:strRef>
              <c:f>'44a STP trending DATA'!$D$44</c:f>
              <c:strCache>
                <c:ptCount val="1"/>
                <c:pt idx="0">
                  <c:v>W YORKSHIRE &amp; HARROGATE H&amp;C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DATA'!$H$44:$O$44</c:f>
              <c:numCache>
                <c:formatCode>0.000</c:formatCode>
                <c:ptCount val="8"/>
                <c:pt idx="0">
                  <c:v>0.79900000000000004</c:v>
                </c:pt>
                <c:pt idx="1">
                  <c:v>0.80300000000000005</c:v>
                </c:pt>
                <c:pt idx="2">
                  <c:v>0.81399999999999995</c:v>
                </c:pt>
                <c:pt idx="3">
                  <c:v>0.82599999999999996</c:v>
                </c:pt>
                <c:pt idx="4">
                  <c:v>0.83699999999999997</c:v>
                </c:pt>
                <c:pt idx="5">
                  <c:v>0.84599999999999997</c:v>
                </c:pt>
                <c:pt idx="6">
                  <c:v>0.86199999999999999</c:v>
                </c:pt>
                <c:pt idx="7">
                  <c:v>0.88600000000000001</c:v>
                </c:pt>
              </c:numCache>
            </c:numRef>
          </c:val>
          <c:smooth val="0"/>
          <c:extLst>
            <c:ext xmlns:c16="http://schemas.microsoft.com/office/drawing/2014/chart" uri="{C3380CC4-5D6E-409C-BE32-E72D297353CC}">
              <c16:uniqueId val="{00000029-12FC-4E3C-A3DC-EC41FBFEDF55}"/>
            </c:ext>
          </c:extLst>
        </c:ser>
        <c:ser>
          <c:idx val="54"/>
          <c:order val="42"/>
          <c:tx>
            <c:strRef>
              <c:f>'SOF metric 44a STP Trending'!$G$34</c:f>
              <c:strCache>
                <c:ptCount val="1"/>
                <c:pt idx="0">
                  <c:v>Selected STP:</c:v>
                </c:pt>
              </c:strCache>
            </c:strRef>
          </c:tx>
          <c:spPr>
            <a:ln w="28575">
              <a:solidFill>
                <a:srgbClr val="CC66FF"/>
              </a:solidFill>
            </a:ln>
          </c:spPr>
          <c:marker>
            <c:symbol val="none"/>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chart data'!$A$8:$P$8</c:f>
              <c:numCache>
                <c:formatCode>0.000</c:formatCode>
                <c:ptCount val="16"/>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2A-12FC-4E3C-A3DC-EC41FBFEDF55}"/>
            </c:ext>
          </c:extLst>
        </c:ser>
        <c:ser>
          <c:idx val="119"/>
          <c:order val="43"/>
          <c:tx>
            <c:strRef>
              <c:f>'44a STP trending DATA'!$F$2</c:f>
              <c:strCache>
                <c:ptCount val="1"/>
                <c:pt idx="0">
                  <c:v>target (2021/22)</c:v>
                </c:pt>
              </c:strCache>
            </c:strRef>
          </c:tx>
          <c:spPr>
            <a:ln w="28575">
              <a:solidFill>
                <a:srgbClr val="00CC66"/>
              </a:solidFill>
            </a:ln>
          </c:spPr>
          <c:marker>
            <c:symbol val="none"/>
          </c:marker>
          <c:cat>
            <c:numRef>
              <c:f>'44a STP trending DATA'!$H$2:$W$2</c:f>
              <c:numCache>
                <c:formatCode>mmm\-yy</c:formatCode>
                <c:ptCount val="16"/>
                <c:pt idx="0">
                  <c:v>44287</c:v>
                </c:pt>
                <c:pt idx="1">
                  <c:v>44317</c:v>
                </c:pt>
                <c:pt idx="2">
                  <c:v>44348</c:v>
                </c:pt>
                <c:pt idx="3">
                  <c:v>44378</c:v>
                </c:pt>
                <c:pt idx="4">
                  <c:v>44409</c:v>
                </c:pt>
                <c:pt idx="5">
                  <c:v>44440</c:v>
                </c:pt>
                <c:pt idx="6">
                  <c:v>44470</c:v>
                </c:pt>
                <c:pt idx="7">
                  <c:v>44501</c:v>
                </c:pt>
              </c:numCache>
            </c:numRef>
          </c:cat>
          <c:val>
            <c:numRef>
              <c:f>'44a STP trending DATA'!$H$55:$W$55</c:f>
              <c:numCache>
                <c:formatCode>General</c:formatCode>
                <c:ptCount val="16"/>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2B-12FC-4E3C-A3DC-EC41FBFEDF55}"/>
            </c:ext>
          </c:extLst>
        </c:ser>
        <c:dLbls>
          <c:showLegendKey val="0"/>
          <c:showVal val="0"/>
          <c:showCatName val="0"/>
          <c:showSerName val="0"/>
          <c:showPercent val="0"/>
          <c:showBubbleSize val="0"/>
        </c:dLbls>
        <c:marker val="1"/>
        <c:smooth val="0"/>
        <c:axId val="149495808"/>
        <c:axId val="148771328"/>
      </c:lineChart>
      <c:catAx>
        <c:axId val="14949580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8771328"/>
        <c:crosses val="autoZero"/>
        <c:auto val="0"/>
        <c:lblAlgn val="ctr"/>
        <c:lblOffset val="100"/>
        <c:tickLblSkip val="1"/>
        <c:tickMarkSkip val="1"/>
        <c:noMultiLvlLbl val="0"/>
      </c:catAx>
      <c:valAx>
        <c:axId val="148771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49495808"/>
        <c:crosses val="autoZero"/>
        <c:crossBetween val="between"/>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n-GB" sz="1400"/>
              <a:t>STPs</a:t>
            </a:r>
            <a:r>
              <a:rPr lang="en-GB" sz="1400" baseline="0"/>
              <a:t> in ENGLAND</a:t>
            </a:r>
            <a:r>
              <a:rPr lang="en-GB" sz="1400"/>
              <a:t>:</a:t>
            </a:r>
            <a:r>
              <a:rPr lang="en-GB" sz="1400" baseline="0"/>
              <a:t> Co-amoxiclav, Cephalosporins and Quinolones % items</a:t>
            </a:r>
            <a:endParaRPr lang="en-GB" sz="1400"/>
          </a:p>
        </c:rich>
      </c:tx>
      <c:layout>
        <c:manualLayout>
          <c:xMode val="edge"/>
          <c:yMode val="edge"/>
          <c:x val="0.29048557113637807"/>
          <c:y val="1.6997572011148772E-2"/>
        </c:manualLayout>
      </c:layout>
      <c:overlay val="0"/>
      <c:spPr>
        <a:noFill/>
        <a:ln w="25400">
          <a:noFill/>
        </a:ln>
      </c:spPr>
    </c:title>
    <c:autoTitleDeleted val="0"/>
    <c:plotArea>
      <c:layout>
        <c:manualLayout>
          <c:layoutTarget val="inner"/>
          <c:xMode val="edge"/>
          <c:yMode val="edge"/>
          <c:x val="7.9292709581483198E-2"/>
          <c:y val="6.4034120734908134E-2"/>
          <c:w val="0.90001279608390161"/>
          <c:h val="0.81909101113847393"/>
        </c:manualLayout>
      </c:layout>
      <c:lineChart>
        <c:grouping val="standard"/>
        <c:varyColors val="0"/>
        <c:ser>
          <c:idx val="2"/>
          <c:order val="0"/>
          <c:tx>
            <c:strRef>
              <c:f>'44b STP trending DATA'!$D$3</c:f>
              <c:strCache>
                <c:ptCount val="1"/>
                <c:pt idx="0">
                  <c:v>BATH &amp; NE SOMERSET, SWINDON &amp; WILTS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DATA'!$H$3:$AE$3</c:f>
              <c:numCache>
                <c:formatCode>0.0</c:formatCode>
                <c:ptCount val="24"/>
                <c:pt idx="0">
                  <c:v>11.5</c:v>
                </c:pt>
                <c:pt idx="1">
                  <c:v>11.4</c:v>
                </c:pt>
                <c:pt idx="2">
                  <c:v>11.3</c:v>
                </c:pt>
                <c:pt idx="3">
                  <c:v>11.2</c:v>
                </c:pt>
                <c:pt idx="4">
                  <c:v>11.2</c:v>
                </c:pt>
                <c:pt idx="5">
                  <c:v>11</c:v>
                </c:pt>
                <c:pt idx="6">
                  <c:v>10.9</c:v>
                </c:pt>
                <c:pt idx="7">
                  <c:v>10.7</c:v>
                </c:pt>
              </c:numCache>
            </c:numRef>
          </c:val>
          <c:smooth val="0"/>
          <c:extLst>
            <c:ext xmlns:c16="http://schemas.microsoft.com/office/drawing/2014/chart" uri="{C3380CC4-5D6E-409C-BE32-E72D297353CC}">
              <c16:uniqueId val="{00000001-C63A-4274-8CA8-B1E44D6C11EB}"/>
            </c:ext>
          </c:extLst>
        </c:ser>
        <c:ser>
          <c:idx val="3"/>
          <c:order val="1"/>
          <c:tx>
            <c:strRef>
              <c:f>'44b STP trending DATA'!$D$4</c:f>
              <c:strCache>
                <c:ptCount val="1"/>
                <c:pt idx="0">
                  <c:v>BEDFORDSHIRE, LUTON &amp; MILTON KEYNES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DATA'!$H$4:$AE$4</c:f>
              <c:numCache>
                <c:formatCode>0.0</c:formatCode>
                <c:ptCount val="24"/>
                <c:pt idx="0">
                  <c:v>10.9</c:v>
                </c:pt>
                <c:pt idx="1">
                  <c:v>10.8</c:v>
                </c:pt>
                <c:pt idx="2">
                  <c:v>10.6</c:v>
                </c:pt>
                <c:pt idx="3">
                  <c:v>10.5</c:v>
                </c:pt>
                <c:pt idx="4">
                  <c:v>10.4</c:v>
                </c:pt>
                <c:pt idx="5">
                  <c:v>10.4</c:v>
                </c:pt>
                <c:pt idx="6">
                  <c:v>10.1</c:v>
                </c:pt>
                <c:pt idx="7">
                  <c:v>9.8000000000000007</c:v>
                </c:pt>
              </c:numCache>
            </c:numRef>
          </c:val>
          <c:smooth val="0"/>
          <c:extLst>
            <c:ext xmlns:c16="http://schemas.microsoft.com/office/drawing/2014/chart" uri="{C3380CC4-5D6E-409C-BE32-E72D297353CC}">
              <c16:uniqueId val="{00000002-C63A-4274-8CA8-B1E44D6C11EB}"/>
            </c:ext>
          </c:extLst>
        </c:ser>
        <c:ser>
          <c:idx val="4"/>
          <c:order val="2"/>
          <c:tx>
            <c:strRef>
              <c:f>'44b STP trending DATA'!$D$5</c:f>
              <c:strCache>
                <c:ptCount val="1"/>
                <c:pt idx="0">
                  <c:v>BIRMINGHAM &amp; SOLIHULL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DATA'!$H$5:$AE$5</c:f>
              <c:numCache>
                <c:formatCode>0.0</c:formatCode>
                <c:ptCount val="24"/>
                <c:pt idx="0">
                  <c:v>9.4</c:v>
                </c:pt>
                <c:pt idx="1">
                  <c:v>9.3000000000000007</c:v>
                </c:pt>
                <c:pt idx="2">
                  <c:v>9.1999999999999993</c:v>
                </c:pt>
                <c:pt idx="3">
                  <c:v>9.1</c:v>
                </c:pt>
                <c:pt idx="4">
                  <c:v>9</c:v>
                </c:pt>
                <c:pt idx="5">
                  <c:v>8.9</c:v>
                </c:pt>
                <c:pt idx="6">
                  <c:v>8.6999999999999993</c:v>
                </c:pt>
                <c:pt idx="7">
                  <c:v>8.5</c:v>
                </c:pt>
              </c:numCache>
            </c:numRef>
          </c:val>
          <c:smooth val="0"/>
          <c:extLst>
            <c:ext xmlns:c16="http://schemas.microsoft.com/office/drawing/2014/chart" uri="{C3380CC4-5D6E-409C-BE32-E72D297353CC}">
              <c16:uniqueId val="{00000003-C63A-4274-8CA8-B1E44D6C11EB}"/>
            </c:ext>
          </c:extLst>
        </c:ser>
        <c:ser>
          <c:idx val="5"/>
          <c:order val="3"/>
          <c:tx>
            <c:strRef>
              <c:f>'44b STP trending DATA'!$D$6</c:f>
              <c:strCache>
                <c:ptCount val="1"/>
                <c:pt idx="0">
                  <c:v>BRISTOL, N SOMERSET &amp; S GLOUCS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DATA'!$H$6:$AE$6</c:f>
              <c:numCache>
                <c:formatCode>0.0</c:formatCode>
                <c:ptCount val="24"/>
                <c:pt idx="0">
                  <c:v>10.7</c:v>
                </c:pt>
                <c:pt idx="1">
                  <c:v>10.7</c:v>
                </c:pt>
                <c:pt idx="2">
                  <c:v>10.6</c:v>
                </c:pt>
                <c:pt idx="3">
                  <c:v>10.6</c:v>
                </c:pt>
                <c:pt idx="4">
                  <c:v>10.6</c:v>
                </c:pt>
                <c:pt idx="5">
                  <c:v>10.5</c:v>
                </c:pt>
                <c:pt idx="6">
                  <c:v>10.4</c:v>
                </c:pt>
                <c:pt idx="7">
                  <c:v>10.199999999999999</c:v>
                </c:pt>
              </c:numCache>
            </c:numRef>
          </c:val>
          <c:smooth val="0"/>
          <c:extLst>
            <c:ext xmlns:c16="http://schemas.microsoft.com/office/drawing/2014/chart" uri="{C3380CC4-5D6E-409C-BE32-E72D297353CC}">
              <c16:uniqueId val="{00000004-C63A-4274-8CA8-B1E44D6C11EB}"/>
            </c:ext>
          </c:extLst>
        </c:ser>
        <c:ser>
          <c:idx val="6"/>
          <c:order val="4"/>
          <c:tx>
            <c:strRef>
              <c:f>'44b STP trending DATA'!$D$7</c:f>
              <c:strCache>
                <c:ptCount val="1"/>
                <c:pt idx="0">
                  <c:v>BUCKS, OXFORDSHIRE &amp; BERKSHIRE WEST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DATA'!$H$7:$AE$7</c:f>
              <c:numCache>
                <c:formatCode>0.0</c:formatCode>
                <c:ptCount val="24"/>
                <c:pt idx="0">
                  <c:v>11.4</c:v>
                </c:pt>
                <c:pt idx="1">
                  <c:v>11.3</c:v>
                </c:pt>
                <c:pt idx="2">
                  <c:v>11.2</c:v>
                </c:pt>
                <c:pt idx="3">
                  <c:v>11.1</c:v>
                </c:pt>
                <c:pt idx="4">
                  <c:v>11.1</c:v>
                </c:pt>
                <c:pt idx="5">
                  <c:v>11</c:v>
                </c:pt>
                <c:pt idx="6">
                  <c:v>10.8</c:v>
                </c:pt>
                <c:pt idx="7">
                  <c:v>10.6</c:v>
                </c:pt>
              </c:numCache>
            </c:numRef>
          </c:val>
          <c:smooth val="0"/>
          <c:extLst>
            <c:ext xmlns:c16="http://schemas.microsoft.com/office/drawing/2014/chart" uri="{C3380CC4-5D6E-409C-BE32-E72D297353CC}">
              <c16:uniqueId val="{00000005-C63A-4274-8CA8-B1E44D6C11EB}"/>
            </c:ext>
          </c:extLst>
        </c:ser>
        <c:ser>
          <c:idx val="7"/>
          <c:order val="5"/>
          <c:tx>
            <c:strRef>
              <c:f>'44b STP trending DATA'!$D$8</c:f>
              <c:strCache>
                <c:ptCount val="1"/>
                <c:pt idx="0">
                  <c:v>CAMBRIDGESHIRE &amp; PETERBOROUGH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DATA'!$H$8:$AE$8</c:f>
              <c:numCache>
                <c:formatCode>0.0</c:formatCode>
                <c:ptCount val="24"/>
                <c:pt idx="0">
                  <c:v>12.4</c:v>
                </c:pt>
                <c:pt idx="1">
                  <c:v>12.4</c:v>
                </c:pt>
                <c:pt idx="2">
                  <c:v>12.2</c:v>
                </c:pt>
                <c:pt idx="3">
                  <c:v>12.1</c:v>
                </c:pt>
                <c:pt idx="4">
                  <c:v>12</c:v>
                </c:pt>
                <c:pt idx="5">
                  <c:v>11.8</c:v>
                </c:pt>
                <c:pt idx="6">
                  <c:v>11.6</c:v>
                </c:pt>
                <c:pt idx="7">
                  <c:v>11.4</c:v>
                </c:pt>
              </c:numCache>
            </c:numRef>
          </c:val>
          <c:smooth val="0"/>
          <c:extLst>
            <c:ext xmlns:c16="http://schemas.microsoft.com/office/drawing/2014/chart" uri="{C3380CC4-5D6E-409C-BE32-E72D297353CC}">
              <c16:uniqueId val="{00000006-C63A-4274-8CA8-B1E44D6C11EB}"/>
            </c:ext>
          </c:extLst>
        </c:ser>
        <c:ser>
          <c:idx val="8"/>
          <c:order val="6"/>
          <c:tx>
            <c:strRef>
              <c:f>'44b STP trending DATA'!$D$9</c:f>
              <c:strCache>
                <c:ptCount val="1"/>
                <c:pt idx="0">
                  <c:v>CHESHIRE &amp; MERSEYSIDE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DATA'!$H$9:$AE$9</c:f>
              <c:numCache>
                <c:formatCode>0.0</c:formatCode>
                <c:ptCount val="24"/>
                <c:pt idx="0">
                  <c:v>9.8000000000000007</c:v>
                </c:pt>
                <c:pt idx="1">
                  <c:v>9.6999999999999993</c:v>
                </c:pt>
                <c:pt idx="2">
                  <c:v>9.6</c:v>
                </c:pt>
                <c:pt idx="3">
                  <c:v>9.5</c:v>
                </c:pt>
                <c:pt idx="4">
                  <c:v>9.5</c:v>
                </c:pt>
                <c:pt idx="5">
                  <c:v>9.4</c:v>
                </c:pt>
                <c:pt idx="6">
                  <c:v>9.1999999999999993</c:v>
                </c:pt>
                <c:pt idx="7">
                  <c:v>9</c:v>
                </c:pt>
              </c:numCache>
            </c:numRef>
          </c:val>
          <c:smooth val="0"/>
          <c:extLst>
            <c:ext xmlns:c16="http://schemas.microsoft.com/office/drawing/2014/chart" uri="{C3380CC4-5D6E-409C-BE32-E72D297353CC}">
              <c16:uniqueId val="{00000007-C63A-4274-8CA8-B1E44D6C11EB}"/>
            </c:ext>
          </c:extLst>
        </c:ser>
        <c:ser>
          <c:idx val="9"/>
          <c:order val="7"/>
          <c:tx>
            <c:strRef>
              <c:f>'44b STP trending DATA'!$D$10</c:f>
              <c:strCache>
                <c:ptCount val="1"/>
                <c:pt idx="0">
                  <c:v>CORNWALL &amp; SCILLY ISLES HSC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DATA'!$H$10:$AE$10</c:f>
              <c:numCache>
                <c:formatCode>0.0</c:formatCode>
                <c:ptCount val="24"/>
                <c:pt idx="0">
                  <c:v>11.2</c:v>
                </c:pt>
                <c:pt idx="1">
                  <c:v>11.1</c:v>
                </c:pt>
                <c:pt idx="2">
                  <c:v>11</c:v>
                </c:pt>
                <c:pt idx="3">
                  <c:v>10.8</c:v>
                </c:pt>
                <c:pt idx="4">
                  <c:v>10.7</c:v>
                </c:pt>
                <c:pt idx="5">
                  <c:v>10.6</c:v>
                </c:pt>
                <c:pt idx="6">
                  <c:v>10.5</c:v>
                </c:pt>
                <c:pt idx="7">
                  <c:v>10.199999999999999</c:v>
                </c:pt>
              </c:numCache>
            </c:numRef>
          </c:val>
          <c:smooth val="0"/>
          <c:extLst>
            <c:ext xmlns:c16="http://schemas.microsoft.com/office/drawing/2014/chart" uri="{C3380CC4-5D6E-409C-BE32-E72D297353CC}">
              <c16:uniqueId val="{00000008-C63A-4274-8CA8-B1E44D6C11EB}"/>
            </c:ext>
          </c:extLst>
        </c:ser>
        <c:ser>
          <c:idx val="10"/>
          <c:order val="8"/>
          <c:tx>
            <c:strRef>
              <c:f>'44b STP trending DATA'!$D$11</c:f>
              <c:strCache>
                <c:ptCount val="1"/>
                <c:pt idx="0">
                  <c:v>COVENTRY &amp; WARWICKSHIRE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DATA'!$H$11:$AE$11</c:f>
              <c:numCache>
                <c:formatCode>0.0</c:formatCode>
                <c:ptCount val="24"/>
                <c:pt idx="0">
                  <c:v>10.7</c:v>
                </c:pt>
                <c:pt idx="1">
                  <c:v>10.6</c:v>
                </c:pt>
                <c:pt idx="2">
                  <c:v>10.5</c:v>
                </c:pt>
                <c:pt idx="3">
                  <c:v>10.4</c:v>
                </c:pt>
                <c:pt idx="4">
                  <c:v>10.4</c:v>
                </c:pt>
                <c:pt idx="5">
                  <c:v>10.3</c:v>
                </c:pt>
                <c:pt idx="6">
                  <c:v>10.1</c:v>
                </c:pt>
                <c:pt idx="7">
                  <c:v>9.9</c:v>
                </c:pt>
              </c:numCache>
            </c:numRef>
          </c:val>
          <c:smooth val="0"/>
          <c:extLst>
            <c:ext xmlns:c16="http://schemas.microsoft.com/office/drawing/2014/chart" uri="{C3380CC4-5D6E-409C-BE32-E72D297353CC}">
              <c16:uniqueId val="{00000009-C63A-4274-8CA8-B1E44D6C11EB}"/>
            </c:ext>
          </c:extLst>
        </c:ser>
        <c:ser>
          <c:idx val="11"/>
          <c:order val="9"/>
          <c:tx>
            <c:strRef>
              <c:f>'44b STP trending DATA'!$D$12</c:f>
              <c:strCache>
                <c:ptCount val="1"/>
                <c:pt idx="0">
                  <c:v>CUMBRIA &amp; NORTH EAST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DATA'!$H$12:$AE$12</c:f>
              <c:numCache>
                <c:formatCode>0.0</c:formatCode>
                <c:ptCount val="24"/>
                <c:pt idx="0">
                  <c:v>9.1</c:v>
                </c:pt>
                <c:pt idx="1">
                  <c:v>9</c:v>
                </c:pt>
                <c:pt idx="2">
                  <c:v>9</c:v>
                </c:pt>
                <c:pt idx="3">
                  <c:v>8.9</c:v>
                </c:pt>
                <c:pt idx="4">
                  <c:v>8.9</c:v>
                </c:pt>
                <c:pt idx="5">
                  <c:v>8.8000000000000007</c:v>
                </c:pt>
                <c:pt idx="6">
                  <c:v>8.6</c:v>
                </c:pt>
                <c:pt idx="7">
                  <c:v>8.5</c:v>
                </c:pt>
              </c:numCache>
            </c:numRef>
          </c:val>
          <c:smooth val="0"/>
          <c:extLst>
            <c:ext xmlns:c16="http://schemas.microsoft.com/office/drawing/2014/chart" uri="{C3380CC4-5D6E-409C-BE32-E72D297353CC}">
              <c16:uniqueId val="{0000000A-C63A-4274-8CA8-B1E44D6C11EB}"/>
            </c:ext>
          </c:extLst>
        </c:ser>
        <c:ser>
          <c:idx val="12"/>
          <c:order val="10"/>
          <c:tx>
            <c:strRef>
              <c:f>'44b STP trending DATA'!$D$13</c:f>
              <c:strCache>
                <c:ptCount val="1"/>
                <c:pt idx="0">
                  <c:v>DEVON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DATA'!$H$13:$AE$13</c:f>
              <c:numCache>
                <c:formatCode>0.0</c:formatCode>
                <c:ptCount val="24"/>
                <c:pt idx="0">
                  <c:v>10.6</c:v>
                </c:pt>
                <c:pt idx="1">
                  <c:v>10.5</c:v>
                </c:pt>
                <c:pt idx="2">
                  <c:v>10.4</c:v>
                </c:pt>
                <c:pt idx="3">
                  <c:v>10.199999999999999</c:v>
                </c:pt>
                <c:pt idx="4">
                  <c:v>10.199999999999999</c:v>
                </c:pt>
                <c:pt idx="5">
                  <c:v>10.1</c:v>
                </c:pt>
                <c:pt idx="6">
                  <c:v>9.9</c:v>
                </c:pt>
                <c:pt idx="7">
                  <c:v>9.8000000000000007</c:v>
                </c:pt>
              </c:numCache>
            </c:numRef>
          </c:val>
          <c:smooth val="0"/>
          <c:extLst>
            <c:ext xmlns:c16="http://schemas.microsoft.com/office/drawing/2014/chart" uri="{C3380CC4-5D6E-409C-BE32-E72D297353CC}">
              <c16:uniqueId val="{0000000B-C63A-4274-8CA8-B1E44D6C11EB}"/>
            </c:ext>
          </c:extLst>
        </c:ser>
        <c:ser>
          <c:idx val="13"/>
          <c:order val="11"/>
          <c:tx>
            <c:strRef>
              <c:f>'44b STP trending DATA'!$D$14</c:f>
              <c:strCache>
                <c:ptCount val="1"/>
                <c:pt idx="0">
                  <c:v>DORSET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DATA'!$H$14:$AE$14</c:f>
              <c:numCache>
                <c:formatCode>0.0</c:formatCode>
                <c:ptCount val="24"/>
                <c:pt idx="0">
                  <c:v>10.6</c:v>
                </c:pt>
                <c:pt idx="1">
                  <c:v>10.6</c:v>
                </c:pt>
                <c:pt idx="2">
                  <c:v>10.5</c:v>
                </c:pt>
                <c:pt idx="3">
                  <c:v>10.5</c:v>
                </c:pt>
                <c:pt idx="4">
                  <c:v>10.4</c:v>
                </c:pt>
                <c:pt idx="5">
                  <c:v>10.3</c:v>
                </c:pt>
                <c:pt idx="6">
                  <c:v>10.1</c:v>
                </c:pt>
                <c:pt idx="7">
                  <c:v>9.9</c:v>
                </c:pt>
              </c:numCache>
            </c:numRef>
          </c:val>
          <c:smooth val="0"/>
          <c:extLst>
            <c:ext xmlns:c16="http://schemas.microsoft.com/office/drawing/2014/chart" uri="{C3380CC4-5D6E-409C-BE32-E72D297353CC}">
              <c16:uniqueId val="{0000000C-C63A-4274-8CA8-B1E44D6C11EB}"/>
            </c:ext>
          </c:extLst>
        </c:ser>
        <c:ser>
          <c:idx val="14"/>
          <c:order val="12"/>
          <c:tx>
            <c:strRef>
              <c:f>'44b STP trending DATA'!$D$15</c:f>
              <c:strCache>
                <c:ptCount val="1"/>
                <c:pt idx="0">
                  <c:v>EAST LONDON HEALTH &amp; CARE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DATA'!$H$15:$AE$15</c:f>
              <c:numCache>
                <c:formatCode>0.0</c:formatCode>
                <c:ptCount val="24"/>
                <c:pt idx="0">
                  <c:v>11.1</c:v>
                </c:pt>
                <c:pt idx="1">
                  <c:v>11</c:v>
                </c:pt>
                <c:pt idx="2">
                  <c:v>10.8</c:v>
                </c:pt>
                <c:pt idx="3">
                  <c:v>10.7</c:v>
                </c:pt>
                <c:pt idx="4">
                  <c:v>10.6</c:v>
                </c:pt>
                <c:pt idx="5">
                  <c:v>10.5</c:v>
                </c:pt>
                <c:pt idx="6">
                  <c:v>10.3</c:v>
                </c:pt>
                <c:pt idx="7">
                  <c:v>10.1</c:v>
                </c:pt>
              </c:numCache>
            </c:numRef>
          </c:val>
          <c:smooth val="0"/>
          <c:extLst>
            <c:ext xmlns:c16="http://schemas.microsoft.com/office/drawing/2014/chart" uri="{C3380CC4-5D6E-409C-BE32-E72D297353CC}">
              <c16:uniqueId val="{0000000D-C63A-4274-8CA8-B1E44D6C11EB}"/>
            </c:ext>
          </c:extLst>
        </c:ser>
        <c:ser>
          <c:idx val="15"/>
          <c:order val="13"/>
          <c:tx>
            <c:strRef>
              <c:f>'44b STP trending DATA'!$D$16</c:f>
              <c:strCache>
                <c:ptCount val="1"/>
                <c:pt idx="0">
                  <c:v>FRIMLEY HEALTH &amp; CARE ICS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DATA'!$H$16:$AE$16</c:f>
              <c:numCache>
                <c:formatCode>0.0</c:formatCode>
                <c:ptCount val="24"/>
                <c:pt idx="0">
                  <c:v>11.3</c:v>
                </c:pt>
                <c:pt idx="1">
                  <c:v>11.2</c:v>
                </c:pt>
                <c:pt idx="2">
                  <c:v>10.9</c:v>
                </c:pt>
                <c:pt idx="3">
                  <c:v>10.7</c:v>
                </c:pt>
                <c:pt idx="4">
                  <c:v>10.7</c:v>
                </c:pt>
                <c:pt idx="5">
                  <c:v>10.5</c:v>
                </c:pt>
                <c:pt idx="6">
                  <c:v>10.3</c:v>
                </c:pt>
                <c:pt idx="7">
                  <c:v>10</c:v>
                </c:pt>
              </c:numCache>
            </c:numRef>
          </c:val>
          <c:smooth val="0"/>
          <c:extLst>
            <c:ext xmlns:c16="http://schemas.microsoft.com/office/drawing/2014/chart" uri="{C3380CC4-5D6E-409C-BE32-E72D297353CC}">
              <c16:uniqueId val="{0000000E-C63A-4274-8CA8-B1E44D6C11EB}"/>
            </c:ext>
          </c:extLst>
        </c:ser>
        <c:ser>
          <c:idx val="16"/>
          <c:order val="14"/>
          <c:tx>
            <c:strRef>
              <c:f>'44b STP trending DATA'!$D$17</c:f>
              <c:strCache>
                <c:ptCount val="1"/>
                <c:pt idx="0">
                  <c:v>GLOUCESTERSHIRE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DATA'!$H$17:$AE$17</c:f>
              <c:numCache>
                <c:formatCode>0.0</c:formatCode>
                <c:ptCount val="24"/>
                <c:pt idx="0">
                  <c:v>10.6</c:v>
                </c:pt>
                <c:pt idx="1">
                  <c:v>10.6</c:v>
                </c:pt>
                <c:pt idx="2">
                  <c:v>10.5</c:v>
                </c:pt>
                <c:pt idx="3">
                  <c:v>10.4</c:v>
                </c:pt>
                <c:pt idx="4">
                  <c:v>10.3</c:v>
                </c:pt>
                <c:pt idx="5">
                  <c:v>10.3</c:v>
                </c:pt>
                <c:pt idx="6">
                  <c:v>10.1</c:v>
                </c:pt>
                <c:pt idx="7">
                  <c:v>9.9</c:v>
                </c:pt>
              </c:numCache>
            </c:numRef>
          </c:val>
          <c:smooth val="0"/>
          <c:extLst>
            <c:ext xmlns:c16="http://schemas.microsoft.com/office/drawing/2014/chart" uri="{C3380CC4-5D6E-409C-BE32-E72D297353CC}">
              <c16:uniqueId val="{0000000F-C63A-4274-8CA8-B1E44D6C11EB}"/>
            </c:ext>
          </c:extLst>
        </c:ser>
        <c:ser>
          <c:idx val="17"/>
          <c:order val="15"/>
          <c:tx>
            <c:strRef>
              <c:f>'44b STP trending DATA'!$D$18</c:f>
              <c:strCache>
                <c:ptCount val="1"/>
                <c:pt idx="0">
                  <c:v>GREATER MANCHESTER HSC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DATA'!$H$18:$AE$18</c:f>
              <c:numCache>
                <c:formatCode>0.0</c:formatCode>
                <c:ptCount val="24"/>
                <c:pt idx="0">
                  <c:v>9.5</c:v>
                </c:pt>
                <c:pt idx="1">
                  <c:v>9.4</c:v>
                </c:pt>
                <c:pt idx="2">
                  <c:v>9.3000000000000007</c:v>
                </c:pt>
                <c:pt idx="3">
                  <c:v>9.1999999999999993</c:v>
                </c:pt>
                <c:pt idx="4">
                  <c:v>9.1999999999999993</c:v>
                </c:pt>
                <c:pt idx="5">
                  <c:v>9.1</c:v>
                </c:pt>
                <c:pt idx="6">
                  <c:v>8.9</c:v>
                </c:pt>
                <c:pt idx="7">
                  <c:v>8.6999999999999993</c:v>
                </c:pt>
              </c:numCache>
            </c:numRef>
          </c:val>
          <c:smooth val="0"/>
          <c:extLst>
            <c:ext xmlns:c16="http://schemas.microsoft.com/office/drawing/2014/chart" uri="{C3380CC4-5D6E-409C-BE32-E72D297353CC}">
              <c16:uniqueId val="{00000010-C63A-4274-8CA8-B1E44D6C11EB}"/>
            </c:ext>
          </c:extLst>
        </c:ser>
        <c:ser>
          <c:idx val="18"/>
          <c:order val="16"/>
          <c:tx>
            <c:strRef>
              <c:f>'44b STP trending DATA'!$D$19</c:f>
              <c:strCache>
                <c:ptCount val="1"/>
                <c:pt idx="0">
                  <c:v>HAMPSHIRE &amp; THE ISLE OF WIGHT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DATA'!$H$19:$AE$19</c:f>
              <c:numCache>
                <c:formatCode>0.0</c:formatCode>
                <c:ptCount val="24"/>
                <c:pt idx="0">
                  <c:v>11.4</c:v>
                </c:pt>
                <c:pt idx="1">
                  <c:v>11.4</c:v>
                </c:pt>
                <c:pt idx="2">
                  <c:v>11.3</c:v>
                </c:pt>
                <c:pt idx="3">
                  <c:v>11.2</c:v>
                </c:pt>
                <c:pt idx="4">
                  <c:v>11.2</c:v>
                </c:pt>
                <c:pt idx="5">
                  <c:v>11.1</c:v>
                </c:pt>
                <c:pt idx="6">
                  <c:v>10.9</c:v>
                </c:pt>
                <c:pt idx="7">
                  <c:v>10.7</c:v>
                </c:pt>
              </c:numCache>
            </c:numRef>
          </c:val>
          <c:smooth val="0"/>
          <c:extLst>
            <c:ext xmlns:c16="http://schemas.microsoft.com/office/drawing/2014/chart" uri="{C3380CC4-5D6E-409C-BE32-E72D297353CC}">
              <c16:uniqueId val="{00000011-C63A-4274-8CA8-B1E44D6C11EB}"/>
            </c:ext>
          </c:extLst>
        </c:ser>
        <c:ser>
          <c:idx val="19"/>
          <c:order val="17"/>
          <c:tx>
            <c:strRef>
              <c:f>'44b STP trending DATA'!$D$20</c:f>
              <c:strCache>
                <c:ptCount val="1"/>
                <c:pt idx="0">
                  <c:v>HEALTHIER LANCASHIRE &amp; SOUTH CUMBRIA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DATA'!$H$20:$AE$20</c:f>
              <c:numCache>
                <c:formatCode>0.0</c:formatCode>
                <c:ptCount val="24"/>
                <c:pt idx="0">
                  <c:v>9.6999999999999993</c:v>
                </c:pt>
                <c:pt idx="1">
                  <c:v>9.6</c:v>
                </c:pt>
                <c:pt idx="2">
                  <c:v>9.5</c:v>
                </c:pt>
                <c:pt idx="3">
                  <c:v>9.3000000000000007</c:v>
                </c:pt>
                <c:pt idx="4">
                  <c:v>9.3000000000000007</c:v>
                </c:pt>
                <c:pt idx="5">
                  <c:v>9.1999999999999993</c:v>
                </c:pt>
                <c:pt idx="6">
                  <c:v>9.1</c:v>
                </c:pt>
                <c:pt idx="7">
                  <c:v>8.9</c:v>
                </c:pt>
              </c:numCache>
            </c:numRef>
          </c:val>
          <c:smooth val="0"/>
          <c:extLst>
            <c:ext xmlns:c16="http://schemas.microsoft.com/office/drawing/2014/chart" uri="{C3380CC4-5D6E-409C-BE32-E72D297353CC}">
              <c16:uniqueId val="{00000012-C63A-4274-8CA8-B1E44D6C11EB}"/>
            </c:ext>
          </c:extLst>
        </c:ser>
        <c:ser>
          <c:idx val="20"/>
          <c:order val="18"/>
          <c:tx>
            <c:strRef>
              <c:f>'44b STP trending DATA'!$D$21</c:f>
              <c:strCache>
                <c:ptCount val="1"/>
                <c:pt idx="0">
                  <c:v>HEREFORDSHIRE &amp; WORCESTERSHIRE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DATA'!$H$21:$AE$21</c:f>
              <c:numCache>
                <c:formatCode>0.0</c:formatCode>
                <c:ptCount val="24"/>
                <c:pt idx="0">
                  <c:v>10.4</c:v>
                </c:pt>
                <c:pt idx="1">
                  <c:v>10.3</c:v>
                </c:pt>
                <c:pt idx="2">
                  <c:v>10.199999999999999</c:v>
                </c:pt>
                <c:pt idx="3">
                  <c:v>10.1</c:v>
                </c:pt>
                <c:pt idx="4">
                  <c:v>10.1</c:v>
                </c:pt>
                <c:pt idx="5">
                  <c:v>10</c:v>
                </c:pt>
                <c:pt idx="6">
                  <c:v>9.9</c:v>
                </c:pt>
                <c:pt idx="7">
                  <c:v>9.6999999999999993</c:v>
                </c:pt>
              </c:numCache>
            </c:numRef>
          </c:val>
          <c:smooth val="0"/>
          <c:extLst>
            <c:ext xmlns:c16="http://schemas.microsoft.com/office/drawing/2014/chart" uri="{C3380CC4-5D6E-409C-BE32-E72D297353CC}">
              <c16:uniqueId val="{00000013-C63A-4274-8CA8-B1E44D6C11EB}"/>
            </c:ext>
          </c:extLst>
        </c:ser>
        <c:ser>
          <c:idx val="21"/>
          <c:order val="19"/>
          <c:tx>
            <c:strRef>
              <c:f>'44b STP trending DATA'!$D$22</c:f>
              <c:strCache>
                <c:ptCount val="1"/>
                <c:pt idx="0">
                  <c:v>HERTFORDSHIRE &amp; WEST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DATA'!$H$22:$AE$22</c:f>
              <c:numCache>
                <c:formatCode>0.0</c:formatCode>
                <c:ptCount val="24"/>
                <c:pt idx="0">
                  <c:v>11.3</c:v>
                </c:pt>
                <c:pt idx="1">
                  <c:v>11.2</c:v>
                </c:pt>
                <c:pt idx="2">
                  <c:v>11</c:v>
                </c:pt>
                <c:pt idx="3">
                  <c:v>10.8</c:v>
                </c:pt>
                <c:pt idx="4">
                  <c:v>10.7</c:v>
                </c:pt>
                <c:pt idx="5">
                  <c:v>10.5</c:v>
                </c:pt>
                <c:pt idx="6">
                  <c:v>10.3</c:v>
                </c:pt>
                <c:pt idx="7">
                  <c:v>10</c:v>
                </c:pt>
              </c:numCache>
            </c:numRef>
          </c:val>
          <c:smooth val="0"/>
          <c:extLst>
            <c:ext xmlns:c16="http://schemas.microsoft.com/office/drawing/2014/chart" uri="{C3380CC4-5D6E-409C-BE32-E72D297353CC}">
              <c16:uniqueId val="{00000014-C63A-4274-8CA8-B1E44D6C11EB}"/>
            </c:ext>
          </c:extLst>
        </c:ser>
        <c:ser>
          <c:idx val="22"/>
          <c:order val="20"/>
          <c:tx>
            <c:strRef>
              <c:f>'44b STP trending DATA'!$D$23</c:f>
              <c:strCache>
                <c:ptCount val="1"/>
                <c:pt idx="0">
                  <c:v>HUMBER, COAST &amp; VALE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DATA'!$H$23:$AE$23</c:f>
              <c:numCache>
                <c:formatCode>0.0</c:formatCode>
                <c:ptCount val="24"/>
                <c:pt idx="0">
                  <c:v>7.4</c:v>
                </c:pt>
                <c:pt idx="1">
                  <c:v>7.3</c:v>
                </c:pt>
                <c:pt idx="2">
                  <c:v>7.2</c:v>
                </c:pt>
                <c:pt idx="3">
                  <c:v>7.1</c:v>
                </c:pt>
                <c:pt idx="4">
                  <c:v>7.1</c:v>
                </c:pt>
                <c:pt idx="5">
                  <c:v>7</c:v>
                </c:pt>
                <c:pt idx="6">
                  <c:v>6.9</c:v>
                </c:pt>
                <c:pt idx="7">
                  <c:v>6.7</c:v>
                </c:pt>
              </c:numCache>
            </c:numRef>
          </c:val>
          <c:smooth val="0"/>
          <c:extLst>
            <c:ext xmlns:c16="http://schemas.microsoft.com/office/drawing/2014/chart" uri="{C3380CC4-5D6E-409C-BE32-E72D297353CC}">
              <c16:uniqueId val="{00000015-C63A-4274-8CA8-B1E44D6C11EB}"/>
            </c:ext>
          </c:extLst>
        </c:ser>
        <c:ser>
          <c:idx val="23"/>
          <c:order val="21"/>
          <c:tx>
            <c:strRef>
              <c:f>'44b STP trending DATA'!$D$24</c:f>
              <c:strCache>
                <c:ptCount val="1"/>
                <c:pt idx="0">
                  <c:v>JOINED UP CARE DERBYSHIRE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DATA'!$H$24:$AE$24</c:f>
              <c:numCache>
                <c:formatCode>0.0</c:formatCode>
                <c:ptCount val="24"/>
                <c:pt idx="0">
                  <c:v>9.1999999999999993</c:v>
                </c:pt>
                <c:pt idx="1">
                  <c:v>9.1</c:v>
                </c:pt>
                <c:pt idx="2">
                  <c:v>9.1</c:v>
                </c:pt>
                <c:pt idx="3">
                  <c:v>9</c:v>
                </c:pt>
                <c:pt idx="4">
                  <c:v>9</c:v>
                </c:pt>
                <c:pt idx="5">
                  <c:v>8.9</c:v>
                </c:pt>
                <c:pt idx="6">
                  <c:v>8.6999999999999993</c:v>
                </c:pt>
                <c:pt idx="7">
                  <c:v>8.5</c:v>
                </c:pt>
              </c:numCache>
            </c:numRef>
          </c:val>
          <c:smooth val="0"/>
          <c:extLst>
            <c:ext xmlns:c16="http://schemas.microsoft.com/office/drawing/2014/chart" uri="{C3380CC4-5D6E-409C-BE32-E72D297353CC}">
              <c16:uniqueId val="{00000016-C63A-4274-8CA8-B1E44D6C11EB}"/>
            </c:ext>
          </c:extLst>
        </c:ser>
        <c:ser>
          <c:idx val="24"/>
          <c:order val="22"/>
          <c:tx>
            <c:strRef>
              <c:f>'44b STP trending DATA'!$D$25</c:f>
              <c:strCache>
                <c:ptCount val="1"/>
                <c:pt idx="0">
                  <c:v>KENT &amp; MEDWAY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DATA'!$H$25:$AE$25</c:f>
              <c:numCache>
                <c:formatCode>0.0</c:formatCode>
                <c:ptCount val="24"/>
                <c:pt idx="0">
                  <c:v>10.9</c:v>
                </c:pt>
                <c:pt idx="1">
                  <c:v>10.8</c:v>
                </c:pt>
                <c:pt idx="2">
                  <c:v>10.7</c:v>
                </c:pt>
                <c:pt idx="3">
                  <c:v>10.6</c:v>
                </c:pt>
                <c:pt idx="4">
                  <c:v>10.6</c:v>
                </c:pt>
                <c:pt idx="5">
                  <c:v>10.5</c:v>
                </c:pt>
                <c:pt idx="6">
                  <c:v>10.3</c:v>
                </c:pt>
                <c:pt idx="7">
                  <c:v>10.1</c:v>
                </c:pt>
              </c:numCache>
            </c:numRef>
          </c:val>
          <c:smooth val="0"/>
          <c:extLst>
            <c:ext xmlns:c16="http://schemas.microsoft.com/office/drawing/2014/chart" uri="{C3380CC4-5D6E-409C-BE32-E72D297353CC}">
              <c16:uniqueId val="{00000017-C63A-4274-8CA8-B1E44D6C11EB}"/>
            </c:ext>
          </c:extLst>
        </c:ser>
        <c:ser>
          <c:idx val="25"/>
          <c:order val="23"/>
          <c:tx>
            <c:strRef>
              <c:f>'44b STP trending DATA'!$D$26</c:f>
              <c:strCache>
                <c:ptCount val="1"/>
                <c:pt idx="0">
                  <c:v>LEICESTER, LEICESTERSHIRE &amp; RUTLAND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DATA'!$H$26:$AE$26</c:f>
              <c:numCache>
                <c:formatCode>0.0</c:formatCode>
                <c:ptCount val="24"/>
                <c:pt idx="0">
                  <c:v>11.5</c:v>
                </c:pt>
                <c:pt idx="1">
                  <c:v>11.4</c:v>
                </c:pt>
                <c:pt idx="2">
                  <c:v>11.3</c:v>
                </c:pt>
                <c:pt idx="3">
                  <c:v>11.2</c:v>
                </c:pt>
                <c:pt idx="4">
                  <c:v>11.1</c:v>
                </c:pt>
                <c:pt idx="5">
                  <c:v>11</c:v>
                </c:pt>
                <c:pt idx="6">
                  <c:v>10.9</c:v>
                </c:pt>
                <c:pt idx="7">
                  <c:v>10.7</c:v>
                </c:pt>
              </c:numCache>
            </c:numRef>
          </c:val>
          <c:smooth val="0"/>
          <c:extLst>
            <c:ext xmlns:c16="http://schemas.microsoft.com/office/drawing/2014/chart" uri="{C3380CC4-5D6E-409C-BE32-E72D297353CC}">
              <c16:uniqueId val="{00000018-C63A-4274-8CA8-B1E44D6C11EB}"/>
            </c:ext>
          </c:extLst>
        </c:ser>
        <c:ser>
          <c:idx val="26"/>
          <c:order val="24"/>
          <c:tx>
            <c:strRef>
              <c:f>'44b STP trending DATA'!$D$27</c:f>
              <c:strCache>
                <c:ptCount val="1"/>
                <c:pt idx="0">
                  <c:v>LINCOLNSHIRE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DATA'!$H$27:$AE$27</c:f>
              <c:numCache>
                <c:formatCode>0.0</c:formatCode>
                <c:ptCount val="24"/>
                <c:pt idx="0">
                  <c:v>12.7</c:v>
                </c:pt>
                <c:pt idx="1">
                  <c:v>12.8</c:v>
                </c:pt>
                <c:pt idx="2">
                  <c:v>12.6</c:v>
                </c:pt>
                <c:pt idx="3">
                  <c:v>12.6</c:v>
                </c:pt>
                <c:pt idx="4">
                  <c:v>12.6</c:v>
                </c:pt>
                <c:pt idx="5">
                  <c:v>12.5</c:v>
                </c:pt>
                <c:pt idx="6">
                  <c:v>12.3</c:v>
                </c:pt>
                <c:pt idx="7">
                  <c:v>12.1</c:v>
                </c:pt>
              </c:numCache>
            </c:numRef>
          </c:val>
          <c:smooth val="0"/>
          <c:extLst>
            <c:ext xmlns:c16="http://schemas.microsoft.com/office/drawing/2014/chart" uri="{C3380CC4-5D6E-409C-BE32-E72D297353CC}">
              <c16:uniqueId val="{00000019-C63A-4274-8CA8-B1E44D6C11EB}"/>
            </c:ext>
          </c:extLst>
        </c:ser>
        <c:ser>
          <c:idx val="27"/>
          <c:order val="25"/>
          <c:tx>
            <c:strRef>
              <c:f>'44b STP trending DATA'!$D$28</c:f>
              <c:strCache>
                <c:ptCount val="1"/>
                <c:pt idx="0">
                  <c:v>MID AND SOUTH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DATA'!$H$28:$AE$28</c:f>
              <c:numCache>
                <c:formatCode>0.0</c:formatCode>
                <c:ptCount val="24"/>
                <c:pt idx="0">
                  <c:v>11.6</c:v>
                </c:pt>
                <c:pt idx="1">
                  <c:v>11.4</c:v>
                </c:pt>
                <c:pt idx="2">
                  <c:v>11</c:v>
                </c:pt>
                <c:pt idx="3">
                  <c:v>10.8</c:v>
                </c:pt>
                <c:pt idx="4">
                  <c:v>10.6</c:v>
                </c:pt>
                <c:pt idx="5">
                  <c:v>10.4</c:v>
                </c:pt>
                <c:pt idx="6">
                  <c:v>10</c:v>
                </c:pt>
                <c:pt idx="7">
                  <c:v>9.6999999999999993</c:v>
                </c:pt>
              </c:numCache>
            </c:numRef>
          </c:val>
          <c:smooth val="0"/>
          <c:extLst>
            <c:ext xmlns:c16="http://schemas.microsoft.com/office/drawing/2014/chart" uri="{C3380CC4-5D6E-409C-BE32-E72D297353CC}">
              <c16:uniqueId val="{0000001A-C63A-4274-8CA8-B1E44D6C11EB}"/>
            </c:ext>
          </c:extLst>
        </c:ser>
        <c:ser>
          <c:idx val="28"/>
          <c:order val="26"/>
          <c:tx>
            <c:strRef>
              <c:f>'44b STP trending DATA'!$D$29</c:f>
              <c:strCache>
                <c:ptCount val="1"/>
                <c:pt idx="0">
                  <c:v>NORFOLK &amp; WAVENEY H&amp;C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DATA'!$H$29:$AE$29</c:f>
              <c:numCache>
                <c:formatCode>0.0</c:formatCode>
                <c:ptCount val="24"/>
                <c:pt idx="0">
                  <c:v>12</c:v>
                </c:pt>
                <c:pt idx="1">
                  <c:v>12</c:v>
                </c:pt>
                <c:pt idx="2">
                  <c:v>11.9</c:v>
                </c:pt>
                <c:pt idx="3">
                  <c:v>11.8</c:v>
                </c:pt>
                <c:pt idx="4">
                  <c:v>11.8</c:v>
                </c:pt>
                <c:pt idx="5">
                  <c:v>11.7</c:v>
                </c:pt>
                <c:pt idx="6">
                  <c:v>11.5</c:v>
                </c:pt>
                <c:pt idx="7">
                  <c:v>11.2</c:v>
                </c:pt>
              </c:numCache>
            </c:numRef>
          </c:val>
          <c:smooth val="0"/>
          <c:extLst>
            <c:ext xmlns:c16="http://schemas.microsoft.com/office/drawing/2014/chart" uri="{C3380CC4-5D6E-409C-BE32-E72D297353CC}">
              <c16:uniqueId val="{0000001B-C63A-4274-8CA8-B1E44D6C11EB}"/>
            </c:ext>
          </c:extLst>
        </c:ser>
        <c:ser>
          <c:idx val="29"/>
          <c:order val="27"/>
          <c:tx>
            <c:strRef>
              <c:f>'44b STP trending DATA'!$D$30</c:f>
              <c:strCache>
                <c:ptCount val="1"/>
                <c:pt idx="0">
                  <c:v>NORTH LONDON PARTNERS IN H&amp;C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DATA'!$H$30:$AE$30</c:f>
              <c:numCache>
                <c:formatCode>0.0</c:formatCode>
                <c:ptCount val="24"/>
                <c:pt idx="0">
                  <c:v>12.2</c:v>
                </c:pt>
                <c:pt idx="1">
                  <c:v>12.1</c:v>
                </c:pt>
                <c:pt idx="2">
                  <c:v>11.8</c:v>
                </c:pt>
                <c:pt idx="3">
                  <c:v>11.6</c:v>
                </c:pt>
                <c:pt idx="4">
                  <c:v>11.5</c:v>
                </c:pt>
                <c:pt idx="5">
                  <c:v>11.4</c:v>
                </c:pt>
                <c:pt idx="6">
                  <c:v>11.2</c:v>
                </c:pt>
                <c:pt idx="7">
                  <c:v>10.9</c:v>
                </c:pt>
              </c:numCache>
            </c:numRef>
          </c:val>
          <c:smooth val="0"/>
          <c:extLst>
            <c:ext xmlns:c16="http://schemas.microsoft.com/office/drawing/2014/chart" uri="{C3380CC4-5D6E-409C-BE32-E72D297353CC}">
              <c16:uniqueId val="{0000001C-C63A-4274-8CA8-B1E44D6C11EB}"/>
            </c:ext>
          </c:extLst>
        </c:ser>
        <c:ser>
          <c:idx val="30"/>
          <c:order val="28"/>
          <c:tx>
            <c:strRef>
              <c:f>'44b STP trending DATA'!$D$31</c:f>
              <c:strCache>
                <c:ptCount val="1"/>
                <c:pt idx="0">
                  <c:v>NORTHAMPTONSHIRE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DATA'!$H$31:$AE$31</c:f>
              <c:numCache>
                <c:formatCode>0.0</c:formatCode>
                <c:ptCount val="24"/>
                <c:pt idx="0">
                  <c:v>9.1999999999999993</c:v>
                </c:pt>
                <c:pt idx="1">
                  <c:v>9.1</c:v>
                </c:pt>
                <c:pt idx="2">
                  <c:v>9</c:v>
                </c:pt>
                <c:pt idx="3">
                  <c:v>9</c:v>
                </c:pt>
                <c:pt idx="4">
                  <c:v>8.9</c:v>
                </c:pt>
                <c:pt idx="5">
                  <c:v>8.8000000000000007</c:v>
                </c:pt>
                <c:pt idx="6">
                  <c:v>8.6999999999999993</c:v>
                </c:pt>
                <c:pt idx="7">
                  <c:v>8.5</c:v>
                </c:pt>
              </c:numCache>
            </c:numRef>
          </c:val>
          <c:smooth val="0"/>
          <c:extLst>
            <c:ext xmlns:c16="http://schemas.microsoft.com/office/drawing/2014/chart" uri="{C3380CC4-5D6E-409C-BE32-E72D297353CC}">
              <c16:uniqueId val="{0000001D-C63A-4274-8CA8-B1E44D6C11EB}"/>
            </c:ext>
          </c:extLst>
        </c:ser>
        <c:ser>
          <c:idx val="34"/>
          <c:order val="29"/>
          <c:tx>
            <c:strRef>
              <c:f>'44b STP trending DATA'!$D$32</c:f>
              <c:strCache>
                <c:ptCount val="1"/>
                <c:pt idx="0">
                  <c:v>NOTTINGHAM &amp; NOTTINGHAMSHIRE H&amp;C STP</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DATA'!$H$32:$AE$32</c:f>
              <c:numCache>
                <c:formatCode>0.0</c:formatCode>
                <c:ptCount val="24"/>
                <c:pt idx="0">
                  <c:v>9.1</c:v>
                </c:pt>
                <c:pt idx="1">
                  <c:v>9</c:v>
                </c:pt>
                <c:pt idx="2">
                  <c:v>8.9</c:v>
                </c:pt>
                <c:pt idx="3">
                  <c:v>8.8000000000000007</c:v>
                </c:pt>
                <c:pt idx="4">
                  <c:v>8.8000000000000007</c:v>
                </c:pt>
                <c:pt idx="5">
                  <c:v>8.6999999999999993</c:v>
                </c:pt>
                <c:pt idx="6">
                  <c:v>8.6</c:v>
                </c:pt>
                <c:pt idx="7">
                  <c:v>8.5</c:v>
                </c:pt>
              </c:numCache>
            </c:numRef>
          </c:val>
          <c:smooth val="0"/>
          <c:extLst>
            <c:ext xmlns:c16="http://schemas.microsoft.com/office/drawing/2014/chart" uri="{C3380CC4-5D6E-409C-BE32-E72D297353CC}">
              <c16:uniqueId val="{0000001E-C63A-4274-8CA8-B1E44D6C11EB}"/>
            </c:ext>
          </c:extLst>
        </c:ser>
        <c:ser>
          <c:idx val="31"/>
          <c:order val="30"/>
          <c:tx>
            <c:strRef>
              <c:f>'44b STP trending DATA'!$D$33</c:f>
              <c:strCache>
                <c:ptCount val="1"/>
                <c:pt idx="0">
                  <c:v>NW LONDON HEALTH &amp; CARE PARTNERSHIP STP</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DATA'!$H$33:$AE$33</c:f>
              <c:numCache>
                <c:formatCode>0.0</c:formatCode>
                <c:ptCount val="24"/>
                <c:pt idx="0">
                  <c:v>11.3</c:v>
                </c:pt>
                <c:pt idx="1">
                  <c:v>11.1</c:v>
                </c:pt>
                <c:pt idx="2">
                  <c:v>10.9</c:v>
                </c:pt>
                <c:pt idx="3">
                  <c:v>10.7</c:v>
                </c:pt>
                <c:pt idx="4">
                  <c:v>10.6</c:v>
                </c:pt>
                <c:pt idx="5">
                  <c:v>10.5</c:v>
                </c:pt>
                <c:pt idx="6">
                  <c:v>10.199999999999999</c:v>
                </c:pt>
                <c:pt idx="7">
                  <c:v>10</c:v>
                </c:pt>
              </c:numCache>
            </c:numRef>
          </c:val>
          <c:smooth val="0"/>
          <c:extLst>
            <c:ext xmlns:c16="http://schemas.microsoft.com/office/drawing/2014/chart" uri="{C3380CC4-5D6E-409C-BE32-E72D297353CC}">
              <c16:uniqueId val="{0000001F-C63A-4274-8CA8-B1E44D6C11EB}"/>
            </c:ext>
          </c:extLst>
        </c:ser>
        <c:ser>
          <c:idx val="32"/>
          <c:order val="31"/>
          <c:tx>
            <c:strRef>
              <c:f>'44b STP trending DATA'!$D$34</c:f>
              <c:strCache>
                <c:ptCount val="1"/>
                <c:pt idx="0">
                  <c:v>OUR HEALTHIER SOUTH EAST LONDON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DATA'!$H$34:$AE$34</c:f>
              <c:numCache>
                <c:formatCode>0.0</c:formatCode>
                <c:ptCount val="24"/>
                <c:pt idx="0">
                  <c:v>10.3</c:v>
                </c:pt>
                <c:pt idx="1">
                  <c:v>10.3</c:v>
                </c:pt>
                <c:pt idx="2">
                  <c:v>10.199999999999999</c:v>
                </c:pt>
                <c:pt idx="3">
                  <c:v>10.1</c:v>
                </c:pt>
                <c:pt idx="4">
                  <c:v>10</c:v>
                </c:pt>
                <c:pt idx="5">
                  <c:v>10</c:v>
                </c:pt>
                <c:pt idx="6">
                  <c:v>9.8000000000000007</c:v>
                </c:pt>
                <c:pt idx="7">
                  <c:v>9.6</c:v>
                </c:pt>
              </c:numCache>
            </c:numRef>
          </c:val>
          <c:smooth val="0"/>
          <c:extLst>
            <c:ext xmlns:c16="http://schemas.microsoft.com/office/drawing/2014/chart" uri="{C3380CC4-5D6E-409C-BE32-E72D297353CC}">
              <c16:uniqueId val="{00000020-C63A-4274-8CA8-B1E44D6C11EB}"/>
            </c:ext>
          </c:extLst>
        </c:ser>
        <c:ser>
          <c:idx val="33"/>
          <c:order val="32"/>
          <c:tx>
            <c:strRef>
              <c:f>'44b STP trending DATA'!$D$35</c:f>
              <c:strCache>
                <c:ptCount val="1"/>
                <c:pt idx="0">
                  <c:v>SHROPSHIRE &amp; TELFORD &amp; WREKIN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DATA'!$H$35:$AE$35</c:f>
              <c:numCache>
                <c:formatCode>0.0</c:formatCode>
                <c:ptCount val="24"/>
                <c:pt idx="0">
                  <c:v>8.3000000000000007</c:v>
                </c:pt>
                <c:pt idx="1">
                  <c:v>8.3000000000000007</c:v>
                </c:pt>
                <c:pt idx="2">
                  <c:v>8.1999999999999993</c:v>
                </c:pt>
                <c:pt idx="3">
                  <c:v>8.1999999999999993</c:v>
                </c:pt>
                <c:pt idx="4">
                  <c:v>8.1999999999999993</c:v>
                </c:pt>
                <c:pt idx="5">
                  <c:v>8.1</c:v>
                </c:pt>
                <c:pt idx="6">
                  <c:v>8</c:v>
                </c:pt>
                <c:pt idx="7">
                  <c:v>7.8</c:v>
                </c:pt>
              </c:numCache>
            </c:numRef>
          </c:val>
          <c:smooth val="0"/>
          <c:extLst>
            <c:ext xmlns:c16="http://schemas.microsoft.com/office/drawing/2014/chart" uri="{C3380CC4-5D6E-409C-BE32-E72D297353CC}">
              <c16:uniqueId val="{00000021-C63A-4274-8CA8-B1E44D6C11EB}"/>
            </c:ext>
          </c:extLst>
        </c:ser>
        <c:ser>
          <c:idx val="35"/>
          <c:order val="33"/>
          <c:tx>
            <c:strRef>
              <c:f>'44b STP trending DATA'!$D$36</c:f>
              <c:strCache>
                <c:ptCount val="1"/>
                <c:pt idx="0">
                  <c:v>SOMERSET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DATA'!$H$36:$AE$36</c:f>
              <c:numCache>
                <c:formatCode>0.0</c:formatCode>
                <c:ptCount val="24"/>
                <c:pt idx="0">
                  <c:v>5.2</c:v>
                </c:pt>
                <c:pt idx="1">
                  <c:v>5.2</c:v>
                </c:pt>
                <c:pt idx="2">
                  <c:v>5.2</c:v>
                </c:pt>
                <c:pt idx="3">
                  <c:v>5.0999999999999996</c:v>
                </c:pt>
                <c:pt idx="4">
                  <c:v>5.0999999999999996</c:v>
                </c:pt>
                <c:pt idx="5">
                  <c:v>5.0999999999999996</c:v>
                </c:pt>
                <c:pt idx="6">
                  <c:v>5</c:v>
                </c:pt>
                <c:pt idx="7">
                  <c:v>4.9000000000000004</c:v>
                </c:pt>
              </c:numCache>
            </c:numRef>
          </c:val>
          <c:smooth val="0"/>
          <c:extLst>
            <c:ext xmlns:c16="http://schemas.microsoft.com/office/drawing/2014/chart" uri="{C3380CC4-5D6E-409C-BE32-E72D297353CC}">
              <c16:uniqueId val="{00000022-C63A-4274-8CA8-B1E44D6C11EB}"/>
            </c:ext>
          </c:extLst>
        </c:ser>
        <c:ser>
          <c:idx val="36"/>
          <c:order val="34"/>
          <c:tx>
            <c:strRef>
              <c:f>'44b STP trending DATA'!$D$37</c:f>
              <c:strCache>
                <c:ptCount val="1"/>
                <c:pt idx="0">
                  <c:v>SOUTH YORKSHIRE &amp; BASSETLAW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DATA'!$H$37:$AE$37</c:f>
              <c:numCache>
                <c:formatCode>0.0</c:formatCode>
                <c:ptCount val="24"/>
                <c:pt idx="0">
                  <c:v>8</c:v>
                </c:pt>
                <c:pt idx="1">
                  <c:v>7.9</c:v>
                </c:pt>
                <c:pt idx="2">
                  <c:v>7.8</c:v>
                </c:pt>
                <c:pt idx="3">
                  <c:v>7.8</c:v>
                </c:pt>
                <c:pt idx="4">
                  <c:v>7.7</c:v>
                </c:pt>
                <c:pt idx="5">
                  <c:v>7.7</c:v>
                </c:pt>
                <c:pt idx="6">
                  <c:v>7.6</c:v>
                </c:pt>
                <c:pt idx="7">
                  <c:v>7.4</c:v>
                </c:pt>
              </c:numCache>
            </c:numRef>
          </c:val>
          <c:smooth val="0"/>
          <c:extLst>
            <c:ext xmlns:c16="http://schemas.microsoft.com/office/drawing/2014/chart" uri="{C3380CC4-5D6E-409C-BE32-E72D297353CC}">
              <c16:uniqueId val="{00000023-C63A-4274-8CA8-B1E44D6C11EB}"/>
            </c:ext>
          </c:extLst>
        </c:ser>
        <c:ser>
          <c:idx val="37"/>
          <c:order val="35"/>
          <c:tx>
            <c:strRef>
              <c:f>'44b STP trending DATA'!$D$38</c:f>
              <c:strCache>
                <c:ptCount val="1"/>
                <c:pt idx="0">
                  <c:v>STAFFORDSHIRE &amp; STOKE ON TRENT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DATA'!$H$38:$AE$38</c:f>
              <c:numCache>
                <c:formatCode>0.0</c:formatCode>
                <c:ptCount val="24"/>
                <c:pt idx="0">
                  <c:v>10.4</c:v>
                </c:pt>
                <c:pt idx="1">
                  <c:v>10.4</c:v>
                </c:pt>
                <c:pt idx="2">
                  <c:v>10.3</c:v>
                </c:pt>
                <c:pt idx="3">
                  <c:v>10.1</c:v>
                </c:pt>
                <c:pt idx="4">
                  <c:v>10.1</c:v>
                </c:pt>
                <c:pt idx="5">
                  <c:v>10</c:v>
                </c:pt>
                <c:pt idx="6">
                  <c:v>9.8000000000000007</c:v>
                </c:pt>
                <c:pt idx="7">
                  <c:v>9.6</c:v>
                </c:pt>
              </c:numCache>
            </c:numRef>
          </c:val>
          <c:smooth val="0"/>
          <c:extLst>
            <c:ext xmlns:c16="http://schemas.microsoft.com/office/drawing/2014/chart" uri="{C3380CC4-5D6E-409C-BE32-E72D297353CC}">
              <c16:uniqueId val="{00000024-C63A-4274-8CA8-B1E44D6C11EB}"/>
            </c:ext>
          </c:extLst>
        </c:ser>
        <c:ser>
          <c:idx val="38"/>
          <c:order val="36"/>
          <c:tx>
            <c:strRef>
              <c:f>'44b STP trending DATA'!$D$39</c:f>
              <c:strCache>
                <c:ptCount val="1"/>
                <c:pt idx="0">
                  <c:v>SUFFOLK &amp; NORTH EAST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DATA'!$H$39:$AE$39</c:f>
              <c:numCache>
                <c:formatCode>0.0</c:formatCode>
                <c:ptCount val="24"/>
                <c:pt idx="0">
                  <c:v>10.7</c:v>
                </c:pt>
                <c:pt idx="1">
                  <c:v>10.6</c:v>
                </c:pt>
                <c:pt idx="2">
                  <c:v>10.4</c:v>
                </c:pt>
                <c:pt idx="3">
                  <c:v>10.3</c:v>
                </c:pt>
                <c:pt idx="4">
                  <c:v>10.199999999999999</c:v>
                </c:pt>
                <c:pt idx="5">
                  <c:v>10</c:v>
                </c:pt>
                <c:pt idx="6">
                  <c:v>9.8000000000000007</c:v>
                </c:pt>
                <c:pt idx="7">
                  <c:v>9.5</c:v>
                </c:pt>
              </c:numCache>
            </c:numRef>
          </c:val>
          <c:smooth val="0"/>
          <c:extLst>
            <c:ext xmlns:c16="http://schemas.microsoft.com/office/drawing/2014/chart" uri="{C3380CC4-5D6E-409C-BE32-E72D297353CC}">
              <c16:uniqueId val="{00000025-C63A-4274-8CA8-B1E44D6C11EB}"/>
            </c:ext>
          </c:extLst>
        </c:ser>
        <c:ser>
          <c:idx val="54"/>
          <c:order val="37"/>
          <c:tx>
            <c:strRef>
              <c:f>'44b STP trending DATA'!$D$40</c:f>
              <c:strCache>
                <c:ptCount val="1"/>
                <c:pt idx="0">
                  <c:v>SURREY HEARTLANDS H&amp;C PARTNERSHIP STP</c:v>
                </c:pt>
              </c:strCache>
            </c:strRef>
          </c:tx>
          <c:spPr>
            <a:ln w="28575">
              <a:noFill/>
            </a:ln>
          </c:spPr>
          <c:marker>
            <c:symbol val="circle"/>
            <c:size val="8"/>
            <c:spPr>
              <a:solidFill>
                <a:srgbClr val="4F81BD"/>
              </a:solidFill>
              <a:ln>
                <a:noFill/>
              </a:ln>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DATA'!$H$40:$AE$40</c:f>
              <c:numCache>
                <c:formatCode>0.0</c:formatCode>
                <c:ptCount val="24"/>
                <c:pt idx="0">
                  <c:v>11.6</c:v>
                </c:pt>
                <c:pt idx="1">
                  <c:v>11.6</c:v>
                </c:pt>
                <c:pt idx="2">
                  <c:v>11.5</c:v>
                </c:pt>
                <c:pt idx="3">
                  <c:v>11.4</c:v>
                </c:pt>
                <c:pt idx="4">
                  <c:v>11.3</c:v>
                </c:pt>
                <c:pt idx="5">
                  <c:v>11.2</c:v>
                </c:pt>
                <c:pt idx="6">
                  <c:v>11</c:v>
                </c:pt>
                <c:pt idx="7">
                  <c:v>10.7</c:v>
                </c:pt>
              </c:numCache>
            </c:numRef>
          </c:val>
          <c:smooth val="0"/>
          <c:extLst>
            <c:ext xmlns:c16="http://schemas.microsoft.com/office/drawing/2014/chart" uri="{C3380CC4-5D6E-409C-BE32-E72D297353CC}">
              <c16:uniqueId val="{00000026-C63A-4274-8CA8-B1E44D6C11EB}"/>
            </c:ext>
          </c:extLst>
        </c:ser>
        <c:ser>
          <c:idx val="66"/>
          <c:order val="38"/>
          <c:tx>
            <c:strRef>
              <c:f>'44b STP trending DATA'!$D$41</c:f>
              <c:strCache>
                <c:ptCount val="1"/>
                <c:pt idx="0">
                  <c:v>SUSSEX &amp; EAST SURREY STP</c:v>
                </c:pt>
              </c:strCache>
            </c:strRef>
          </c:tx>
          <c:spPr>
            <a:ln w="28575">
              <a:noFill/>
            </a:ln>
          </c:spPr>
          <c:marker>
            <c:symbol val="circle"/>
            <c:size val="8"/>
            <c:spPr>
              <a:solidFill>
                <a:srgbClr val="4F81BD"/>
              </a:solidFill>
              <a:ln>
                <a:noFill/>
              </a:ln>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DATA'!$H$41:$AE$41</c:f>
              <c:numCache>
                <c:formatCode>0.0</c:formatCode>
                <c:ptCount val="24"/>
                <c:pt idx="0">
                  <c:v>12.3</c:v>
                </c:pt>
                <c:pt idx="1">
                  <c:v>12.3</c:v>
                </c:pt>
                <c:pt idx="2">
                  <c:v>12.2</c:v>
                </c:pt>
                <c:pt idx="3">
                  <c:v>12.1</c:v>
                </c:pt>
                <c:pt idx="4">
                  <c:v>12</c:v>
                </c:pt>
                <c:pt idx="5">
                  <c:v>11.8</c:v>
                </c:pt>
                <c:pt idx="6">
                  <c:v>11.6</c:v>
                </c:pt>
                <c:pt idx="7">
                  <c:v>11.3</c:v>
                </c:pt>
              </c:numCache>
            </c:numRef>
          </c:val>
          <c:smooth val="0"/>
          <c:extLst>
            <c:ext xmlns:c16="http://schemas.microsoft.com/office/drawing/2014/chart" uri="{C3380CC4-5D6E-409C-BE32-E72D297353CC}">
              <c16:uniqueId val="{00000027-C63A-4274-8CA8-B1E44D6C11EB}"/>
            </c:ext>
          </c:extLst>
        </c:ser>
        <c:ser>
          <c:idx val="39"/>
          <c:order val="39"/>
          <c:tx>
            <c:strRef>
              <c:f>'44b STP trending DATA'!$D$42</c:f>
              <c:strCache>
                <c:ptCount val="1"/>
                <c:pt idx="0">
                  <c:v>SW LONDON HEALTH &amp; CARE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DATA'!$H$42:$AE$42</c:f>
              <c:numCache>
                <c:formatCode>0.0</c:formatCode>
                <c:ptCount val="24"/>
                <c:pt idx="0">
                  <c:v>10.9</c:v>
                </c:pt>
                <c:pt idx="1">
                  <c:v>10.8</c:v>
                </c:pt>
                <c:pt idx="2">
                  <c:v>10.6</c:v>
                </c:pt>
                <c:pt idx="3">
                  <c:v>10.5</c:v>
                </c:pt>
                <c:pt idx="4">
                  <c:v>10.5</c:v>
                </c:pt>
                <c:pt idx="5">
                  <c:v>10.3</c:v>
                </c:pt>
                <c:pt idx="6">
                  <c:v>10.1</c:v>
                </c:pt>
                <c:pt idx="7">
                  <c:v>9.9</c:v>
                </c:pt>
              </c:numCache>
            </c:numRef>
          </c:val>
          <c:smooth val="0"/>
          <c:extLst>
            <c:ext xmlns:c16="http://schemas.microsoft.com/office/drawing/2014/chart" uri="{C3380CC4-5D6E-409C-BE32-E72D297353CC}">
              <c16:uniqueId val="{00000028-C63A-4274-8CA8-B1E44D6C11EB}"/>
            </c:ext>
          </c:extLst>
        </c:ser>
        <c:ser>
          <c:idx val="40"/>
          <c:order val="40"/>
          <c:tx>
            <c:strRef>
              <c:f>'44b STP trending DATA'!$D$43</c:f>
              <c:strCache>
                <c:ptCount val="1"/>
                <c:pt idx="0">
                  <c:v>THE BLACK COUNTRY &amp; WEST BIRMINGHAM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DATA'!$H$43:$AE$43</c:f>
              <c:numCache>
                <c:formatCode>0.0</c:formatCode>
                <c:ptCount val="24"/>
                <c:pt idx="0">
                  <c:v>7.1</c:v>
                </c:pt>
                <c:pt idx="1">
                  <c:v>7.1</c:v>
                </c:pt>
                <c:pt idx="2">
                  <c:v>7</c:v>
                </c:pt>
                <c:pt idx="3">
                  <c:v>6.9</c:v>
                </c:pt>
                <c:pt idx="4">
                  <c:v>6.9</c:v>
                </c:pt>
                <c:pt idx="5">
                  <c:v>6.9</c:v>
                </c:pt>
                <c:pt idx="6">
                  <c:v>6.8</c:v>
                </c:pt>
                <c:pt idx="7">
                  <c:v>6.7</c:v>
                </c:pt>
              </c:numCache>
            </c:numRef>
          </c:val>
          <c:smooth val="0"/>
          <c:extLst>
            <c:ext xmlns:c16="http://schemas.microsoft.com/office/drawing/2014/chart" uri="{C3380CC4-5D6E-409C-BE32-E72D297353CC}">
              <c16:uniqueId val="{00000029-C63A-4274-8CA8-B1E44D6C11EB}"/>
            </c:ext>
          </c:extLst>
        </c:ser>
        <c:ser>
          <c:idx val="41"/>
          <c:order val="41"/>
          <c:tx>
            <c:strRef>
              <c:f>'44b STP trending DATA'!$D$44</c:f>
              <c:strCache>
                <c:ptCount val="1"/>
                <c:pt idx="0">
                  <c:v>W YORKSHIRE &amp; HARROGATE H&amp;C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STP trending DATA'!$H$44:$AE$44</c:f>
              <c:numCache>
                <c:formatCode>0.0</c:formatCode>
                <c:ptCount val="24"/>
                <c:pt idx="0">
                  <c:v>7.5</c:v>
                </c:pt>
                <c:pt idx="1">
                  <c:v>7.4</c:v>
                </c:pt>
                <c:pt idx="2">
                  <c:v>7.2</c:v>
                </c:pt>
                <c:pt idx="3">
                  <c:v>7.1</c:v>
                </c:pt>
                <c:pt idx="4">
                  <c:v>7.1</c:v>
                </c:pt>
                <c:pt idx="5">
                  <c:v>7</c:v>
                </c:pt>
                <c:pt idx="6">
                  <c:v>6.8</c:v>
                </c:pt>
                <c:pt idx="7">
                  <c:v>6.7</c:v>
                </c:pt>
              </c:numCache>
            </c:numRef>
          </c:val>
          <c:smooth val="0"/>
          <c:extLst>
            <c:ext xmlns:c16="http://schemas.microsoft.com/office/drawing/2014/chart" uri="{C3380CC4-5D6E-409C-BE32-E72D297353CC}">
              <c16:uniqueId val="{0000002A-C63A-4274-8CA8-B1E44D6C11EB}"/>
            </c:ext>
          </c:extLst>
        </c:ser>
        <c:ser>
          <c:idx val="107"/>
          <c:order val="42"/>
          <c:tx>
            <c:strRef>
              <c:f>'SOF metric 44b STP Trending'!$G$35:$G$36</c:f>
              <c:strCache>
                <c:ptCount val="1"/>
                <c:pt idx="0">
                  <c:v>Selected STP:</c:v>
                </c:pt>
              </c:strCache>
            </c:strRef>
          </c:tx>
          <c:spPr>
            <a:ln w="28575">
              <a:solidFill>
                <a:srgbClr val="CC66FF"/>
              </a:solidFill>
            </a:ln>
          </c:spPr>
          <c:marker>
            <c:symbol val="none"/>
          </c:marker>
          <c:val>
            <c:numRef>
              <c:f>'44b STP trending chart data'!$A$8:$X$8</c:f>
              <c:numCache>
                <c:formatCode>0.0</c:formatCode>
                <c:ptCount val="24"/>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6A-C63A-4274-8CA8-B1E44D6C11EB}"/>
            </c:ext>
          </c:extLst>
        </c:ser>
        <c:ser>
          <c:idx val="119"/>
          <c:order val="43"/>
          <c:tx>
            <c:strRef>
              <c:f>'44b STP trending DATA'!$F$2</c:f>
              <c:strCache>
                <c:ptCount val="1"/>
                <c:pt idx="0">
                  <c:v>Target</c:v>
                </c:pt>
              </c:strCache>
            </c:strRef>
          </c:tx>
          <c:spPr>
            <a:ln w="28575">
              <a:solidFill>
                <a:srgbClr val="00CC66"/>
              </a:solidFill>
            </a:ln>
          </c:spPr>
          <c:marker>
            <c:symbol val="none"/>
          </c:marker>
          <c:val>
            <c:numRef>
              <c:f>'44b STP trending DATA'!$H$52:$AE$52</c:f>
              <c:numCache>
                <c:formatCode>0.0</c:formatCode>
                <c:ptCount val="24"/>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6B-C63A-4274-8CA8-B1E44D6C11EB}"/>
            </c:ext>
          </c:extLst>
        </c:ser>
        <c:ser>
          <c:idx val="137"/>
          <c:order val="44"/>
          <c:tx>
            <c:strRef>
              <c:f>'44b STP trending DATA'!$D$46</c:f>
              <c:strCache>
                <c:ptCount val="1"/>
              </c:strCache>
            </c:strRef>
          </c:tx>
          <c:spPr>
            <a:ln w="28575">
              <a:solidFill>
                <a:srgbClr val="0070C0"/>
              </a:solidFill>
            </a:ln>
          </c:spPr>
          <c:marker>
            <c:symbol val="none"/>
          </c:marker>
          <c:val>
            <c:numRef>
              <c:f>'44b STP trending DATA'!$H$46:$AE$46</c:f>
              <c:numCache>
                <c:formatCode>0.0</c:formatCode>
                <c:ptCount val="24"/>
              </c:numCache>
            </c:numRef>
          </c:val>
          <c:smooth val="0"/>
          <c:extLst>
            <c:ext xmlns:c16="http://schemas.microsoft.com/office/drawing/2014/chart" uri="{C3380CC4-5D6E-409C-BE32-E72D297353CC}">
              <c16:uniqueId val="{0000006C-C63A-4274-8CA8-B1E44D6C11EB}"/>
            </c:ext>
          </c:extLst>
        </c:ser>
        <c:dLbls>
          <c:showLegendKey val="0"/>
          <c:showVal val="0"/>
          <c:showCatName val="0"/>
          <c:showSerName val="0"/>
          <c:showPercent val="0"/>
          <c:showBubbleSize val="0"/>
        </c:dLbls>
        <c:marker val="1"/>
        <c:smooth val="0"/>
        <c:axId val="150111232"/>
        <c:axId val="30059328"/>
      </c:lineChart>
      <c:catAx>
        <c:axId val="15011123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5.1290088976815766E-3"/>
              <c:y val="0.9438115996807434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30059328"/>
        <c:crosses val="autoZero"/>
        <c:auto val="0"/>
        <c:lblAlgn val="ctr"/>
        <c:lblOffset val="100"/>
        <c:tickLblSkip val="1"/>
        <c:tickMarkSkip val="1"/>
        <c:noMultiLvlLbl val="0"/>
      </c:catAx>
      <c:valAx>
        <c:axId val="30059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Items </a:t>
                </a:r>
              </a:p>
            </c:rich>
          </c:tx>
          <c:layout>
            <c:manualLayout>
              <c:xMode val="edge"/>
              <c:yMode val="edge"/>
              <c:x val="2.1493408797243149E-2"/>
              <c:y val="0.412489780780365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50111232"/>
        <c:crosses val="autoZero"/>
        <c:crossBetween val="between"/>
        <c:majorUnit val="1"/>
        <c:minorUnit val="2.0000000000000004E-2"/>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 </a:t>
            </a:r>
            <a:r>
              <a:rPr lang="en-US" sz="1100" baseline="0">
                <a:latin typeface="Arial" pitchFamily="34" charset="0"/>
                <a:cs typeface="Arial" pitchFamily="34" charset="0"/>
              </a:rPr>
              <a:t>Antibacterial Items/STAR-PU 13 </a:t>
            </a:r>
          </a:p>
        </c:rich>
      </c:tx>
      <c:overlay val="0"/>
    </c:title>
    <c:autoTitleDeleted val="0"/>
    <c:plotArea>
      <c:layout>
        <c:manualLayout>
          <c:layoutTarget val="inner"/>
          <c:xMode val="edge"/>
          <c:yMode val="edge"/>
          <c:x val="8.9250141350923407E-2"/>
          <c:y val="0.22749621866975037"/>
          <c:w val="0.88641130581166239"/>
          <c:h val="0.53304460371895679"/>
        </c:manualLayout>
      </c:layout>
      <c:barChart>
        <c:barDir val="col"/>
        <c:grouping val="stacked"/>
        <c:varyColors val="0"/>
        <c:ser>
          <c:idx val="1"/>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pt idx="6">
                  <c:v>44470</c:v>
                </c:pt>
                <c:pt idx="7">
                  <c:v>44501</c:v>
                </c:pt>
              </c:numCache>
            </c:numRef>
          </c:cat>
          <c:val>
            <c:numRef>
              <c:f>'England Summary data'!$B$4:$M$4</c:f>
              <c:numCache>
                <c:formatCode>#,##0.000</c:formatCode>
                <c:ptCount val="12"/>
                <c:pt idx="0">
                  <c:v>0.73199999999999998</c:v>
                </c:pt>
                <c:pt idx="1">
                  <c:v>0.73299999999999998</c:v>
                </c:pt>
                <c:pt idx="2">
                  <c:v>0.74</c:v>
                </c:pt>
                <c:pt idx="3">
                  <c:v>0.749</c:v>
                </c:pt>
                <c:pt idx="4">
                  <c:v>0.75700000000000001</c:v>
                </c:pt>
                <c:pt idx="5">
                  <c:v>0.76400000000000001</c:v>
                </c:pt>
                <c:pt idx="6">
                  <c:v>0.77900000000000003</c:v>
                </c:pt>
                <c:pt idx="7">
                  <c:v>0.79900000000000004</c:v>
                </c:pt>
              </c:numCache>
            </c:numRef>
          </c:val>
          <c:extLst>
            <c:ext xmlns:c16="http://schemas.microsoft.com/office/drawing/2014/chart" uri="{C3380CC4-5D6E-409C-BE32-E72D297353CC}">
              <c16:uniqueId val="{00000000-1AFF-4F51-8EE2-4CA983CF47DC}"/>
            </c:ext>
          </c:extLst>
        </c:ser>
        <c:dLbls>
          <c:showLegendKey val="0"/>
          <c:showVal val="0"/>
          <c:showCatName val="0"/>
          <c:showSerName val="0"/>
          <c:showPercent val="0"/>
          <c:showBubbleSize val="0"/>
        </c:dLbls>
        <c:gapWidth val="150"/>
        <c:overlap val="100"/>
        <c:axId val="185844224"/>
        <c:axId val="139422528"/>
      </c:barChart>
      <c:dateAx>
        <c:axId val="185844224"/>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39422528"/>
        <c:crosses val="autoZero"/>
        <c:auto val="1"/>
        <c:lblOffset val="100"/>
        <c:baseTimeUnit val="months"/>
      </c:dateAx>
      <c:valAx>
        <c:axId val="139422528"/>
        <c:scaling>
          <c:orientation val="minMax"/>
          <c:min val="0"/>
        </c:scaling>
        <c:delete val="0"/>
        <c:axPos val="l"/>
        <c:numFmt formatCode="#,##0.000" sourceLinked="0"/>
        <c:majorTickMark val="out"/>
        <c:minorTickMark val="none"/>
        <c:tickLblPos val="nextTo"/>
        <c:crossAx val="185844224"/>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100" baseline="0">
                <a:latin typeface="Arial" pitchFamily="34" charset="0"/>
                <a:cs typeface="Arial" pitchFamily="34" charset="0"/>
              </a:rPr>
              <a:t>Number of antibacterial items </a:t>
            </a:r>
          </a:p>
        </c:rich>
      </c:tx>
      <c:overlay val="0"/>
    </c:title>
    <c:autoTitleDeleted val="0"/>
    <c:plotArea>
      <c:layout>
        <c:manualLayout>
          <c:layoutTarget val="inner"/>
          <c:xMode val="edge"/>
          <c:yMode val="edge"/>
          <c:x val="8.8858979463843871E-2"/>
          <c:y val="0.25161337555651997"/>
          <c:w val="0.88892627567019511"/>
          <c:h val="0.52912030686781464"/>
        </c:manualLayout>
      </c:layout>
      <c:barChart>
        <c:barDir val="col"/>
        <c:grouping val="stacked"/>
        <c:varyColors val="0"/>
        <c:ser>
          <c:idx val="2"/>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pt idx="6">
                  <c:v>44470</c:v>
                </c:pt>
                <c:pt idx="7">
                  <c:v>44501</c:v>
                </c:pt>
              </c:numCache>
            </c:numRef>
          </c:cat>
          <c:val>
            <c:numRef>
              <c:f>'England Summary data'!$B$3:$M$3</c:f>
              <c:numCache>
                <c:formatCode>#,##0</c:formatCode>
                <c:ptCount val="12"/>
                <c:pt idx="0">
                  <c:v>24665655</c:v>
                </c:pt>
                <c:pt idx="1">
                  <c:v>24721806</c:v>
                </c:pt>
                <c:pt idx="2">
                  <c:v>24989066</c:v>
                </c:pt>
                <c:pt idx="3">
                  <c:v>25287901</c:v>
                </c:pt>
                <c:pt idx="4">
                  <c:v>25581292</c:v>
                </c:pt>
                <c:pt idx="5">
                  <c:v>25862219</c:v>
                </c:pt>
                <c:pt idx="6">
                  <c:v>26372084</c:v>
                </c:pt>
                <c:pt idx="7">
                  <c:v>27074501</c:v>
                </c:pt>
              </c:numCache>
            </c:numRef>
          </c:val>
          <c:extLst>
            <c:ext xmlns:c16="http://schemas.microsoft.com/office/drawing/2014/chart" uri="{C3380CC4-5D6E-409C-BE32-E72D297353CC}">
              <c16:uniqueId val="{00000000-60C4-455F-8871-01F682D8CC3B}"/>
            </c:ext>
          </c:extLst>
        </c:ser>
        <c:dLbls>
          <c:showLegendKey val="0"/>
          <c:showVal val="0"/>
          <c:showCatName val="0"/>
          <c:showSerName val="0"/>
          <c:showPercent val="0"/>
          <c:showBubbleSize val="0"/>
        </c:dLbls>
        <c:gapWidth val="150"/>
        <c:overlap val="100"/>
        <c:axId val="185845248"/>
        <c:axId val="139421952"/>
      </c:barChart>
      <c:dateAx>
        <c:axId val="18584524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39421952"/>
        <c:crosses val="autoZero"/>
        <c:auto val="1"/>
        <c:lblOffset val="100"/>
        <c:baseTimeUnit val="months"/>
      </c:dateAx>
      <c:valAx>
        <c:axId val="139421952"/>
        <c:scaling>
          <c:orientation val="minMax"/>
          <c:min val="0"/>
        </c:scaling>
        <c:delete val="0"/>
        <c:axPos val="l"/>
        <c:numFmt formatCode="#,##0" sourceLinked="1"/>
        <c:majorTickMark val="out"/>
        <c:minorTickMark val="none"/>
        <c:tickLblPos val="nextTo"/>
        <c:crossAx val="185845248"/>
        <c:crosses val="autoZero"/>
        <c:crossBetween val="between"/>
        <c:dispUnits>
          <c:builtInUnit val="millions"/>
          <c:dispUnitsLbl>
            <c:layout>
              <c:manualLayout>
                <c:xMode val="edge"/>
                <c:yMode val="edge"/>
                <c:x val="2.1852174934254467E-2"/>
                <c:y val="0.38720654833400064"/>
              </c:manualLayout>
            </c:layout>
            <c:txPr>
              <a:bodyPr/>
              <a:lstStyle/>
              <a:p>
                <a:pPr>
                  <a:defRPr sz="800"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c:rich>
      </c:tx>
      <c:overlay val="0"/>
    </c:title>
    <c:autoTitleDeleted val="0"/>
    <c:plotArea>
      <c:layout>
        <c:manualLayout>
          <c:layoutTarget val="inner"/>
          <c:xMode val="edge"/>
          <c:yMode val="edge"/>
          <c:x val="0.11355648524388935"/>
          <c:y val="0.1908447667983747"/>
          <c:w val="0.86996465466289419"/>
          <c:h val="0.62027897543769672"/>
        </c:manualLayout>
      </c:layout>
      <c:barChart>
        <c:barDir val="col"/>
        <c:grouping val="stacked"/>
        <c:varyColors val="0"/>
        <c:ser>
          <c:idx val="0"/>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pt idx="6">
                  <c:v>44470</c:v>
                </c:pt>
                <c:pt idx="7">
                  <c:v>44501</c:v>
                </c:pt>
              </c:numCache>
            </c:numRef>
          </c:cat>
          <c:val>
            <c:numRef>
              <c:f>'England Summary data'!$B$6:$M$6</c:f>
              <c:numCache>
                <c:formatCode>#,##0</c:formatCode>
                <c:ptCount val="12"/>
                <c:pt idx="0">
                  <c:v>2471302</c:v>
                </c:pt>
                <c:pt idx="1">
                  <c:v>2457770</c:v>
                </c:pt>
                <c:pt idx="2">
                  <c:v>2454479</c:v>
                </c:pt>
                <c:pt idx="3">
                  <c:v>2455612</c:v>
                </c:pt>
                <c:pt idx="4">
                  <c:v>2470051</c:v>
                </c:pt>
                <c:pt idx="5">
                  <c:v>2476195</c:v>
                </c:pt>
                <c:pt idx="6">
                  <c:v>2476148</c:v>
                </c:pt>
                <c:pt idx="7">
                  <c:v>2487535</c:v>
                </c:pt>
              </c:numCache>
            </c:numRef>
          </c:val>
          <c:extLst>
            <c:ext xmlns:c16="http://schemas.microsoft.com/office/drawing/2014/chart" uri="{C3380CC4-5D6E-409C-BE32-E72D297353CC}">
              <c16:uniqueId val="{00000000-99E9-458A-ACBC-C310530FB0E2}"/>
            </c:ext>
          </c:extLst>
        </c:ser>
        <c:dLbls>
          <c:showLegendKey val="0"/>
          <c:showVal val="0"/>
          <c:showCatName val="0"/>
          <c:showSerName val="0"/>
          <c:showPercent val="0"/>
          <c:showBubbleSize val="0"/>
        </c:dLbls>
        <c:gapWidth val="150"/>
        <c:overlap val="100"/>
        <c:axId val="185845760"/>
        <c:axId val="139425984"/>
      </c:barChart>
      <c:dateAx>
        <c:axId val="1858457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2.1582929177109089E-2"/>
              <c:y val="0.85462890178404005"/>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39425984"/>
        <c:crosses val="autoZero"/>
        <c:auto val="1"/>
        <c:lblOffset val="100"/>
        <c:baseTimeUnit val="months"/>
      </c:dateAx>
      <c:valAx>
        <c:axId val="139425984"/>
        <c:scaling>
          <c:orientation val="minMax"/>
          <c:min val="0"/>
        </c:scaling>
        <c:delete val="0"/>
        <c:axPos val="l"/>
        <c:numFmt formatCode="#,##0.0" sourceLinked="0"/>
        <c:majorTickMark val="out"/>
        <c:minorTickMark val="none"/>
        <c:tickLblPos val="nextTo"/>
        <c:crossAx val="185845760"/>
        <c:crosses val="autoZero"/>
        <c:crossBetween val="between"/>
        <c:dispUnits>
          <c:builtInUnit val="millions"/>
          <c:dispUnitsLbl>
            <c:layout>
              <c:manualLayout>
                <c:xMode val="edge"/>
                <c:yMode val="edge"/>
                <c:x val="2.5441698000738099E-2"/>
                <c:y val="0.42147203783573089"/>
              </c:manualLayout>
            </c:layout>
            <c:txPr>
              <a:bodyPr/>
              <a:lstStyle/>
              <a:p>
                <a:pPr>
                  <a:defRPr sz="800">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 Co-amoxiclav, cephalosporins and quinolones </a:t>
            </a:r>
          </a:p>
        </c:rich>
      </c:tx>
      <c:overlay val="0"/>
    </c:title>
    <c:autoTitleDeleted val="0"/>
    <c:plotArea>
      <c:layout>
        <c:manualLayout>
          <c:layoutTarget val="inner"/>
          <c:xMode val="edge"/>
          <c:yMode val="edge"/>
          <c:x val="8.3524028808695777E-2"/>
          <c:y val="0.1986518100331798"/>
          <c:w val="0.89418810290099759"/>
          <c:h val="0.5937955407398825"/>
        </c:manualLayout>
      </c:layout>
      <c:barChart>
        <c:barDir val="col"/>
        <c:grouping val="stacked"/>
        <c:varyColors val="0"/>
        <c:ser>
          <c:idx val="0"/>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pt idx="6">
                  <c:v>44470</c:v>
                </c:pt>
                <c:pt idx="7">
                  <c:v>44501</c:v>
                </c:pt>
              </c:numCache>
            </c:numRef>
          </c:cat>
          <c:val>
            <c:numRef>
              <c:f>'England Summary data'!$B$5:$M$5</c:f>
              <c:numCache>
                <c:formatCode>0.0</c:formatCode>
                <c:ptCount val="12"/>
                <c:pt idx="0">
                  <c:v>10.199999999999999</c:v>
                </c:pt>
                <c:pt idx="1">
                  <c:v>10.1</c:v>
                </c:pt>
                <c:pt idx="2">
                  <c:v>10</c:v>
                </c:pt>
                <c:pt idx="3">
                  <c:v>9.8000000000000007</c:v>
                </c:pt>
                <c:pt idx="4">
                  <c:v>9.8000000000000007</c:v>
                </c:pt>
                <c:pt idx="5">
                  <c:v>9.6999999999999993</c:v>
                </c:pt>
                <c:pt idx="6">
                  <c:v>9.5</c:v>
                </c:pt>
                <c:pt idx="7">
                  <c:v>9.3000000000000007</c:v>
                </c:pt>
              </c:numCache>
            </c:numRef>
          </c:val>
          <c:extLst>
            <c:ext xmlns:c16="http://schemas.microsoft.com/office/drawing/2014/chart" uri="{C3380CC4-5D6E-409C-BE32-E72D297353CC}">
              <c16:uniqueId val="{00000000-9DE7-4E65-B485-9449A1FD2C93}"/>
            </c:ext>
          </c:extLst>
        </c:ser>
        <c:dLbls>
          <c:showLegendKey val="0"/>
          <c:showVal val="0"/>
          <c:showCatName val="0"/>
          <c:showSerName val="0"/>
          <c:showPercent val="0"/>
          <c:showBubbleSize val="0"/>
        </c:dLbls>
        <c:gapWidth val="150"/>
        <c:overlap val="100"/>
        <c:axId val="140951552"/>
        <c:axId val="140541952"/>
      </c:barChart>
      <c:dateAx>
        <c:axId val="14095155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8.7096392058945166E-3"/>
              <c:y val="0.84014293985905553"/>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1952"/>
        <c:crosses val="autoZero"/>
        <c:auto val="1"/>
        <c:lblOffset val="100"/>
        <c:baseTimeUnit val="months"/>
      </c:dateAx>
      <c:valAx>
        <c:axId val="140541952"/>
        <c:scaling>
          <c:orientation val="minMax"/>
          <c:min val="0"/>
        </c:scaling>
        <c:delete val="0"/>
        <c:axPos val="l"/>
        <c:numFmt formatCode="0" sourceLinked="0"/>
        <c:majorTickMark val="out"/>
        <c:minorTickMark val="none"/>
        <c:tickLblPos val="nextTo"/>
        <c:crossAx val="14095155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a:t>
            </a:r>
          </a:p>
        </c:rich>
      </c:tx>
      <c:layout>
        <c:manualLayout>
          <c:xMode val="edge"/>
          <c:yMode val="edge"/>
          <c:x val="0.30874920964759683"/>
          <c:y val="4.2552300379033778E-2"/>
        </c:manualLayout>
      </c:layout>
      <c:overlay val="0"/>
    </c:title>
    <c:autoTitleDeleted val="0"/>
    <c:plotArea>
      <c:layout>
        <c:manualLayout>
          <c:layoutTarget val="inner"/>
          <c:xMode val="edge"/>
          <c:yMode val="edge"/>
          <c:x val="7.5191920181461619E-2"/>
          <c:y val="0.22749621866975037"/>
          <c:w val="0.90046952488365672"/>
          <c:h val="0.53304460371895679"/>
        </c:manualLayout>
      </c:layout>
      <c:barChart>
        <c:barDir val="col"/>
        <c:grouping val="stacked"/>
        <c:varyColors val="0"/>
        <c:ser>
          <c:idx val="0"/>
          <c:order val="0"/>
          <c:tx>
            <c:strRef>
              <c:f>'CCG by England Summary data'!$A$11</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data'!$B$10:$I$10</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data'!$B$11:$I$11</c:f>
              <c:numCache>
                <c:formatCode>General</c:formatCode>
                <c:ptCount val="8"/>
                <c:pt idx="0">
                  <c:v>49</c:v>
                </c:pt>
                <c:pt idx="1">
                  <c:v>53</c:v>
                </c:pt>
                <c:pt idx="2">
                  <c:v>53</c:v>
                </c:pt>
                <c:pt idx="3">
                  <c:v>54</c:v>
                </c:pt>
                <c:pt idx="4">
                  <c:v>58</c:v>
                </c:pt>
                <c:pt idx="5">
                  <c:v>60</c:v>
                </c:pt>
                <c:pt idx="6">
                  <c:v>61</c:v>
                </c:pt>
                <c:pt idx="7">
                  <c:v>73</c:v>
                </c:pt>
              </c:numCache>
            </c:numRef>
          </c:val>
          <c:extLst>
            <c:ext xmlns:c16="http://schemas.microsoft.com/office/drawing/2014/chart" uri="{C3380CC4-5D6E-409C-BE32-E72D297353CC}">
              <c16:uniqueId val="{00000000-7597-4A72-B19D-A2133067DCF3}"/>
            </c:ext>
          </c:extLst>
        </c:ser>
        <c:ser>
          <c:idx val="1"/>
          <c:order val="1"/>
          <c:tx>
            <c:strRef>
              <c:f>'CCG by England Summary data'!$A$12</c:f>
              <c:strCache>
                <c:ptCount val="1"/>
                <c:pt idx="0">
                  <c:v>Number of CCGs not meeting target</c:v>
                </c:pt>
              </c:strCache>
            </c:strRef>
          </c:tx>
          <c:spPr>
            <a:solidFill>
              <a:srgbClr val="00B0F0"/>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data'!$B$10:$I$10</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data'!$B$12:$I$12</c:f>
              <c:numCache>
                <c:formatCode>General</c:formatCode>
                <c:ptCount val="8"/>
                <c:pt idx="0">
                  <c:v>57</c:v>
                </c:pt>
                <c:pt idx="1">
                  <c:v>53</c:v>
                </c:pt>
                <c:pt idx="2">
                  <c:v>53</c:v>
                </c:pt>
                <c:pt idx="3">
                  <c:v>52</c:v>
                </c:pt>
                <c:pt idx="4">
                  <c:v>48</c:v>
                </c:pt>
                <c:pt idx="5">
                  <c:v>46</c:v>
                </c:pt>
                <c:pt idx="6">
                  <c:v>45</c:v>
                </c:pt>
                <c:pt idx="7">
                  <c:v>33</c:v>
                </c:pt>
              </c:numCache>
            </c:numRef>
          </c:val>
          <c:extLst>
            <c:ext xmlns:c16="http://schemas.microsoft.com/office/drawing/2014/chart" uri="{C3380CC4-5D6E-409C-BE32-E72D297353CC}">
              <c16:uniqueId val="{00000001-7597-4A72-B19D-A2133067DCF3}"/>
            </c:ext>
          </c:extLst>
        </c:ser>
        <c:dLbls>
          <c:showLegendKey val="0"/>
          <c:showVal val="1"/>
          <c:showCatName val="0"/>
          <c:showSerName val="0"/>
          <c:showPercent val="0"/>
          <c:showBubbleSize val="0"/>
        </c:dLbls>
        <c:gapWidth val="20"/>
        <c:overlap val="100"/>
        <c:axId val="85335552"/>
        <c:axId val="140543680"/>
      </c:barChart>
      <c:dateAx>
        <c:axId val="853355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3680"/>
        <c:crosses val="autoZero"/>
        <c:auto val="1"/>
        <c:lblOffset val="100"/>
        <c:baseTimeUnit val="months"/>
      </c:dateAx>
      <c:valAx>
        <c:axId val="140543680"/>
        <c:scaling>
          <c:orientation val="minMax"/>
        </c:scaling>
        <c:delete val="1"/>
        <c:axPos val="l"/>
        <c:numFmt formatCode="General" sourceLinked="1"/>
        <c:majorTickMark val="none"/>
        <c:minorTickMark val="none"/>
        <c:tickLblPos val="nextTo"/>
        <c:crossAx val="8533555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1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2912030686781464"/>
        </c:manualLayout>
      </c:layout>
      <c:barChart>
        <c:barDir val="col"/>
        <c:grouping val="stacked"/>
        <c:varyColors val="0"/>
        <c:ser>
          <c:idx val="0"/>
          <c:order val="0"/>
          <c:tx>
            <c:strRef>
              <c:f>'CCG by England Summary data'!$A$5</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'CCG by England Summary data'!$B$4:$I$4</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data'!$B$5:$I$5</c:f>
              <c:numCache>
                <c:formatCode>General</c:formatCode>
                <c:ptCount val="8"/>
                <c:pt idx="0">
                  <c:v>88</c:v>
                </c:pt>
                <c:pt idx="1">
                  <c:v>87</c:v>
                </c:pt>
                <c:pt idx="2">
                  <c:v>84</c:v>
                </c:pt>
                <c:pt idx="3">
                  <c:v>82</c:v>
                </c:pt>
                <c:pt idx="4">
                  <c:v>81</c:v>
                </c:pt>
                <c:pt idx="5">
                  <c:v>74</c:v>
                </c:pt>
                <c:pt idx="6">
                  <c:v>69</c:v>
                </c:pt>
                <c:pt idx="7">
                  <c:v>59</c:v>
                </c:pt>
              </c:numCache>
            </c:numRef>
          </c:val>
          <c:extLst>
            <c:ext xmlns:c16="http://schemas.microsoft.com/office/drawing/2014/chart" uri="{C3380CC4-5D6E-409C-BE32-E72D297353CC}">
              <c16:uniqueId val="{00000000-1C09-4D47-B34E-590EAC10E471}"/>
            </c:ext>
          </c:extLst>
        </c:ser>
        <c:ser>
          <c:idx val="1"/>
          <c:order val="1"/>
          <c:tx>
            <c:strRef>
              <c:f>'CCG by England Summary data'!$A$6</c:f>
              <c:strCache>
                <c:ptCount val="1"/>
                <c:pt idx="0">
                  <c:v>Number of CCGs not meeting target</c:v>
                </c:pt>
              </c:strCache>
            </c:strRef>
          </c:tx>
          <c:spPr>
            <a:solidFill>
              <a:srgbClr val="00B0F0"/>
            </a:solidFill>
            <a:ln>
              <a:solidFill>
                <a:schemeClr val="tx1"/>
              </a:solidFill>
            </a:ln>
            <a:effectLst>
              <a:outerShdw blurRad="50800" dist="50800" dir="5400000" algn="ctr" rotWithShape="0">
                <a:schemeClr val="bg1"/>
              </a:outerShdw>
            </a:effectLst>
          </c:spPr>
          <c:invertIfNegative val="0"/>
          <c:dLbls>
            <c:spPr>
              <a:noFill/>
              <a:ln>
                <a:noFill/>
              </a:ln>
              <a:effectLst/>
            </c:spPr>
            <c:txPr>
              <a:bodyPr wrap="square" lIns="38100" tIns="19050" rIns="38100" bIns="19050" anchor="ctr">
                <a:spAutoFit/>
              </a:bodyPr>
              <a:lstStyle/>
              <a:p>
                <a:pPr>
                  <a:defRPr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'CCG by England Summary data'!$B$4:$I$4</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data'!$B$6:$I$6</c:f>
              <c:numCache>
                <c:formatCode>General</c:formatCode>
                <c:ptCount val="8"/>
                <c:pt idx="0">
                  <c:v>18</c:v>
                </c:pt>
                <c:pt idx="1">
                  <c:v>19</c:v>
                </c:pt>
                <c:pt idx="2">
                  <c:v>22</c:v>
                </c:pt>
                <c:pt idx="3">
                  <c:v>24</c:v>
                </c:pt>
                <c:pt idx="4">
                  <c:v>25</c:v>
                </c:pt>
                <c:pt idx="5">
                  <c:v>32</c:v>
                </c:pt>
                <c:pt idx="6">
                  <c:v>37</c:v>
                </c:pt>
                <c:pt idx="7">
                  <c:v>47</c:v>
                </c:pt>
              </c:numCache>
            </c:numRef>
          </c:val>
          <c:extLst>
            <c:ext xmlns:c16="http://schemas.microsoft.com/office/drawing/2014/chart" uri="{C3380CC4-5D6E-409C-BE32-E72D297353CC}">
              <c16:uniqueId val="{00000001-8E99-4207-80A0-4B3B58673CBA}"/>
            </c:ext>
          </c:extLst>
        </c:ser>
        <c:dLbls>
          <c:dLblPos val="ctr"/>
          <c:showLegendKey val="0"/>
          <c:showVal val="1"/>
          <c:showCatName val="0"/>
          <c:showSerName val="0"/>
          <c:showPercent val="0"/>
          <c:showBubbleSize val="0"/>
        </c:dLbls>
        <c:gapWidth val="20"/>
        <c:overlap val="100"/>
        <c:axId val="140955136"/>
        <c:axId val="140545984"/>
      </c:barChart>
      <c:dateAx>
        <c:axId val="140955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5984"/>
        <c:crosses val="autoZero"/>
        <c:auto val="1"/>
        <c:lblOffset val="100"/>
        <c:baseTimeUnit val="months"/>
      </c:dateAx>
      <c:valAx>
        <c:axId val="140545984"/>
        <c:scaling>
          <c:orientation val="minMax"/>
        </c:scaling>
        <c:delete val="1"/>
        <c:axPos val="l"/>
        <c:numFmt formatCode="General" sourceLinked="1"/>
        <c:majorTickMark val="out"/>
        <c:minorTickMark val="none"/>
        <c:tickLblPos val="nextTo"/>
        <c:crossAx val="14095513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100" b="1" i="0" u="none" strike="noStrike" baseline="0"/>
              <a:t>October 2021</a:t>
            </a:r>
            <a:endParaRPr lang="en-US" sz="11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'CCG by England Summary data'!$B$35</c:f>
              <c:strCache>
                <c:ptCount val="1"/>
                <c:pt idx="0">
                  <c:v>12 months to November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England Summary data'!$A$36:$A$38</c:f>
              <c:strCache>
                <c:ptCount val="3"/>
                <c:pt idx="0">
                  <c:v>up</c:v>
                </c:pt>
                <c:pt idx="1">
                  <c:v>same</c:v>
                </c:pt>
                <c:pt idx="2">
                  <c:v>down</c:v>
                </c:pt>
              </c:strCache>
            </c:strRef>
          </c:cat>
          <c:val>
            <c:numRef>
              <c:f>'CCG by England Summary data'!$B$36:$B$38</c:f>
              <c:numCache>
                <c:formatCode>General</c:formatCode>
                <c:ptCount val="3"/>
                <c:pt idx="0">
                  <c:v>0</c:v>
                </c:pt>
                <c:pt idx="1">
                  <c:v>0</c:v>
                </c:pt>
                <c:pt idx="2">
                  <c:v>106</c:v>
                </c:pt>
              </c:numCache>
            </c:numRef>
          </c:val>
          <c:extLst>
            <c:ext xmlns:c16="http://schemas.microsoft.com/office/drawing/2014/chart" uri="{C3380CC4-5D6E-409C-BE32-E72D297353CC}">
              <c16:uniqueId val="{00000000-3A56-47D0-8C36-088A0F5CCA6C}"/>
            </c:ext>
          </c:extLst>
        </c:ser>
        <c:dLbls>
          <c:showLegendKey val="0"/>
          <c:showVal val="1"/>
          <c:showCatName val="0"/>
          <c:showSerName val="0"/>
          <c:showPercent val="0"/>
          <c:showBubbleSize val="0"/>
        </c:dLbls>
        <c:gapWidth val="95"/>
        <c:overlap val="100"/>
        <c:axId val="185026560"/>
        <c:axId val="184281344"/>
      </c:barChart>
      <c:catAx>
        <c:axId val="1850265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1344"/>
        <c:crosses val="autoZero"/>
        <c:auto val="1"/>
        <c:lblAlgn val="ctr"/>
        <c:lblOffset val="100"/>
        <c:noMultiLvlLbl val="0"/>
      </c:catAx>
      <c:valAx>
        <c:axId val="184281344"/>
        <c:scaling>
          <c:orientation val="minMax"/>
        </c:scaling>
        <c:delete val="1"/>
        <c:axPos val="l"/>
        <c:numFmt formatCode="General" sourceLinked="1"/>
        <c:majorTickMark val="out"/>
        <c:minorTickMark val="none"/>
        <c:tickLblPos val="nextTo"/>
        <c:crossAx val="185026560"/>
        <c:crosses val="autoZero"/>
        <c:crossBetween val="between"/>
      </c:valAx>
    </c:plotArea>
    <c:legend>
      <c:legendPos val="t"/>
      <c:overlay val="0"/>
      <c:txPr>
        <a:bodyPr/>
        <a:lstStyle/>
        <a:p>
          <a:pPr>
            <a:defRPr sz="10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GB" sz="11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5037573536180218"/>
        </c:manualLayout>
      </c:layout>
      <c:barChart>
        <c:barDir val="col"/>
        <c:grouping val="stacked"/>
        <c:varyColors val="0"/>
        <c:ser>
          <c:idx val="0"/>
          <c:order val="0"/>
          <c:tx>
            <c:strRef>
              <c:f>'STP by England Summary data'!$A$5</c:f>
              <c:strCache>
                <c:ptCount val="1"/>
                <c:pt idx="0">
                  <c:v>Number of STPs meeting target</c:v>
                </c:pt>
              </c:strCache>
            </c:strRef>
          </c:tx>
          <c:spPr>
            <a:solidFill>
              <a:srgbClr val="00CC66"/>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'STP by England Summary data'!$B$4:$I$4</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data'!$B$5:$I$5</c:f>
              <c:numCache>
                <c:formatCode>General</c:formatCode>
                <c:ptCount val="8"/>
                <c:pt idx="0">
                  <c:v>40</c:v>
                </c:pt>
                <c:pt idx="1">
                  <c:v>40</c:v>
                </c:pt>
                <c:pt idx="2">
                  <c:v>40</c:v>
                </c:pt>
                <c:pt idx="3">
                  <c:v>40</c:v>
                </c:pt>
                <c:pt idx="4">
                  <c:v>40</c:v>
                </c:pt>
                <c:pt idx="5">
                  <c:v>40</c:v>
                </c:pt>
                <c:pt idx="6">
                  <c:v>37</c:v>
                </c:pt>
                <c:pt idx="7">
                  <c:v>33</c:v>
                </c:pt>
              </c:numCache>
            </c:numRef>
          </c:val>
          <c:extLst>
            <c:ext xmlns:c16="http://schemas.microsoft.com/office/drawing/2014/chart" uri="{C3380CC4-5D6E-409C-BE32-E72D297353CC}">
              <c16:uniqueId val="{00000000-C920-422C-B716-2DC81488351C}"/>
            </c:ext>
          </c:extLst>
        </c:ser>
        <c:ser>
          <c:idx val="1"/>
          <c:order val="1"/>
          <c:tx>
            <c:strRef>
              <c:f>'STP by England Summary data'!$A$6</c:f>
              <c:strCache>
                <c:ptCount val="1"/>
                <c:pt idx="0">
                  <c:v>Number of STPs not meeting target</c:v>
                </c:pt>
              </c:strCache>
            </c:strRef>
          </c:tx>
          <c:spPr>
            <a:solidFill>
              <a:srgbClr val="00B0F0"/>
            </a:solidFill>
            <a:ln>
              <a:solidFill>
                <a:schemeClr val="tx1"/>
              </a:solidFill>
            </a:ln>
            <a:effectLst>
              <a:outerShdw blurRad="50800" dist="50800" dir="5400000" algn="ctr" rotWithShape="0">
                <a:schemeClr val="bg1"/>
              </a:outerShdw>
            </a:effectLst>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'STP by England Summary data'!$B$4:$I$4</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data'!$B$6:$I$6</c:f>
              <c:numCache>
                <c:formatCode>General</c:formatCode>
                <c:ptCount val="8"/>
                <c:pt idx="0">
                  <c:v>2</c:v>
                </c:pt>
                <c:pt idx="1">
                  <c:v>2</c:v>
                </c:pt>
                <c:pt idx="2">
                  <c:v>2</c:v>
                </c:pt>
                <c:pt idx="3">
                  <c:v>2</c:v>
                </c:pt>
                <c:pt idx="4">
                  <c:v>2</c:v>
                </c:pt>
                <c:pt idx="5">
                  <c:v>2</c:v>
                </c:pt>
                <c:pt idx="6">
                  <c:v>5</c:v>
                </c:pt>
                <c:pt idx="7">
                  <c:v>9</c:v>
                </c:pt>
              </c:numCache>
            </c:numRef>
          </c:val>
          <c:extLst>
            <c:ext xmlns:c16="http://schemas.microsoft.com/office/drawing/2014/chart" uri="{C3380CC4-5D6E-409C-BE32-E72D297353CC}">
              <c16:uniqueId val="{00000001-C920-422C-B716-2DC81488351C}"/>
            </c:ext>
          </c:extLst>
        </c:ser>
        <c:dLbls>
          <c:dLblPos val="ctr"/>
          <c:showLegendKey val="0"/>
          <c:showVal val="1"/>
          <c:showCatName val="0"/>
          <c:showSerName val="0"/>
          <c:showPercent val="0"/>
          <c:showBubbleSize val="0"/>
        </c:dLbls>
        <c:gapWidth val="20"/>
        <c:overlap val="100"/>
        <c:axId val="140955136"/>
        <c:axId val="140545984"/>
      </c:barChart>
      <c:dateAx>
        <c:axId val="140955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5984"/>
        <c:crosses val="autoZero"/>
        <c:auto val="1"/>
        <c:lblOffset val="100"/>
        <c:baseTimeUnit val="months"/>
      </c:dateAx>
      <c:valAx>
        <c:axId val="140545984"/>
        <c:scaling>
          <c:orientation val="minMax"/>
        </c:scaling>
        <c:delete val="1"/>
        <c:axPos val="l"/>
        <c:numFmt formatCode="General" sourceLinked="1"/>
        <c:majorTickMark val="out"/>
        <c:minorTickMark val="none"/>
        <c:tickLblPos val="nextTo"/>
        <c:crossAx val="14095513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1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100" baseline="0">
                <a:latin typeface="Arial" pitchFamily="34" charset="0"/>
                <a:cs typeface="Arial" pitchFamily="34" charset="0"/>
              </a:rPr>
              <a:t>October 2021</a:t>
            </a:r>
          </a:p>
        </c:rich>
      </c:tx>
      <c:overlay val="0"/>
    </c:title>
    <c:autoTitleDeleted val="0"/>
    <c:plotArea>
      <c:layout/>
      <c:barChart>
        <c:barDir val="col"/>
        <c:grouping val="stacked"/>
        <c:varyColors val="0"/>
        <c:ser>
          <c:idx val="0"/>
          <c:order val="0"/>
          <c:tx>
            <c:strRef>
              <c:f>'CCG by England Summary data'!$B$28</c:f>
              <c:strCache>
                <c:ptCount val="1"/>
                <c:pt idx="0">
                  <c:v>12 months to November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England Summary data'!$A$29:$A$31</c:f>
              <c:strCache>
                <c:ptCount val="3"/>
                <c:pt idx="0">
                  <c:v>up</c:v>
                </c:pt>
                <c:pt idx="1">
                  <c:v>same</c:v>
                </c:pt>
                <c:pt idx="2">
                  <c:v>down</c:v>
                </c:pt>
              </c:strCache>
            </c:strRef>
          </c:cat>
          <c:val>
            <c:numRef>
              <c:f>'CCG by England Summary data'!$B$29:$B$31</c:f>
              <c:numCache>
                <c:formatCode>General</c:formatCode>
                <c:ptCount val="3"/>
                <c:pt idx="0">
                  <c:v>106</c:v>
                </c:pt>
                <c:pt idx="1">
                  <c:v>0</c:v>
                </c:pt>
                <c:pt idx="2">
                  <c:v>0</c:v>
                </c:pt>
              </c:numCache>
            </c:numRef>
          </c:val>
          <c:extLst>
            <c:ext xmlns:c16="http://schemas.microsoft.com/office/drawing/2014/chart" uri="{C3380CC4-5D6E-409C-BE32-E72D297353CC}">
              <c16:uniqueId val="{00000000-BC65-4CC1-8211-8C98CE50B1FB}"/>
            </c:ext>
          </c:extLst>
        </c:ser>
        <c:dLbls>
          <c:showLegendKey val="0"/>
          <c:showVal val="1"/>
          <c:showCatName val="0"/>
          <c:showSerName val="0"/>
          <c:showPercent val="0"/>
          <c:showBubbleSize val="0"/>
        </c:dLbls>
        <c:gapWidth val="95"/>
        <c:overlap val="100"/>
        <c:axId val="185027072"/>
        <c:axId val="184283072"/>
      </c:barChart>
      <c:catAx>
        <c:axId val="1850270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3072"/>
        <c:crosses val="autoZero"/>
        <c:auto val="1"/>
        <c:lblAlgn val="ctr"/>
        <c:lblOffset val="100"/>
        <c:noMultiLvlLbl val="0"/>
      </c:catAx>
      <c:valAx>
        <c:axId val="184283072"/>
        <c:scaling>
          <c:orientation val="minMax"/>
        </c:scaling>
        <c:delete val="1"/>
        <c:axPos val="l"/>
        <c:numFmt formatCode="General" sourceLinked="1"/>
        <c:majorTickMark val="out"/>
        <c:minorTickMark val="none"/>
        <c:tickLblPos val="nextTo"/>
        <c:crossAx val="185027072"/>
        <c:crosses val="autoZero"/>
        <c:crossBetween val="between"/>
      </c:valAx>
    </c:plotArea>
    <c:legend>
      <c:legendPos val="t"/>
      <c:legendEntry>
        <c:idx val="0"/>
        <c:txPr>
          <a:bodyPr/>
          <a:lstStyle/>
          <a:p>
            <a:pPr>
              <a:defRPr sz="1000" baseline="0">
                <a:latin typeface="Arial" pitchFamily="34" charset="0"/>
                <a:cs typeface="Arial" pitchFamily="34" charset="0"/>
              </a:defRPr>
            </a:pPr>
            <a:endParaRPr lang="en-US"/>
          </a:p>
        </c:txPr>
      </c:legendEntry>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t>Number of CCGs meeting both metric</a:t>
            </a:r>
            <a:r>
              <a:rPr lang="en-US" sz="1100" baseline="0"/>
              <a:t> </a:t>
            </a:r>
            <a:r>
              <a:rPr lang="en-US" sz="1100"/>
              <a:t>targets</a:t>
            </a:r>
          </a:p>
          <a:p>
            <a:pPr>
              <a:defRPr sz="1000">
                <a:latin typeface="Arial" pitchFamily="34" charset="0"/>
                <a:cs typeface="Arial" pitchFamily="34" charset="0"/>
              </a:defRPr>
            </a:pPr>
            <a:endParaRPr lang="en-US"/>
          </a:p>
        </c:rich>
      </c:tx>
      <c:overlay val="0"/>
    </c:title>
    <c:autoTitleDeleted val="0"/>
    <c:plotArea>
      <c:layout>
        <c:manualLayout>
          <c:layoutTarget val="inner"/>
          <c:xMode val="edge"/>
          <c:yMode val="edge"/>
          <c:x val="8.990560089395902E-2"/>
          <c:y val="0.14583333333333334"/>
          <c:w val="0.87953896597005388"/>
          <c:h val="0.62916581157709717"/>
        </c:manualLayout>
      </c:layout>
      <c:barChart>
        <c:barDir val="col"/>
        <c:grouping val="stacked"/>
        <c:varyColors val="0"/>
        <c:ser>
          <c:idx val="0"/>
          <c:order val="0"/>
          <c:tx>
            <c:strRef>
              <c:f>'CCG by England Summary data'!$A$17</c:f>
              <c:strCache>
                <c:ptCount val="1"/>
                <c:pt idx="0">
                  <c:v>Number of CCGs meeting both metric targets</c:v>
                </c:pt>
              </c:strCache>
            </c:strRef>
          </c:tx>
          <c:spPr>
            <a:solidFill>
              <a:srgbClr val="00CC66"/>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data'!$B$16:$I$16</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data'!$B$17:$I$17</c:f>
              <c:numCache>
                <c:formatCode>General</c:formatCode>
                <c:ptCount val="8"/>
                <c:pt idx="0">
                  <c:v>37</c:v>
                </c:pt>
                <c:pt idx="1">
                  <c:v>40</c:v>
                </c:pt>
                <c:pt idx="2">
                  <c:v>37</c:v>
                </c:pt>
                <c:pt idx="3">
                  <c:v>36</c:v>
                </c:pt>
                <c:pt idx="4">
                  <c:v>39</c:v>
                </c:pt>
                <c:pt idx="5">
                  <c:v>35</c:v>
                </c:pt>
                <c:pt idx="6">
                  <c:v>32</c:v>
                </c:pt>
                <c:pt idx="7">
                  <c:v>35</c:v>
                </c:pt>
              </c:numCache>
            </c:numRef>
          </c:val>
          <c:extLst>
            <c:ext xmlns:c16="http://schemas.microsoft.com/office/drawing/2014/chart" uri="{C3380CC4-5D6E-409C-BE32-E72D297353CC}">
              <c16:uniqueId val="{00000000-5D05-4D4A-B9E5-5160F0315D85}"/>
            </c:ext>
          </c:extLst>
        </c:ser>
        <c:dLbls>
          <c:showLegendKey val="0"/>
          <c:showVal val="1"/>
          <c:showCatName val="0"/>
          <c:showSerName val="0"/>
          <c:showPercent val="0"/>
          <c:showBubbleSize val="0"/>
        </c:dLbls>
        <c:gapWidth val="40"/>
        <c:overlap val="100"/>
        <c:axId val="185027584"/>
        <c:axId val="184284800"/>
      </c:barChart>
      <c:dateAx>
        <c:axId val="1850275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4800"/>
        <c:crosses val="autoZero"/>
        <c:auto val="1"/>
        <c:lblOffset val="100"/>
        <c:baseTimeUnit val="months"/>
      </c:dateAx>
      <c:valAx>
        <c:axId val="184284800"/>
        <c:scaling>
          <c:orientation val="minMax"/>
          <c:min val="0"/>
        </c:scaling>
        <c:delete val="1"/>
        <c:axPos val="l"/>
        <c:numFmt formatCode="General" sourceLinked="1"/>
        <c:majorTickMark val="out"/>
        <c:minorTickMark val="none"/>
        <c:tickLblPos val="nextTo"/>
        <c:crossAx val="1850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latin typeface="Arial" pitchFamily="34" charset="0"/>
                <a:cs typeface="Arial" pitchFamily="34" charset="0"/>
              </a:rPr>
              <a:t>Number</a:t>
            </a:r>
            <a:r>
              <a:rPr lang="en-US" sz="1100" baseline="0">
                <a:latin typeface="Arial" pitchFamily="34" charset="0"/>
                <a:cs typeface="Arial" pitchFamily="34" charset="0"/>
              </a:rPr>
              <a:t> of </a:t>
            </a:r>
            <a:r>
              <a:rPr lang="en-US" sz="1100">
                <a:latin typeface="Arial" pitchFamily="34" charset="0"/>
                <a:cs typeface="Arial" pitchFamily="34" charset="0"/>
              </a:rPr>
              <a:t>CCGs not meeting either metric</a:t>
            </a:r>
            <a:r>
              <a:rPr lang="en-US" sz="1100" baseline="0">
                <a:latin typeface="Arial" pitchFamily="34" charset="0"/>
                <a:cs typeface="Arial" pitchFamily="34" charset="0"/>
              </a:rPr>
              <a:t> t</a:t>
            </a:r>
            <a:r>
              <a:rPr lang="en-US" sz="1100">
                <a:latin typeface="Arial" pitchFamily="34" charset="0"/>
                <a:cs typeface="Arial" pitchFamily="34" charset="0"/>
              </a:rPr>
              <a:t>arget</a:t>
            </a:r>
          </a:p>
        </c:rich>
      </c:tx>
      <c:layout>
        <c:manualLayout>
          <c:xMode val="edge"/>
          <c:yMode val="edge"/>
          <c:x val="0.26326273682757978"/>
          <c:y val="5.4332366135957259E-2"/>
        </c:manualLayout>
      </c:layout>
      <c:overlay val="0"/>
    </c:title>
    <c:autoTitleDeleted val="0"/>
    <c:plotArea>
      <c:layout>
        <c:manualLayout>
          <c:layoutTarget val="inner"/>
          <c:xMode val="edge"/>
          <c:yMode val="edge"/>
          <c:x val="8.9091698716395162E-2"/>
          <c:y val="0.19907407407407407"/>
          <c:w val="0.88035255537039792"/>
          <c:h val="0.59980023330417032"/>
        </c:manualLayout>
      </c:layout>
      <c:barChart>
        <c:barDir val="col"/>
        <c:grouping val="stacked"/>
        <c:varyColors val="0"/>
        <c:ser>
          <c:idx val="0"/>
          <c:order val="0"/>
          <c:tx>
            <c:strRef>
              <c:f>'CCG by England Summary data'!$A$22</c:f>
              <c:strCache>
                <c:ptCount val="1"/>
                <c:pt idx="0">
                  <c:v>Number of CCGs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data'!$B$21:$I$21</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data'!$B$22:$I$22</c:f>
              <c:numCache>
                <c:formatCode>General</c:formatCode>
                <c:ptCount val="8"/>
                <c:pt idx="0">
                  <c:v>6</c:v>
                </c:pt>
                <c:pt idx="1">
                  <c:v>6</c:v>
                </c:pt>
                <c:pt idx="2">
                  <c:v>6</c:v>
                </c:pt>
                <c:pt idx="3">
                  <c:v>6</c:v>
                </c:pt>
                <c:pt idx="4">
                  <c:v>6</c:v>
                </c:pt>
                <c:pt idx="5">
                  <c:v>7</c:v>
                </c:pt>
                <c:pt idx="6">
                  <c:v>8</c:v>
                </c:pt>
                <c:pt idx="7">
                  <c:v>9</c:v>
                </c:pt>
              </c:numCache>
            </c:numRef>
          </c:val>
          <c:extLst>
            <c:ext xmlns:c16="http://schemas.microsoft.com/office/drawing/2014/chart" uri="{C3380CC4-5D6E-409C-BE32-E72D297353CC}">
              <c16:uniqueId val="{00000000-0952-4764-A80D-43917FF4EAC8}"/>
            </c:ext>
          </c:extLst>
        </c:ser>
        <c:dLbls>
          <c:showLegendKey val="0"/>
          <c:showVal val="1"/>
          <c:showCatName val="0"/>
          <c:showSerName val="0"/>
          <c:showPercent val="0"/>
          <c:showBubbleSize val="0"/>
        </c:dLbls>
        <c:gapWidth val="40"/>
        <c:overlap val="100"/>
        <c:axId val="144306176"/>
        <c:axId val="184285952"/>
      </c:barChart>
      <c:dateAx>
        <c:axId val="1443061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5952"/>
        <c:crosses val="autoZero"/>
        <c:auto val="1"/>
        <c:lblOffset val="100"/>
        <c:baseTimeUnit val="months"/>
      </c:dateAx>
      <c:valAx>
        <c:axId val="184285952"/>
        <c:scaling>
          <c:orientation val="minMax"/>
          <c:max val="50"/>
        </c:scaling>
        <c:delete val="1"/>
        <c:axPos val="l"/>
        <c:numFmt formatCode="General" sourceLinked="1"/>
        <c:majorTickMark val="out"/>
        <c:minorTickMark val="none"/>
        <c:tickLblPos val="nextTo"/>
        <c:crossAx val="144306176"/>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pPr>
            <a:r>
              <a:rPr lang="en-GB" sz="1100" baseline="0">
                <a:latin typeface="Arial" pitchFamily="34" charset="0"/>
                <a:cs typeface="Arial" pitchFamily="34" charset="0"/>
              </a:rPr>
              <a:t>Antibacterial items / STAR PU</a:t>
            </a:r>
          </a:p>
          <a:p>
            <a:pPr>
              <a:defRPr baseline="0"/>
            </a:pPr>
            <a:r>
              <a:rPr lang="en-GB" sz="1100" baseline="0">
                <a:latin typeface="Arial" pitchFamily="34" charset="0"/>
                <a:cs typeface="Arial" pitchFamily="34" charset="0"/>
              </a:rPr>
              <a:t>(12 months to November 2021) </a:t>
            </a:r>
          </a:p>
        </c:rich>
      </c:tx>
      <c:layout>
        <c:manualLayout>
          <c:xMode val="edge"/>
          <c:yMode val="edge"/>
          <c:x val="0.39571865511358117"/>
          <c:y val="2.4700883520064894E-2"/>
        </c:manualLayout>
      </c:layout>
      <c:overlay val="0"/>
    </c:title>
    <c:autoTitleDeleted val="0"/>
    <c:plotArea>
      <c:layout>
        <c:manualLayout>
          <c:layoutTarget val="inner"/>
          <c:xMode val="edge"/>
          <c:yMode val="edge"/>
          <c:x val="1.5539785899211452E-2"/>
          <c:y val="0.21868948472471028"/>
          <c:w val="0.97370190078594987"/>
          <c:h val="0.41105325041963975"/>
        </c:manualLayout>
      </c:layout>
      <c:barChart>
        <c:barDir val="col"/>
        <c:grouping val="stacked"/>
        <c:varyColors val="0"/>
        <c:ser>
          <c:idx val="1"/>
          <c:order val="0"/>
          <c:tx>
            <c:strRef>
              <c:f>'CCG by REGION Summary data'!$C$6</c:f>
              <c:strCache>
                <c:ptCount val="1"/>
                <c:pt idx="0">
                  <c:v>Number of CCGs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data'!$C$7:$C$13</c:f>
              <c:numCache>
                <c:formatCode>General</c:formatCode>
                <c:ptCount val="7"/>
                <c:pt idx="0">
                  <c:v>7</c:v>
                </c:pt>
                <c:pt idx="1">
                  <c:v>5</c:v>
                </c:pt>
                <c:pt idx="2">
                  <c:v>12</c:v>
                </c:pt>
                <c:pt idx="3">
                  <c:v>9</c:v>
                </c:pt>
                <c:pt idx="4">
                  <c:v>8</c:v>
                </c:pt>
                <c:pt idx="5">
                  <c:v>11</c:v>
                </c:pt>
                <c:pt idx="6">
                  <c:v>7</c:v>
                </c:pt>
              </c:numCache>
            </c:numRef>
          </c:val>
          <c:extLst>
            <c:ext xmlns:c16="http://schemas.microsoft.com/office/drawing/2014/chart" uri="{C3380CC4-5D6E-409C-BE32-E72D297353CC}">
              <c16:uniqueId val="{00000000-A571-45CF-9E55-11DE7F183DA0}"/>
            </c:ext>
          </c:extLst>
        </c:ser>
        <c:ser>
          <c:idx val="2"/>
          <c:order val="1"/>
          <c:tx>
            <c:strRef>
              <c:f>'CCG by REGION Summary data'!$D$6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data'!$D$7:$D$13</c:f>
              <c:numCache>
                <c:formatCode>General</c:formatCode>
                <c:ptCount val="7"/>
                <c:pt idx="0">
                  <c:v>7</c:v>
                </c:pt>
                <c:pt idx="1">
                  <c:v>0</c:v>
                </c:pt>
                <c:pt idx="2">
                  <c:v>6</c:v>
                </c:pt>
                <c:pt idx="3">
                  <c:v>15</c:v>
                </c:pt>
                <c:pt idx="4">
                  <c:v>19</c:v>
                </c:pt>
                <c:pt idx="5">
                  <c:v>0</c:v>
                </c:pt>
                <c:pt idx="6">
                  <c:v>0</c:v>
                </c:pt>
              </c:numCache>
            </c:numRef>
          </c:val>
          <c:extLst>
            <c:ext xmlns:c16="http://schemas.microsoft.com/office/drawing/2014/chart" uri="{C3380CC4-5D6E-409C-BE32-E72D297353CC}">
              <c16:uniqueId val="{00000001-A571-45CF-9E55-11DE7F183DA0}"/>
            </c:ext>
          </c:extLst>
        </c:ser>
        <c:dLbls>
          <c:showLegendKey val="0"/>
          <c:showVal val="1"/>
          <c:showCatName val="0"/>
          <c:showSerName val="0"/>
          <c:showPercent val="0"/>
          <c:showBubbleSize val="0"/>
        </c:dLbls>
        <c:gapWidth val="40"/>
        <c:overlap val="100"/>
        <c:axId val="147158016"/>
        <c:axId val="148349504"/>
      </c:barChart>
      <c:catAx>
        <c:axId val="14715801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49504"/>
        <c:crosses val="autoZero"/>
        <c:auto val="1"/>
        <c:lblAlgn val="ctr"/>
        <c:lblOffset val="100"/>
        <c:noMultiLvlLbl val="0"/>
      </c:catAx>
      <c:valAx>
        <c:axId val="148349504"/>
        <c:scaling>
          <c:orientation val="minMax"/>
        </c:scaling>
        <c:delete val="1"/>
        <c:axPos val="l"/>
        <c:numFmt formatCode="General" sourceLinked="1"/>
        <c:majorTickMark val="out"/>
        <c:minorTickMark val="none"/>
        <c:tickLblPos val="nextTo"/>
        <c:crossAx val="1471580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pPr>
            <a:r>
              <a:rPr lang="en-GB" sz="1100" baseline="0">
                <a:latin typeface="Arial" pitchFamily="34" charset="0"/>
                <a:cs typeface="Arial" pitchFamily="34" charset="0"/>
              </a:rPr>
              <a:t>Co-amoxiclav, Cephalosporins &amp; Quinolones</a:t>
            </a:r>
          </a:p>
          <a:p>
            <a:pPr>
              <a:defRPr baseline="0"/>
            </a:pPr>
            <a:r>
              <a:rPr lang="en-GB" sz="1100" baseline="0">
                <a:latin typeface="Arial" pitchFamily="34" charset="0"/>
                <a:cs typeface="Arial" pitchFamily="34" charset="0"/>
              </a:rPr>
              <a:t> (12 months to November 2021) </a:t>
            </a:r>
          </a:p>
        </c:rich>
      </c:tx>
      <c:layout>
        <c:manualLayout>
          <c:xMode val="edge"/>
          <c:yMode val="edge"/>
          <c:x val="0.35618170338619448"/>
          <c:y val="1.0031347302094156E-2"/>
        </c:manualLayout>
      </c:layout>
      <c:overlay val="0"/>
    </c:title>
    <c:autoTitleDeleted val="0"/>
    <c:plotArea>
      <c:layout/>
      <c:barChart>
        <c:barDir val="col"/>
        <c:grouping val="stacked"/>
        <c:varyColors val="0"/>
        <c:ser>
          <c:idx val="0"/>
          <c:order val="0"/>
          <c:tx>
            <c:strRef>
              <c:f>'CCG by REGION Summary data'!$C$21</c:f>
              <c:strCache>
                <c:ptCount val="1"/>
                <c:pt idx="0">
                  <c:v>Number of CCGs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data'!$C$22:$C$28</c:f>
              <c:numCache>
                <c:formatCode>General</c:formatCode>
                <c:ptCount val="7"/>
                <c:pt idx="0">
                  <c:v>6</c:v>
                </c:pt>
                <c:pt idx="1">
                  <c:v>3</c:v>
                </c:pt>
                <c:pt idx="2">
                  <c:v>12</c:v>
                </c:pt>
                <c:pt idx="3">
                  <c:v>23</c:v>
                </c:pt>
                <c:pt idx="4">
                  <c:v>22</c:v>
                </c:pt>
                <c:pt idx="5">
                  <c:v>3</c:v>
                </c:pt>
                <c:pt idx="6">
                  <c:v>4</c:v>
                </c:pt>
              </c:numCache>
            </c:numRef>
          </c:val>
          <c:extLst>
            <c:ext xmlns:c16="http://schemas.microsoft.com/office/drawing/2014/chart" uri="{C3380CC4-5D6E-409C-BE32-E72D297353CC}">
              <c16:uniqueId val="{00000000-469A-49E0-882C-DD590EA12E17}"/>
            </c:ext>
          </c:extLst>
        </c:ser>
        <c:ser>
          <c:idx val="1"/>
          <c:order val="1"/>
          <c:tx>
            <c:strRef>
              <c:f>'CCG by REGION Summary data'!$D$21</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data'!$D$22:$D$28</c:f>
              <c:numCache>
                <c:formatCode>General</c:formatCode>
                <c:ptCount val="7"/>
                <c:pt idx="0">
                  <c:v>8</c:v>
                </c:pt>
                <c:pt idx="1">
                  <c:v>2</c:v>
                </c:pt>
                <c:pt idx="2">
                  <c:v>6</c:v>
                </c:pt>
                <c:pt idx="3">
                  <c:v>1</c:v>
                </c:pt>
                <c:pt idx="4">
                  <c:v>5</c:v>
                </c:pt>
                <c:pt idx="5">
                  <c:v>8</c:v>
                </c:pt>
                <c:pt idx="6">
                  <c:v>3</c:v>
                </c:pt>
              </c:numCache>
            </c:numRef>
          </c:val>
          <c:extLst>
            <c:ext xmlns:c16="http://schemas.microsoft.com/office/drawing/2014/chart" uri="{C3380CC4-5D6E-409C-BE32-E72D297353CC}">
              <c16:uniqueId val="{00000001-469A-49E0-882C-DD590EA12E17}"/>
            </c:ext>
          </c:extLst>
        </c:ser>
        <c:dLbls>
          <c:showLegendKey val="0"/>
          <c:showVal val="1"/>
          <c:showCatName val="0"/>
          <c:showSerName val="0"/>
          <c:showPercent val="0"/>
          <c:showBubbleSize val="0"/>
        </c:dLbls>
        <c:gapWidth val="40"/>
        <c:overlap val="100"/>
        <c:axId val="147159040"/>
        <c:axId val="148351808"/>
      </c:barChart>
      <c:catAx>
        <c:axId val="14715904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51808"/>
        <c:crosses val="autoZero"/>
        <c:auto val="1"/>
        <c:lblAlgn val="ctr"/>
        <c:lblOffset val="100"/>
        <c:noMultiLvlLbl val="0"/>
      </c:catAx>
      <c:valAx>
        <c:axId val="148351808"/>
        <c:scaling>
          <c:orientation val="minMax"/>
        </c:scaling>
        <c:delete val="1"/>
        <c:axPos val="l"/>
        <c:numFmt formatCode="General" sourceLinked="1"/>
        <c:majorTickMark val="out"/>
        <c:minorTickMark val="none"/>
        <c:tickLblPos val="nextTo"/>
        <c:crossAx val="14715904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4700150600254395E-2"/>
          <c:y val="0.2473558194812806"/>
          <c:w val="0.97059969879949126"/>
          <c:h val="0.36106953238461553"/>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data'!$D$7:$D$48</c:f>
              <c:strCache>
                <c:ptCount val="42"/>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HEREFORDSHIRE &amp; WORCESTERSHIRE STP</c:v>
                </c:pt>
                <c:pt idx="12">
                  <c:v>LINCOLNSHIRE STP</c:v>
                </c:pt>
                <c:pt idx="13">
                  <c:v>BIRMINGHAM &amp; SOLIHULL STP</c:v>
                </c:pt>
                <c:pt idx="14">
                  <c:v>COVENTRY &amp; WARWICKSHIRE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STAFFORDSHIRE &amp; STOKE ON TRENT STP</c:v>
                </c:pt>
                <c:pt idx="21">
                  <c:v>LEICESTER, LEICESTERSHIRE &amp; RUTLAND STP</c:v>
                </c:pt>
                <c:pt idx="22">
                  <c:v>CUMBRIA &amp; NORTH EAST STP</c:v>
                </c:pt>
                <c:pt idx="23">
                  <c:v>W YORKSHIRE &amp; HARROGATE H&amp;C P/SHIP STP</c:v>
                </c:pt>
                <c:pt idx="24">
                  <c:v>SOUTH YORKSHIRE &amp; BASSETLAW STP</c:v>
                </c:pt>
                <c:pt idx="25">
                  <c:v>HUMBER, COAST &amp; VALE STP</c:v>
                </c:pt>
                <c:pt idx="26">
                  <c:v>GREATER MANCHESTER HSC PARTNERSHIP STP</c:v>
                </c:pt>
                <c:pt idx="27">
                  <c:v>CHESHIRE &amp; MERSEYSIDE STP</c:v>
                </c:pt>
                <c:pt idx="28">
                  <c:v>HEALTHIER LANCASHIRE &amp; SOUTH CUMBRIA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data'!$E$7:$E$48</c:f>
              <c:numCache>
                <c:formatCode>General</c:formatCode>
                <c:ptCount val="42"/>
                <c:pt idx="0">
                  <c:v>1</c:v>
                </c:pt>
                <c:pt idx="1">
                  <c:v>1</c:v>
                </c:pt>
                <c:pt idx="2">
                  <c:v>1</c:v>
                </c:pt>
                <c:pt idx="3">
                  <c:v>1</c:v>
                </c:pt>
                <c:pt idx="4">
                  <c:v>1</c:v>
                </c:pt>
                <c:pt idx="5">
                  <c:v>2</c:v>
                </c:pt>
                <c:pt idx="6">
                  <c:v>1</c:v>
                </c:pt>
                <c:pt idx="7">
                  <c:v>1</c:v>
                </c:pt>
                <c:pt idx="8">
                  <c:v>1</c:v>
                </c:pt>
                <c:pt idx="9">
                  <c:v>1</c:v>
                </c:pt>
                <c:pt idx="10">
                  <c:v>1</c:v>
                </c:pt>
                <c:pt idx="11">
                  <c:v>0</c:v>
                </c:pt>
                <c:pt idx="12">
                  <c:v>0</c:v>
                </c:pt>
                <c:pt idx="13">
                  <c:v>1</c:v>
                </c:pt>
                <c:pt idx="14">
                  <c:v>1</c:v>
                </c:pt>
                <c:pt idx="15">
                  <c:v>1</c:v>
                </c:pt>
                <c:pt idx="16">
                  <c:v>1</c:v>
                </c:pt>
                <c:pt idx="17">
                  <c:v>1</c:v>
                </c:pt>
                <c:pt idx="18">
                  <c:v>1</c:v>
                </c:pt>
                <c:pt idx="19">
                  <c:v>1</c:v>
                </c:pt>
                <c:pt idx="20">
                  <c:v>2</c:v>
                </c:pt>
                <c:pt idx="21">
                  <c:v>3</c:v>
                </c:pt>
                <c:pt idx="22">
                  <c:v>0</c:v>
                </c:pt>
                <c:pt idx="23">
                  <c:v>1</c:v>
                </c:pt>
                <c:pt idx="24">
                  <c:v>4</c:v>
                </c:pt>
                <c:pt idx="25">
                  <c:v>4</c:v>
                </c:pt>
                <c:pt idx="26">
                  <c:v>1</c:v>
                </c:pt>
                <c:pt idx="27">
                  <c:v>3</c:v>
                </c:pt>
                <c:pt idx="28">
                  <c:v>4</c:v>
                </c:pt>
                <c:pt idx="29">
                  <c:v>1</c:v>
                </c:pt>
                <c:pt idx="30">
                  <c:v>1</c:v>
                </c:pt>
                <c:pt idx="31">
                  <c:v>1</c:v>
                </c:pt>
                <c:pt idx="32">
                  <c:v>2</c:v>
                </c:pt>
                <c:pt idx="33">
                  <c:v>3</c:v>
                </c:pt>
                <c:pt idx="34">
                  <c:v>3</c:v>
                </c:pt>
                <c:pt idx="35">
                  <c:v>1</c:v>
                </c:pt>
                <c:pt idx="36">
                  <c:v>1</c:v>
                </c:pt>
                <c:pt idx="37">
                  <c:v>1</c:v>
                </c:pt>
                <c:pt idx="38">
                  <c:v>1</c:v>
                </c:pt>
                <c:pt idx="39">
                  <c:v>1</c:v>
                </c:pt>
                <c:pt idx="40">
                  <c:v>1</c:v>
                </c:pt>
                <c:pt idx="41">
                  <c:v>1</c:v>
                </c:pt>
              </c:numCache>
            </c:numRef>
          </c:val>
          <c:extLst>
            <c:ext xmlns:c16="http://schemas.microsoft.com/office/drawing/2014/chart" uri="{C3380CC4-5D6E-409C-BE32-E72D297353CC}">
              <c16:uniqueId val="{00000000-7B2F-44C6-9305-31DE850E56CA}"/>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data'!$D$7:$D$48</c:f>
              <c:strCache>
                <c:ptCount val="42"/>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HEREFORDSHIRE &amp; WORCESTERSHIRE STP</c:v>
                </c:pt>
                <c:pt idx="12">
                  <c:v>LINCOLNSHIRE STP</c:v>
                </c:pt>
                <c:pt idx="13">
                  <c:v>BIRMINGHAM &amp; SOLIHULL STP</c:v>
                </c:pt>
                <c:pt idx="14">
                  <c:v>COVENTRY &amp; WARWICKSHIRE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STAFFORDSHIRE &amp; STOKE ON TRENT STP</c:v>
                </c:pt>
                <c:pt idx="21">
                  <c:v>LEICESTER, LEICESTERSHIRE &amp; RUTLAND STP</c:v>
                </c:pt>
                <c:pt idx="22">
                  <c:v>CUMBRIA &amp; NORTH EAST STP</c:v>
                </c:pt>
                <c:pt idx="23">
                  <c:v>W YORKSHIRE &amp; HARROGATE H&amp;C P/SHIP STP</c:v>
                </c:pt>
                <c:pt idx="24">
                  <c:v>SOUTH YORKSHIRE &amp; BASSETLAW STP</c:v>
                </c:pt>
                <c:pt idx="25">
                  <c:v>HUMBER, COAST &amp; VALE STP</c:v>
                </c:pt>
                <c:pt idx="26">
                  <c:v>GREATER MANCHESTER HSC PARTNERSHIP STP</c:v>
                </c:pt>
                <c:pt idx="27">
                  <c:v>CHESHIRE &amp; MERSEYSIDE STP</c:v>
                </c:pt>
                <c:pt idx="28">
                  <c:v>HEALTHIER LANCASHIRE &amp; SOUTH CUMBRIA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data'!$F$7:$F$48</c:f>
              <c:numCache>
                <c:formatCode>General</c:formatCode>
                <c:ptCount val="42"/>
                <c:pt idx="0">
                  <c:v>0</c:v>
                </c:pt>
                <c:pt idx="1">
                  <c:v>0</c:v>
                </c:pt>
                <c:pt idx="2">
                  <c:v>0</c:v>
                </c:pt>
                <c:pt idx="3">
                  <c:v>2</c:v>
                </c:pt>
                <c:pt idx="4">
                  <c:v>4</c:v>
                </c:pt>
                <c:pt idx="5">
                  <c:v>1</c:v>
                </c:pt>
                <c:pt idx="6">
                  <c:v>0</c:v>
                </c:pt>
                <c:pt idx="7">
                  <c:v>0</c:v>
                </c:pt>
                <c:pt idx="8">
                  <c:v>0</c:v>
                </c:pt>
                <c:pt idx="9">
                  <c:v>0</c:v>
                </c:pt>
                <c:pt idx="10">
                  <c:v>0</c:v>
                </c:pt>
                <c:pt idx="11">
                  <c:v>1</c:v>
                </c:pt>
                <c:pt idx="12">
                  <c:v>1</c:v>
                </c:pt>
                <c:pt idx="13">
                  <c:v>0</c:v>
                </c:pt>
                <c:pt idx="14">
                  <c:v>0</c:v>
                </c:pt>
                <c:pt idx="15">
                  <c:v>0</c:v>
                </c:pt>
                <c:pt idx="16">
                  <c:v>0</c:v>
                </c:pt>
                <c:pt idx="17">
                  <c:v>0</c:v>
                </c:pt>
                <c:pt idx="18">
                  <c:v>0</c:v>
                </c:pt>
                <c:pt idx="19">
                  <c:v>0</c:v>
                </c:pt>
                <c:pt idx="20">
                  <c:v>4</c:v>
                </c:pt>
                <c:pt idx="21">
                  <c:v>0</c:v>
                </c:pt>
                <c:pt idx="22">
                  <c:v>8</c:v>
                </c:pt>
                <c:pt idx="23">
                  <c:v>4</c:v>
                </c:pt>
                <c:pt idx="24">
                  <c:v>1</c:v>
                </c:pt>
                <c:pt idx="25">
                  <c:v>2</c:v>
                </c:pt>
                <c:pt idx="26">
                  <c:v>9</c:v>
                </c:pt>
                <c:pt idx="27">
                  <c:v>6</c:v>
                </c:pt>
                <c:pt idx="28">
                  <c:v>4</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7B2F-44C6-9305-31DE850E56CA}"/>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layout>
        <c:manualLayout>
          <c:xMode val="edge"/>
          <c:yMode val="edge"/>
          <c:x val="0.35285181780165892"/>
          <c:y val="1.8658895554995624E-2"/>
        </c:manualLayout>
      </c:layout>
      <c:overlay val="0"/>
    </c:title>
    <c:autoTitleDeleted val="0"/>
    <c:plotArea>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data'!$D$58:$D$99</c:f>
              <c:strCache>
                <c:ptCount val="42"/>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HEREFORDSHIRE &amp; WORCESTERSHIRE STP</c:v>
                </c:pt>
                <c:pt idx="12">
                  <c:v>LINCOLNSHIRE STP</c:v>
                </c:pt>
                <c:pt idx="13">
                  <c:v>BIRMINGHAM &amp; SOLIHULL STP</c:v>
                </c:pt>
                <c:pt idx="14">
                  <c:v>COVENTRY &amp; WARWICKSHIRE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STAFFORDSHIRE &amp; STOKE ON TRENT STP</c:v>
                </c:pt>
                <c:pt idx="21">
                  <c:v>LEICESTER, LEICESTERSHIRE &amp; RUTLAND STP</c:v>
                </c:pt>
                <c:pt idx="22">
                  <c:v>CUMBRIA &amp; NORTH EAST STP</c:v>
                </c:pt>
                <c:pt idx="23">
                  <c:v>W YORKSHIRE &amp; HARROGATE H&amp;C P/SHIP STP</c:v>
                </c:pt>
                <c:pt idx="24">
                  <c:v>SOUTH YORKSHIRE &amp; BASSETLAW STP</c:v>
                </c:pt>
                <c:pt idx="25">
                  <c:v>HUMBER, COAST &amp; VALE STP</c:v>
                </c:pt>
                <c:pt idx="26">
                  <c:v>GREATER MANCHESTER HSC PARTNERSHIP STP</c:v>
                </c:pt>
                <c:pt idx="27">
                  <c:v>CHESHIRE &amp; MERSEYSIDE STP</c:v>
                </c:pt>
                <c:pt idx="28">
                  <c:v>HEALTHIER LANCASHIRE &amp; SOUTH CUMBRIA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data'!$E$58:$E$99</c:f>
              <c:numCache>
                <c:formatCode>General</c:formatCode>
                <c:ptCount val="42"/>
                <c:pt idx="0">
                  <c:v>1</c:v>
                </c:pt>
                <c:pt idx="1">
                  <c:v>0</c:v>
                </c:pt>
                <c:pt idx="2">
                  <c:v>0</c:v>
                </c:pt>
                <c:pt idx="3">
                  <c:v>2</c:v>
                </c:pt>
                <c:pt idx="4">
                  <c:v>2</c:v>
                </c:pt>
                <c:pt idx="5">
                  <c:v>1</c:v>
                </c:pt>
                <c:pt idx="6">
                  <c:v>0</c:v>
                </c:pt>
                <c:pt idx="7">
                  <c:v>0</c:v>
                </c:pt>
                <c:pt idx="8">
                  <c:v>1</c:v>
                </c:pt>
                <c:pt idx="9">
                  <c:v>1</c:v>
                </c:pt>
                <c:pt idx="10">
                  <c:v>1</c:v>
                </c:pt>
                <c:pt idx="11">
                  <c:v>1</c:v>
                </c:pt>
                <c:pt idx="12">
                  <c:v>0</c:v>
                </c:pt>
                <c:pt idx="13">
                  <c:v>1</c:v>
                </c:pt>
                <c:pt idx="14">
                  <c:v>1</c:v>
                </c:pt>
                <c:pt idx="15">
                  <c:v>1</c:v>
                </c:pt>
                <c:pt idx="16">
                  <c:v>1</c:v>
                </c:pt>
                <c:pt idx="17">
                  <c:v>1</c:v>
                </c:pt>
                <c:pt idx="18">
                  <c:v>1</c:v>
                </c:pt>
                <c:pt idx="19">
                  <c:v>1</c:v>
                </c:pt>
                <c:pt idx="20">
                  <c:v>3</c:v>
                </c:pt>
                <c:pt idx="21">
                  <c:v>1</c:v>
                </c:pt>
                <c:pt idx="22">
                  <c:v>8</c:v>
                </c:pt>
                <c:pt idx="23">
                  <c:v>5</c:v>
                </c:pt>
                <c:pt idx="24">
                  <c:v>5</c:v>
                </c:pt>
                <c:pt idx="25">
                  <c:v>5</c:v>
                </c:pt>
                <c:pt idx="26">
                  <c:v>8</c:v>
                </c:pt>
                <c:pt idx="27">
                  <c:v>7</c:v>
                </c:pt>
                <c:pt idx="28">
                  <c:v>7</c:v>
                </c:pt>
                <c:pt idx="29">
                  <c:v>1</c:v>
                </c:pt>
                <c:pt idx="30">
                  <c:v>0</c:v>
                </c:pt>
                <c:pt idx="31">
                  <c:v>0</c:v>
                </c:pt>
                <c:pt idx="32">
                  <c:v>1</c:v>
                </c:pt>
                <c:pt idx="33">
                  <c:v>1</c:v>
                </c:pt>
                <c:pt idx="34">
                  <c:v>0</c:v>
                </c:pt>
                <c:pt idx="35">
                  <c:v>0</c:v>
                </c:pt>
                <c:pt idx="36">
                  <c:v>0</c:v>
                </c:pt>
                <c:pt idx="37">
                  <c:v>0</c:v>
                </c:pt>
                <c:pt idx="38">
                  <c:v>1</c:v>
                </c:pt>
                <c:pt idx="39">
                  <c:v>1</c:v>
                </c:pt>
                <c:pt idx="40">
                  <c:v>1</c:v>
                </c:pt>
                <c:pt idx="41">
                  <c:v>1</c:v>
                </c:pt>
              </c:numCache>
            </c:numRef>
          </c:val>
          <c:extLst>
            <c:ext xmlns:c16="http://schemas.microsoft.com/office/drawing/2014/chart" uri="{C3380CC4-5D6E-409C-BE32-E72D297353CC}">
              <c16:uniqueId val="{00000000-63C5-413B-98CF-596276DC11D2}"/>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data'!$D$58:$D$99</c:f>
              <c:strCache>
                <c:ptCount val="42"/>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HEREFORDSHIRE &amp; WORCESTERSHIRE STP</c:v>
                </c:pt>
                <c:pt idx="12">
                  <c:v>LINCOLNSHIRE STP</c:v>
                </c:pt>
                <c:pt idx="13">
                  <c:v>BIRMINGHAM &amp; SOLIHULL STP</c:v>
                </c:pt>
                <c:pt idx="14">
                  <c:v>COVENTRY &amp; WARWICKSHIRE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STAFFORDSHIRE &amp; STOKE ON TRENT STP</c:v>
                </c:pt>
                <c:pt idx="21">
                  <c:v>LEICESTER, LEICESTERSHIRE &amp; RUTLAND STP</c:v>
                </c:pt>
                <c:pt idx="22">
                  <c:v>CUMBRIA &amp; NORTH EAST STP</c:v>
                </c:pt>
                <c:pt idx="23">
                  <c:v>W YORKSHIRE &amp; HARROGATE H&amp;C P/SHIP STP</c:v>
                </c:pt>
                <c:pt idx="24">
                  <c:v>SOUTH YORKSHIRE &amp; BASSETLAW STP</c:v>
                </c:pt>
                <c:pt idx="25">
                  <c:v>HUMBER, COAST &amp; VALE STP</c:v>
                </c:pt>
                <c:pt idx="26">
                  <c:v>GREATER MANCHESTER HSC PARTNERSHIP STP</c:v>
                </c:pt>
                <c:pt idx="27">
                  <c:v>CHESHIRE &amp; MERSEYSIDE STP</c:v>
                </c:pt>
                <c:pt idx="28">
                  <c:v>HEALTHIER LANCASHIRE &amp; SOUTH CUMBRIA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data'!$F$58:$F$99</c:f>
              <c:numCache>
                <c:formatCode>General</c:formatCode>
                <c:ptCount val="42"/>
                <c:pt idx="0">
                  <c:v>0</c:v>
                </c:pt>
                <c:pt idx="1">
                  <c:v>1</c:v>
                </c:pt>
                <c:pt idx="2">
                  <c:v>1</c:v>
                </c:pt>
                <c:pt idx="3">
                  <c:v>1</c:v>
                </c:pt>
                <c:pt idx="4">
                  <c:v>3</c:v>
                </c:pt>
                <c:pt idx="5">
                  <c:v>2</c:v>
                </c:pt>
                <c:pt idx="6">
                  <c:v>1</c:v>
                </c:pt>
                <c:pt idx="7">
                  <c:v>1</c:v>
                </c:pt>
                <c:pt idx="8">
                  <c:v>0</c:v>
                </c:pt>
                <c:pt idx="9">
                  <c:v>0</c:v>
                </c:pt>
                <c:pt idx="10">
                  <c:v>0</c:v>
                </c:pt>
                <c:pt idx="11">
                  <c:v>0</c:v>
                </c:pt>
                <c:pt idx="12">
                  <c:v>1</c:v>
                </c:pt>
                <c:pt idx="13">
                  <c:v>0</c:v>
                </c:pt>
                <c:pt idx="14">
                  <c:v>0</c:v>
                </c:pt>
                <c:pt idx="15">
                  <c:v>0</c:v>
                </c:pt>
                <c:pt idx="16">
                  <c:v>0</c:v>
                </c:pt>
                <c:pt idx="17">
                  <c:v>0</c:v>
                </c:pt>
                <c:pt idx="18">
                  <c:v>0</c:v>
                </c:pt>
                <c:pt idx="19">
                  <c:v>0</c:v>
                </c:pt>
                <c:pt idx="20">
                  <c:v>3</c:v>
                </c:pt>
                <c:pt idx="21">
                  <c:v>2</c:v>
                </c:pt>
                <c:pt idx="22">
                  <c:v>0</c:v>
                </c:pt>
                <c:pt idx="23">
                  <c:v>0</c:v>
                </c:pt>
                <c:pt idx="24">
                  <c:v>0</c:v>
                </c:pt>
                <c:pt idx="25">
                  <c:v>1</c:v>
                </c:pt>
                <c:pt idx="26">
                  <c:v>2</c:v>
                </c:pt>
                <c:pt idx="27">
                  <c:v>2</c:v>
                </c:pt>
                <c:pt idx="28">
                  <c:v>1</c:v>
                </c:pt>
                <c:pt idx="29">
                  <c:v>0</c:v>
                </c:pt>
                <c:pt idx="30">
                  <c:v>1</c:v>
                </c:pt>
                <c:pt idx="31">
                  <c:v>1</c:v>
                </c:pt>
                <c:pt idx="32">
                  <c:v>1</c:v>
                </c:pt>
                <c:pt idx="33">
                  <c:v>2</c:v>
                </c:pt>
                <c:pt idx="34">
                  <c:v>3</c:v>
                </c:pt>
                <c:pt idx="35">
                  <c:v>1</c:v>
                </c:pt>
                <c:pt idx="36">
                  <c:v>1</c:v>
                </c:pt>
                <c:pt idx="37">
                  <c:v>1</c:v>
                </c:pt>
                <c:pt idx="38">
                  <c:v>0</c:v>
                </c:pt>
                <c:pt idx="39">
                  <c:v>0</c:v>
                </c:pt>
                <c:pt idx="40">
                  <c:v>0</c:v>
                </c:pt>
                <c:pt idx="41">
                  <c:v>0</c:v>
                </c:pt>
              </c:numCache>
            </c:numRef>
          </c:val>
          <c:extLst>
            <c:ext xmlns:c16="http://schemas.microsoft.com/office/drawing/2014/chart" uri="{C3380CC4-5D6E-409C-BE32-E72D297353CC}">
              <c16:uniqueId val="{00000001-63C5-413B-98CF-596276DC11D2}"/>
            </c:ext>
          </c:extLst>
        </c:ser>
        <c:dLbls>
          <c:showLegendKey val="0"/>
          <c:showVal val="1"/>
          <c:showCatName val="0"/>
          <c:showSerName val="0"/>
          <c:showPercent val="0"/>
          <c:showBubbleSize val="0"/>
        </c:dLbls>
        <c:gapWidth val="40"/>
        <c:overlap val="100"/>
        <c:axId val="147282432"/>
        <c:axId val="148768448"/>
      </c:barChart>
      <c:catAx>
        <c:axId val="147282432"/>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768448"/>
        <c:crosses val="autoZero"/>
        <c:auto val="1"/>
        <c:lblAlgn val="ctr"/>
        <c:lblOffset val="100"/>
        <c:noMultiLvlLbl val="0"/>
      </c:catAx>
      <c:valAx>
        <c:axId val="148768448"/>
        <c:scaling>
          <c:orientation val="minMax"/>
        </c:scaling>
        <c:delete val="1"/>
        <c:axPos val="l"/>
        <c:numFmt formatCode="General" sourceLinked="1"/>
        <c:majorTickMark val="none"/>
        <c:minorTickMark val="none"/>
        <c:tickLblPos val="nextTo"/>
        <c:crossAx val="14728243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meeting both NHS SOF AMR metric targets </a:t>
            </a:r>
          </a:p>
        </c:rich>
      </c:tx>
      <c:layout>
        <c:manualLayout>
          <c:xMode val="edge"/>
          <c:yMode val="edge"/>
          <c:x val="0.12007448789571695"/>
          <c:y val="2.8469761526517229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by England Summary data'!$A$17</c:f>
              <c:strCache>
                <c:ptCount val="1"/>
                <c:pt idx="0">
                  <c:v>Number of CCGs meeting both metric targets</c:v>
                </c:pt>
              </c:strCache>
            </c:strRef>
          </c:tx>
          <c:spPr>
            <a:solidFill>
              <a:srgbClr val="00CC66"/>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data'!$B$16:$I$16</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data'!$B$17:$I$17</c:f>
              <c:numCache>
                <c:formatCode>General</c:formatCode>
                <c:ptCount val="8"/>
                <c:pt idx="0">
                  <c:v>37</c:v>
                </c:pt>
                <c:pt idx="1">
                  <c:v>40</c:v>
                </c:pt>
                <c:pt idx="2">
                  <c:v>37</c:v>
                </c:pt>
                <c:pt idx="3">
                  <c:v>36</c:v>
                </c:pt>
                <c:pt idx="4">
                  <c:v>39</c:v>
                </c:pt>
                <c:pt idx="5">
                  <c:v>35</c:v>
                </c:pt>
                <c:pt idx="6">
                  <c:v>32</c:v>
                </c:pt>
                <c:pt idx="7">
                  <c:v>35</c:v>
                </c:pt>
              </c:numCache>
            </c:numRef>
          </c:val>
          <c:extLst>
            <c:ext xmlns:c16="http://schemas.microsoft.com/office/drawing/2014/chart" uri="{C3380CC4-5D6E-409C-BE32-E72D297353CC}">
              <c16:uniqueId val="{00000000-42C5-4C5F-A5D9-1DA9D0C01080}"/>
            </c:ext>
          </c:extLst>
        </c:ser>
        <c:dLbls>
          <c:showLegendKey val="0"/>
          <c:showVal val="1"/>
          <c:showCatName val="0"/>
          <c:showSerName val="0"/>
          <c:showPercent val="0"/>
          <c:showBubbleSize val="0"/>
        </c:dLbls>
        <c:gapWidth val="40"/>
        <c:overlap val="100"/>
        <c:axId val="143944192"/>
        <c:axId val="144366912"/>
      </c:barChart>
      <c:dateAx>
        <c:axId val="143944192"/>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4366912"/>
        <c:crosses val="autoZero"/>
        <c:auto val="1"/>
        <c:lblOffset val="100"/>
        <c:baseTimeUnit val="months"/>
      </c:dateAx>
      <c:valAx>
        <c:axId val="144366912"/>
        <c:scaling>
          <c:orientation val="minMax"/>
          <c:min val="0"/>
        </c:scaling>
        <c:delete val="1"/>
        <c:axPos val="l"/>
        <c:numFmt formatCode="General" sourceLinked="1"/>
        <c:majorTickMark val="out"/>
        <c:minorTickMark val="none"/>
        <c:tickLblPos val="nextTo"/>
        <c:crossAx val="14394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who have not met either NHS SOF AMR metric target</a:t>
            </a:r>
          </a:p>
        </c:rich>
      </c:tx>
      <c:layout>
        <c:manualLayout>
          <c:xMode val="edge"/>
          <c:yMode val="edge"/>
          <c:x val="0.15769270678480632"/>
          <c:y val="5.2380972021361841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by England Summary data'!$A$22</c:f>
              <c:strCache>
                <c:ptCount val="1"/>
                <c:pt idx="0">
                  <c:v>Number of CCGs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data'!$B$21:$I$21</c:f>
              <c:numCache>
                <c:formatCode>mmm\-yy</c:formatCode>
                <c:ptCount val="8"/>
                <c:pt idx="0">
                  <c:v>44287</c:v>
                </c:pt>
                <c:pt idx="1">
                  <c:v>44317</c:v>
                </c:pt>
                <c:pt idx="2">
                  <c:v>44348</c:v>
                </c:pt>
                <c:pt idx="3">
                  <c:v>44378</c:v>
                </c:pt>
                <c:pt idx="4">
                  <c:v>44409</c:v>
                </c:pt>
                <c:pt idx="5">
                  <c:v>44440</c:v>
                </c:pt>
                <c:pt idx="6">
                  <c:v>44470</c:v>
                </c:pt>
                <c:pt idx="7">
                  <c:v>44501</c:v>
                </c:pt>
              </c:numCache>
            </c:numRef>
          </c:cat>
          <c:val>
            <c:numRef>
              <c:f>'CCG by England Summary data'!$B$22:$I$22</c:f>
              <c:numCache>
                <c:formatCode>General</c:formatCode>
                <c:ptCount val="8"/>
                <c:pt idx="0">
                  <c:v>6</c:v>
                </c:pt>
                <c:pt idx="1">
                  <c:v>6</c:v>
                </c:pt>
                <c:pt idx="2">
                  <c:v>6</c:v>
                </c:pt>
                <c:pt idx="3">
                  <c:v>6</c:v>
                </c:pt>
                <c:pt idx="4">
                  <c:v>6</c:v>
                </c:pt>
                <c:pt idx="5">
                  <c:v>7</c:v>
                </c:pt>
                <c:pt idx="6">
                  <c:v>8</c:v>
                </c:pt>
                <c:pt idx="7">
                  <c:v>9</c:v>
                </c:pt>
              </c:numCache>
            </c:numRef>
          </c:val>
          <c:extLst>
            <c:ext xmlns:c16="http://schemas.microsoft.com/office/drawing/2014/chart" uri="{C3380CC4-5D6E-409C-BE32-E72D297353CC}">
              <c16:uniqueId val="{00000000-6103-4DA5-BD46-97E9942BCFF1}"/>
            </c:ext>
          </c:extLst>
        </c:ser>
        <c:dLbls>
          <c:showLegendKey val="0"/>
          <c:showVal val="1"/>
          <c:showCatName val="0"/>
          <c:showSerName val="0"/>
          <c:showPercent val="0"/>
          <c:showBubbleSize val="0"/>
        </c:dLbls>
        <c:gapWidth val="40"/>
        <c:overlap val="100"/>
        <c:axId val="145389056"/>
        <c:axId val="183905664"/>
      </c:barChart>
      <c:dateAx>
        <c:axId val="145389056"/>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3905664"/>
        <c:crosses val="autoZero"/>
        <c:auto val="1"/>
        <c:lblOffset val="100"/>
        <c:baseTimeUnit val="months"/>
      </c:dateAx>
      <c:valAx>
        <c:axId val="183905664"/>
        <c:scaling>
          <c:orientation val="minMax"/>
          <c:max val="50"/>
        </c:scaling>
        <c:delete val="1"/>
        <c:axPos val="l"/>
        <c:numFmt formatCode="General" sourceLinked="1"/>
        <c:majorTickMark val="out"/>
        <c:minorTickMark val="none"/>
        <c:tickLblPos val="nextTo"/>
        <c:crossAx val="14538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7.7585407820017757E-2"/>
          <c:y val="6.2410990027295436E-2"/>
          <c:w val="0.90216506560896637"/>
          <c:h val="0.79197700930357773"/>
        </c:manualLayout>
      </c:layout>
      <c:lineChart>
        <c:grouping val="standard"/>
        <c:varyColors val="0"/>
        <c:ser>
          <c:idx val="1"/>
          <c:order val="0"/>
          <c:tx>
            <c:strRef>
              <c:f>'44a CCG trending DATA'!$D$3</c:f>
              <c:strCache>
                <c:ptCount val="1"/>
                <c:pt idx="0">
                  <c:v>BANES SWINDON AND WILTSHIRE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DATA'!$H$3:$O$3</c:f>
              <c:numCache>
                <c:formatCode>#,##0.000</c:formatCode>
                <c:ptCount val="8"/>
                <c:pt idx="0">
                  <c:v>0.68600000000000005</c:v>
                </c:pt>
                <c:pt idx="1">
                  <c:v>0.68500000000000005</c:v>
                </c:pt>
                <c:pt idx="2" formatCode="0.000">
                  <c:v>0.68700000000000006</c:v>
                </c:pt>
                <c:pt idx="3" formatCode="0.000">
                  <c:v>0.69099999999999995</c:v>
                </c:pt>
                <c:pt idx="4" formatCode="0.000">
                  <c:v>0.69499999999999995</c:v>
                </c:pt>
                <c:pt idx="5" formatCode="0.000">
                  <c:v>0.7</c:v>
                </c:pt>
                <c:pt idx="6">
                  <c:v>0.70899999999999996</c:v>
                </c:pt>
                <c:pt idx="7" formatCode="0.000">
                  <c:v>0.72099999999999997</c:v>
                </c:pt>
              </c:numCache>
            </c:numRef>
          </c:val>
          <c:smooth val="0"/>
          <c:extLst>
            <c:ext xmlns:c16="http://schemas.microsoft.com/office/drawing/2014/chart" uri="{C3380CC4-5D6E-409C-BE32-E72D297353CC}">
              <c16:uniqueId val="{00000001-DB1D-4B31-A46C-886E56EC43FF}"/>
            </c:ext>
          </c:extLst>
        </c:ser>
        <c:ser>
          <c:idx val="2"/>
          <c:order val="1"/>
          <c:tx>
            <c:strRef>
              <c:f>'44a CCG trending DATA'!$D$4</c:f>
              <c:strCache>
                <c:ptCount val="1"/>
                <c:pt idx="0">
                  <c:v>BARNSLEY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DATA'!$H$4:$O$4</c:f>
              <c:numCache>
                <c:formatCode>#,##0.000</c:formatCode>
                <c:ptCount val="8"/>
                <c:pt idx="0">
                  <c:v>0.872</c:v>
                </c:pt>
                <c:pt idx="1">
                  <c:v>0.875</c:v>
                </c:pt>
                <c:pt idx="2" formatCode="0.000">
                  <c:v>0.88</c:v>
                </c:pt>
                <c:pt idx="3" formatCode="0.000">
                  <c:v>0.89</c:v>
                </c:pt>
                <c:pt idx="4" formatCode="0.000">
                  <c:v>0.89900000000000002</c:v>
                </c:pt>
                <c:pt idx="5" formatCode="0.000">
                  <c:v>0.90800000000000003</c:v>
                </c:pt>
                <c:pt idx="6">
                  <c:v>0.92400000000000004</c:v>
                </c:pt>
                <c:pt idx="7" formatCode="0.000">
                  <c:v>0.94699999999999995</c:v>
                </c:pt>
              </c:numCache>
            </c:numRef>
          </c:val>
          <c:smooth val="0"/>
          <c:extLst>
            <c:ext xmlns:c16="http://schemas.microsoft.com/office/drawing/2014/chart" uri="{C3380CC4-5D6E-409C-BE32-E72D297353CC}">
              <c16:uniqueId val="{00000002-DB1D-4B31-A46C-886E56EC43FF}"/>
            </c:ext>
          </c:extLst>
        </c:ser>
        <c:ser>
          <c:idx val="3"/>
          <c:order val="2"/>
          <c:tx>
            <c:strRef>
              <c:f>'44a CCG trending DATA'!$D$5</c:f>
              <c:strCache>
                <c:ptCount val="1"/>
                <c:pt idx="0">
                  <c:v>BASILDON AND BRENTWOOD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DATA'!$H$5:$O$5</c:f>
              <c:numCache>
                <c:formatCode>#,##0.000</c:formatCode>
                <c:ptCount val="8"/>
                <c:pt idx="0">
                  <c:v>0.79300000000000004</c:v>
                </c:pt>
                <c:pt idx="1">
                  <c:v>0.79400000000000004</c:v>
                </c:pt>
                <c:pt idx="2" formatCode="0.000">
                  <c:v>0.80400000000000005</c:v>
                </c:pt>
                <c:pt idx="3" formatCode="0.000">
                  <c:v>0.81699999999999995</c:v>
                </c:pt>
                <c:pt idx="4" formatCode="0.000">
                  <c:v>0.82699999999999996</c:v>
                </c:pt>
                <c:pt idx="5" formatCode="0.000">
                  <c:v>0.83699999999999997</c:v>
                </c:pt>
                <c:pt idx="6">
                  <c:v>0.85899999999999999</c:v>
                </c:pt>
                <c:pt idx="7" formatCode="0.000">
                  <c:v>0.88700000000000001</c:v>
                </c:pt>
              </c:numCache>
            </c:numRef>
          </c:val>
          <c:smooth val="0"/>
          <c:extLst>
            <c:ext xmlns:c16="http://schemas.microsoft.com/office/drawing/2014/chart" uri="{C3380CC4-5D6E-409C-BE32-E72D297353CC}">
              <c16:uniqueId val="{00000003-DB1D-4B31-A46C-886E56EC43FF}"/>
            </c:ext>
          </c:extLst>
        </c:ser>
        <c:ser>
          <c:idx val="4"/>
          <c:order val="3"/>
          <c:tx>
            <c:strRef>
              <c:f>'44a CCG trending DATA'!$D$6</c:f>
              <c:strCache>
                <c:ptCount val="1"/>
                <c:pt idx="0">
                  <c:v>BASSETLAW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DATA'!$H$6:$O$6</c:f>
              <c:numCache>
                <c:formatCode>#,##0.000</c:formatCode>
                <c:ptCount val="8"/>
                <c:pt idx="0">
                  <c:v>0.76500000000000001</c:v>
                </c:pt>
                <c:pt idx="1">
                  <c:v>0.76800000000000002</c:v>
                </c:pt>
                <c:pt idx="2" formatCode="0.000">
                  <c:v>0.77600000000000002</c:v>
                </c:pt>
                <c:pt idx="3" formatCode="0.000">
                  <c:v>0.78200000000000003</c:v>
                </c:pt>
                <c:pt idx="4" formatCode="0.000">
                  <c:v>0.79300000000000004</c:v>
                </c:pt>
                <c:pt idx="5" formatCode="0.000">
                  <c:v>0.79500000000000004</c:v>
                </c:pt>
                <c:pt idx="6">
                  <c:v>0.80400000000000005</c:v>
                </c:pt>
                <c:pt idx="7" formatCode="0.000">
                  <c:v>0.82399999999999995</c:v>
                </c:pt>
              </c:numCache>
            </c:numRef>
          </c:val>
          <c:smooth val="0"/>
          <c:extLst>
            <c:ext xmlns:c16="http://schemas.microsoft.com/office/drawing/2014/chart" uri="{C3380CC4-5D6E-409C-BE32-E72D297353CC}">
              <c16:uniqueId val="{00000004-DB1D-4B31-A46C-886E56EC43FF}"/>
            </c:ext>
          </c:extLst>
        </c:ser>
        <c:ser>
          <c:idx val="5"/>
          <c:order val="4"/>
          <c:tx>
            <c:strRef>
              <c:f>'44a CCG trending DATA'!$D$7</c:f>
              <c:strCache>
                <c:ptCount val="1"/>
                <c:pt idx="0">
                  <c:v>BEDFORDSHIRE, LUTON &amp; MILTON KEYNES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DATA'!$H$7:$O$7</c:f>
              <c:numCache>
                <c:formatCode>#,##0.000</c:formatCode>
                <c:ptCount val="8"/>
                <c:pt idx="0">
                  <c:v>0.71</c:v>
                </c:pt>
                <c:pt idx="1">
                  <c:v>0.71199999999999997</c:v>
                </c:pt>
                <c:pt idx="2" formatCode="0.000">
                  <c:v>0.72199999999999998</c:v>
                </c:pt>
                <c:pt idx="3" formatCode="0.000">
                  <c:v>0.73599999999999999</c:v>
                </c:pt>
                <c:pt idx="4" formatCode="0.000">
                  <c:v>0.747</c:v>
                </c:pt>
                <c:pt idx="5" formatCode="0.000">
                  <c:v>0.75600000000000001</c:v>
                </c:pt>
                <c:pt idx="6">
                  <c:v>0.78</c:v>
                </c:pt>
                <c:pt idx="7" formatCode="0.000">
                  <c:v>0.80500000000000005</c:v>
                </c:pt>
              </c:numCache>
            </c:numRef>
          </c:val>
          <c:smooth val="0"/>
          <c:extLst>
            <c:ext xmlns:c16="http://schemas.microsoft.com/office/drawing/2014/chart" uri="{C3380CC4-5D6E-409C-BE32-E72D297353CC}">
              <c16:uniqueId val="{00000005-DB1D-4B31-A46C-886E56EC43FF}"/>
            </c:ext>
          </c:extLst>
        </c:ser>
        <c:ser>
          <c:idx val="6"/>
          <c:order val="5"/>
          <c:tx>
            <c:strRef>
              <c:f>'44a CCG trending DATA'!$D$8</c:f>
              <c:strCache>
                <c:ptCount val="1"/>
                <c:pt idx="0">
                  <c:v>BERKSHIRE WEST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DATA'!$H$8:$O$8</c:f>
              <c:numCache>
                <c:formatCode>#,##0.000</c:formatCode>
                <c:ptCount val="8"/>
                <c:pt idx="0">
                  <c:v>0.60499999999999998</c:v>
                </c:pt>
                <c:pt idx="1">
                  <c:v>0.60499999999999998</c:v>
                </c:pt>
                <c:pt idx="2" formatCode="0.000">
                  <c:v>0.61199999999999999</c:v>
                </c:pt>
                <c:pt idx="3" formatCode="0.000">
                  <c:v>0.621</c:v>
                </c:pt>
                <c:pt idx="4" formatCode="0.000">
                  <c:v>0.628</c:v>
                </c:pt>
                <c:pt idx="5" formatCode="0.000">
                  <c:v>0.63600000000000001</c:v>
                </c:pt>
                <c:pt idx="6">
                  <c:v>0.65100000000000002</c:v>
                </c:pt>
                <c:pt idx="7" formatCode="0.000">
                  <c:v>0.66400000000000003</c:v>
                </c:pt>
              </c:numCache>
            </c:numRef>
          </c:val>
          <c:smooth val="0"/>
          <c:extLst>
            <c:ext xmlns:c16="http://schemas.microsoft.com/office/drawing/2014/chart" uri="{C3380CC4-5D6E-409C-BE32-E72D297353CC}">
              <c16:uniqueId val="{00000006-DB1D-4B31-A46C-886E56EC43FF}"/>
            </c:ext>
          </c:extLst>
        </c:ser>
        <c:ser>
          <c:idx val="7"/>
          <c:order val="6"/>
          <c:tx>
            <c:strRef>
              <c:f>'44a CCG trending DATA'!$D$9</c:f>
              <c:strCache>
                <c:ptCount val="1"/>
                <c:pt idx="0">
                  <c:v>BIRMINGHAM AND SOLIHULL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DATA'!$H$9:$O$9</c:f>
              <c:numCache>
                <c:formatCode>#,##0.000</c:formatCode>
                <c:ptCount val="8"/>
                <c:pt idx="0">
                  <c:v>0.73199999999999998</c:v>
                </c:pt>
                <c:pt idx="1">
                  <c:v>0.73499999999999999</c:v>
                </c:pt>
                <c:pt idx="2" formatCode="0.000">
                  <c:v>0.746</c:v>
                </c:pt>
                <c:pt idx="3" formatCode="0.000">
                  <c:v>0.76</c:v>
                </c:pt>
                <c:pt idx="4" formatCode="0.000">
                  <c:v>0.77200000000000002</c:v>
                </c:pt>
                <c:pt idx="5" formatCode="0.000">
                  <c:v>0.78</c:v>
                </c:pt>
                <c:pt idx="6">
                  <c:v>0.79900000000000004</c:v>
                </c:pt>
                <c:pt idx="7" formatCode="0.000">
                  <c:v>0.82299999999999995</c:v>
                </c:pt>
              </c:numCache>
            </c:numRef>
          </c:val>
          <c:smooth val="0"/>
          <c:extLst>
            <c:ext xmlns:c16="http://schemas.microsoft.com/office/drawing/2014/chart" uri="{C3380CC4-5D6E-409C-BE32-E72D297353CC}">
              <c16:uniqueId val="{00000007-DB1D-4B31-A46C-886E56EC43FF}"/>
            </c:ext>
          </c:extLst>
        </c:ser>
        <c:ser>
          <c:idx val="8"/>
          <c:order val="7"/>
          <c:tx>
            <c:strRef>
              <c:f>'44a CCG trending DATA'!$D$10</c:f>
              <c:strCache>
                <c:ptCount val="1"/>
                <c:pt idx="0">
                  <c:v>BLACK COUNTRY AND WEST BIRMINGHAM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DATA'!$H$10:$O$10</c:f>
              <c:numCache>
                <c:formatCode>#,##0.000</c:formatCode>
                <c:ptCount val="8"/>
                <c:pt idx="0">
                  <c:v>0.753</c:v>
                </c:pt>
                <c:pt idx="1">
                  <c:v>0.75700000000000001</c:v>
                </c:pt>
                <c:pt idx="2" formatCode="0.000">
                  <c:v>0.76700000000000002</c:v>
                </c:pt>
                <c:pt idx="3" formatCode="0.000">
                  <c:v>0.77800000000000002</c:v>
                </c:pt>
                <c:pt idx="4" formatCode="0.000">
                  <c:v>0.78900000000000003</c:v>
                </c:pt>
                <c:pt idx="5" formatCode="0.000">
                  <c:v>0.79600000000000004</c:v>
                </c:pt>
                <c:pt idx="6">
                  <c:v>0.81499999999999995</c:v>
                </c:pt>
                <c:pt idx="7" formatCode="0.000">
                  <c:v>0.83799999999999997</c:v>
                </c:pt>
              </c:numCache>
            </c:numRef>
          </c:val>
          <c:smooth val="0"/>
          <c:extLst>
            <c:ext xmlns:c16="http://schemas.microsoft.com/office/drawing/2014/chart" uri="{C3380CC4-5D6E-409C-BE32-E72D297353CC}">
              <c16:uniqueId val="{00000008-DB1D-4B31-A46C-886E56EC43FF}"/>
            </c:ext>
          </c:extLst>
        </c:ser>
        <c:ser>
          <c:idx val="9"/>
          <c:order val="8"/>
          <c:tx>
            <c:strRef>
              <c:f>'44a CCG trending DATA'!$D$11</c:f>
              <c:strCache>
                <c:ptCount val="1"/>
                <c:pt idx="0">
                  <c:v>BLACKBURN WITH DARWEN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DATA'!$H$11:$O$11</c:f>
              <c:numCache>
                <c:formatCode>#,##0.000</c:formatCode>
                <c:ptCount val="8"/>
                <c:pt idx="0">
                  <c:v>0.84599999999999997</c:v>
                </c:pt>
                <c:pt idx="1">
                  <c:v>0.85299999999999998</c:v>
                </c:pt>
                <c:pt idx="2" formatCode="0.000">
                  <c:v>0.86899999999999999</c:v>
                </c:pt>
                <c:pt idx="3" formatCode="0.000">
                  <c:v>0.879</c:v>
                </c:pt>
                <c:pt idx="4" formatCode="0.000">
                  <c:v>0.89</c:v>
                </c:pt>
                <c:pt idx="5" formatCode="0.000">
                  <c:v>0.90200000000000002</c:v>
                </c:pt>
                <c:pt idx="6">
                  <c:v>0.92600000000000005</c:v>
                </c:pt>
                <c:pt idx="7" formatCode="0.000">
                  <c:v>0.95499999999999996</c:v>
                </c:pt>
              </c:numCache>
            </c:numRef>
          </c:val>
          <c:smooth val="0"/>
          <c:extLst>
            <c:ext xmlns:c16="http://schemas.microsoft.com/office/drawing/2014/chart" uri="{C3380CC4-5D6E-409C-BE32-E72D297353CC}">
              <c16:uniqueId val="{00000009-DB1D-4B31-A46C-886E56EC43FF}"/>
            </c:ext>
          </c:extLst>
        </c:ser>
        <c:ser>
          <c:idx val="10"/>
          <c:order val="9"/>
          <c:tx>
            <c:strRef>
              <c:f>'44a CCG trending DATA'!$D$12</c:f>
              <c:strCache>
                <c:ptCount val="1"/>
                <c:pt idx="0">
                  <c:v>BLACKPOOL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DATA'!$H$12:$O$12</c:f>
              <c:numCache>
                <c:formatCode>#,##0.000</c:formatCode>
                <c:ptCount val="8"/>
                <c:pt idx="0">
                  <c:v>0.91700000000000004</c:v>
                </c:pt>
                <c:pt idx="1">
                  <c:v>0.92800000000000005</c:v>
                </c:pt>
                <c:pt idx="2" formatCode="0.000">
                  <c:v>0.94299999999999995</c:v>
                </c:pt>
                <c:pt idx="3" formatCode="0.000">
                  <c:v>0.95499999999999996</c:v>
                </c:pt>
                <c:pt idx="4" formatCode="0.000">
                  <c:v>0.96499999999999997</c:v>
                </c:pt>
                <c:pt idx="5" formatCode="0.000">
                  <c:v>0.98199999999999998</c:v>
                </c:pt>
                <c:pt idx="6">
                  <c:v>1.006</c:v>
                </c:pt>
                <c:pt idx="7" formatCode="0.000">
                  <c:v>1.036</c:v>
                </c:pt>
              </c:numCache>
            </c:numRef>
          </c:val>
          <c:smooth val="0"/>
          <c:extLst>
            <c:ext xmlns:c16="http://schemas.microsoft.com/office/drawing/2014/chart" uri="{C3380CC4-5D6E-409C-BE32-E72D297353CC}">
              <c16:uniqueId val="{0000000A-DB1D-4B31-A46C-886E56EC43FF}"/>
            </c:ext>
          </c:extLst>
        </c:ser>
        <c:ser>
          <c:idx val="11"/>
          <c:order val="10"/>
          <c:tx>
            <c:strRef>
              <c:f>'44a CCG trending DATA'!$D$13</c:f>
              <c:strCache>
                <c:ptCount val="1"/>
                <c:pt idx="0">
                  <c:v>BOLTON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DATA'!$H$13:$O$13</c:f>
              <c:numCache>
                <c:formatCode>#,##0.000</c:formatCode>
                <c:ptCount val="8"/>
                <c:pt idx="0">
                  <c:v>0.80700000000000005</c:v>
                </c:pt>
                <c:pt idx="1">
                  <c:v>0.81299999999999994</c:v>
                </c:pt>
                <c:pt idx="2" formatCode="0.000">
                  <c:v>0.82499999999999996</c:v>
                </c:pt>
                <c:pt idx="3" formatCode="0.000">
                  <c:v>0.83799999999999997</c:v>
                </c:pt>
                <c:pt idx="4" formatCode="0.000">
                  <c:v>0.84599999999999997</c:v>
                </c:pt>
                <c:pt idx="5" formatCode="0.000">
                  <c:v>0.85599999999999998</c:v>
                </c:pt>
                <c:pt idx="6">
                  <c:v>0.876</c:v>
                </c:pt>
                <c:pt idx="7" formatCode="0.000">
                  <c:v>0.9</c:v>
                </c:pt>
              </c:numCache>
            </c:numRef>
          </c:val>
          <c:smooth val="0"/>
          <c:extLst>
            <c:ext xmlns:c16="http://schemas.microsoft.com/office/drawing/2014/chart" uri="{C3380CC4-5D6E-409C-BE32-E72D297353CC}">
              <c16:uniqueId val="{0000000B-DB1D-4B31-A46C-886E56EC43FF}"/>
            </c:ext>
          </c:extLst>
        </c:ser>
        <c:ser>
          <c:idx val="12"/>
          <c:order val="11"/>
          <c:tx>
            <c:strRef>
              <c:f>'44a CCG trending DATA'!$D$14</c:f>
              <c:strCache>
                <c:ptCount val="1"/>
                <c:pt idx="0">
                  <c:v>BRADFORD DISTRICT AND CRAVEN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DATA'!$H$14:$O$14</c:f>
              <c:numCache>
                <c:formatCode>#,##0.000</c:formatCode>
                <c:ptCount val="8"/>
                <c:pt idx="0">
                  <c:v>0.79600000000000004</c:v>
                </c:pt>
                <c:pt idx="1">
                  <c:v>0.80400000000000005</c:v>
                </c:pt>
                <c:pt idx="2" formatCode="0.000">
                  <c:v>0.81299999999999994</c:v>
                </c:pt>
                <c:pt idx="3" formatCode="0.000">
                  <c:v>0.82399999999999995</c:v>
                </c:pt>
                <c:pt idx="4" formatCode="0.000">
                  <c:v>0.83499999999999996</c:v>
                </c:pt>
                <c:pt idx="5" formatCode="0.000">
                  <c:v>0.84099999999999997</c:v>
                </c:pt>
                <c:pt idx="6">
                  <c:v>0.85299999999999998</c:v>
                </c:pt>
                <c:pt idx="7" formatCode="0.000">
                  <c:v>0.874</c:v>
                </c:pt>
              </c:numCache>
            </c:numRef>
          </c:val>
          <c:smooth val="0"/>
          <c:extLst>
            <c:ext xmlns:c16="http://schemas.microsoft.com/office/drawing/2014/chart" uri="{C3380CC4-5D6E-409C-BE32-E72D297353CC}">
              <c16:uniqueId val="{0000000C-DB1D-4B31-A46C-886E56EC43FF}"/>
            </c:ext>
          </c:extLst>
        </c:ser>
        <c:ser>
          <c:idx val="13"/>
          <c:order val="12"/>
          <c:tx>
            <c:strRef>
              <c:f>'44a CCG trending DATA'!$D$15</c:f>
              <c:strCache>
                <c:ptCount val="1"/>
                <c:pt idx="0">
                  <c:v>BRIGHTON &amp; HOVE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DATA'!$H$15:$O$15</c:f>
              <c:numCache>
                <c:formatCode>#,##0.000</c:formatCode>
                <c:ptCount val="8"/>
                <c:pt idx="0">
                  <c:v>0.57599999999999996</c:v>
                </c:pt>
                <c:pt idx="1">
                  <c:v>0.57499999999999996</c:v>
                </c:pt>
                <c:pt idx="2" formatCode="0.000">
                  <c:v>0.58099999999999996</c:v>
                </c:pt>
                <c:pt idx="3" formatCode="0.000">
                  <c:v>0.58699999999999997</c:v>
                </c:pt>
                <c:pt idx="4" formatCode="0.000">
                  <c:v>0.59299999999999997</c:v>
                </c:pt>
                <c:pt idx="5" formatCode="0.000">
                  <c:v>0.59899999999999998</c:v>
                </c:pt>
                <c:pt idx="6">
                  <c:v>0.60899999999999999</c:v>
                </c:pt>
                <c:pt idx="7" formatCode="0.000">
                  <c:v>0.627</c:v>
                </c:pt>
              </c:numCache>
            </c:numRef>
          </c:val>
          <c:smooth val="0"/>
          <c:extLst>
            <c:ext xmlns:c16="http://schemas.microsoft.com/office/drawing/2014/chart" uri="{C3380CC4-5D6E-409C-BE32-E72D297353CC}">
              <c16:uniqueId val="{0000000D-DB1D-4B31-A46C-886E56EC43FF}"/>
            </c:ext>
          </c:extLst>
        </c:ser>
        <c:ser>
          <c:idx val="14"/>
          <c:order val="13"/>
          <c:tx>
            <c:strRef>
              <c:f>'44a CCG trending DATA'!$D$16</c:f>
              <c:strCache>
                <c:ptCount val="1"/>
                <c:pt idx="0">
                  <c:v>BRISTOL, NORTH SOMERSET &amp; S GLOS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DATA'!$H$16:$O$16</c:f>
              <c:numCache>
                <c:formatCode>#,##0.000</c:formatCode>
                <c:ptCount val="8"/>
                <c:pt idx="0">
                  <c:v>0.63200000000000001</c:v>
                </c:pt>
                <c:pt idx="1">
                  <c:v>0.629</c:v>
                </c:pt>
                <c:pt idx="2" formatCode="0.000">
                  <c:v>0.63200000000000001</c:v>
                </c:pt>
                <c:pt idx="3" formatCode="0.000">
                  <c:v>0.63600000000000001</c:v>
                </c:pt>
                <c:pt idx="4" formatCode="0.000">
                  <c:v>0.64</c:v>
                </c:pt>
                <c:pt idx="5" formatCode="0.000">
                  <c:v>0.64400000000000002</c:v>
                </c:pt>
                <c:pt idx="6">
                  <c:v>0.65200000000000002</c:v>
                </c:pt>
                <c:pt idx="7" formatCode="0.000">
                  <c:v>0.66600000000000004</c:v>
                </c:pt>
              </c:numCache>
            </c:numRef>
          </c:val>
          <c:smooth val="0"/>
          <c:extLst>
            <c:ext xmlns:c16="http://schemas.microsoft.com/office/drawing/2014/chart" uri="{C3380CC4-5D6E-409C-BE32-E72D297353CC}">
              <c16:uniqueId val="{0000000E-DB1D-4B31-A46C-886E56EC43FF}"/>
            </c:ext>
          </c:extLst>
        </c:ser>
        <c:ser>
          <c:idx val="15"/>
          <c:order val="14"/>
          <c:tx>
            <c:strRef>
              <c:f>'44a CCG trending DATA'!$D$17</c:f>
              <c:strCache>
                <c:ptCount val="1"/>
                <c:pt idx="0">
                  <c:v>BUCKINGHAMSHIRE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DATA'!$H$17:$O$17</c:f>
              <c:numCache>
                <c:formatCode>#,##0.000</c:formatCode>
                <c:ptCount val="8"/>
                <c:pt idx="0">
                  <c:v>0.71699999999999997</c:v>
                </c:pt>
                <c:pt idx="1">
                  <c:v>0.71599999999999997</c:v>
                </c:pt>
                <c:pt idx="2" formatCode="0.000">
                  <c:v>0.72299999999999998</c:v>
                </c:pt>
                <c:pt idx="3" formatCode="0.000">
                  <c:v>0.73099999999999998</c:v>
                </c:pt>
                <c:pt idx="4" formatCode="0.000">
                  <c:v>0.73699999999999999</c:v>
                </c:pt>
                <c:pt idx="5" formatCode="0.000">
                  <c:v>0.746</c:v>
                </c:pt>
                <c:pt idx="6">
                  <c:v>0.75900000000000001</c:v>
                </c:pt>
                <c:pt idx="7" formatCode="0.000">
                  <c:v>0.77800000000000002</c:v>
                </c:pt>
              </c:numCache>
            </c:numRef>
          </c:val>
          <c:smooth val="0"/>
          <c:extLst>
            <c:ext xmlns:c16="http://schemas.microsoft.com/office/drawing/2014/chart" uri="{C3380CC4-5D6E-409C-BE32-E72D297353CC}">
              <c16:uniqueId val="{0000000F-DB1D-4B31-A46C-886E56EC43FF}"/>
            </c:ext>
          </c:extLst>
        </c:ser>
        <c:ser>
          <c:idx val="16"/>
          <c:order val="15"/>
          <c:tx>
            <c:strRef>
              <c:f>'44a CCG trending DATA'!$D$18</c:f>
              <c:strCache>
                <c:ptCount val="1"/>
                <c:pt idx="0">
                  <c:v>BURY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DATA'!$H$18:$O$18</c:f>
              <c:numCache>
                <c:formatCode>#,##0.000</c:formatCode>
                <c:ptCount val="8"/>
                <c:pt idx="0">
                  <c:v>0.83399999999999996</c:v>
                </c:pt>
                <c:pt idx="1">
                  <c:v>0.84099999999999997</c:v>
                </c:pt>
                <c:pt idx="2" formatCode="0.000">
                  <c:v>0.85</c:v>
                </c:pt>
                <c:pt idx="3" formatCode="0.000">
                  <c:v>0.85899999999999999</c:v>
                </c:pt>
                <c:pt idx="4" formatCode="0.000">
                  <c:v>0.86299999999999999</c:v>
                </c:pt>
                <c:pt idx="5" formatCode="0.000">
                  <c:v>0.873</c:v>
                </c:pt>
                <c:pt idx="6">
                  <c:v>0.89100000000000001</c:v>
                </c:pt>
                <c:pt idx="7" formatCode="0.000">
                  <c:v>0.91700000000000004</c:v>
                </c:pt>
              </c:numCache>
            </c:numRef>
          </c:val>
          <c:smooth val="0"/>
          <c:extLst>
            <c:ext xmlns:c16="http://schemas.microsoft.com/office/drawing/2014/chart" uri="{C3380CC4-5D6E-409C-BE32-E72D297353CC}">
              <c16:uniqueId val="{00000010-DB1D-4B31-A46C-886E56EC43FF}"/>
            </c:ext>
          </c:extLst>
        </c:ser>
        <c:ser>
          <c:idx val="17"/>
          <c:order val="16"/>
          <c:tx>
            <c:strRef>
              <c:f>'44a CCG trending DATA'!$D$19</c:f>
              <c:strCache>
                <c:ptCount val="1"/>
                <c:pt idx="0">
                  <c:v>CALDERDALE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DATA'!$H$19:$O$19</c:f>
              <c:numCache>
                <c:formatCode>#,##0.000</c:formatCode>
                <c:ptCount val="8"/>
                <c:pt idx="0">
                  <c:v>0.82799999999999996</c:v>
                </c:pt>
                <c:pt idx="1">
                  <c:v>0.83599999999999997</c:v>
                </c:pt>
                <c:pt idx="2" formatCode="0.000">
                  <c:v>0.84499999999999997</c:v>
                </c:pt>
                <c:pt idx="3" formatCode="0.000">
                  <c:v>0.85199999999999998</c:v>
                </c:pt>
                <c:pt idx="4" formatCode="0.000">
                  <c:v>0.86499999999999999</c:v>
                </c:pt>
                <c:pt idx="5" formatCode="0.000">
                  <c:v>0.875</c:v>
                </c:pt>
                <c:pt idx="6">
                  <c:v>0.89400000000000002</c:v>
                </c:pt>
                <c:pt idx="7" formatCode="0.000">
                  <c:v>0.91800000000000004</c:v>
                </c:pt>
              </c:numCache>
            </c:numRef>
          </c:val>
          <c:smooth val="0"/>
          <c:extLst>
            <c:ext xmlns:c16="http://schemas.microsoft.com/office/drawing/2014/chart" uri="{C3380CC4-5D6E-409C-BE32-E72D297353CC}">
              <c16:uniqueId val="{00000011-DB1D-4B31-A46C-886E56EC43FF}"/>
            </c:ext>
          </c:extLst>
        </c:ser>
        <c:ser>
          <c:idx val="18"/>
          <c:order val="17"/>
          <c:tx>
            <c:strRef>
              <c:f>'44a CCG trending DATA'!$D$20</c:f>
              <c:strCache>
                <c:ptCount val="1"/>
                <c:pt idx="0">
                  <c:v>CAMBRIDGESHIRE AND PETERBOROUGH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DATA'!$H$20:$O$20</c:f>
              <c:numCache>
                <c:formatCode>#,##0.000</c:formatCode>
                <c:ptCount val="8"/>
                <c:pt idx="0">
                  <c:v>0.77700000000000002</c:v>
                </c:pt>
                <c:pt idx="1">
                  <c:v>0.77900000000000003</c:v>
                </c:pt>
                <c:pt idx="2" formatCode="0.000">
                  <c:v>0.78800000000000003</c:v>
                </c:pt>
                <c:pt idx="3" formatCode="0.000">
                  <c:v>0.79600000000000004</c:v>
                </c:pt>
                <c:pt idx="4" formatCode="0.000">
                  <c:v>0.80300000000000005</c:v>
                </c:pt>
                <c:pt idx="5" formatCode="0.000">
                  <c:v>0.80900000000000005</c:v>
                </c:pt>
                <c:pt idx="6">
                  <c:v>0.82199999999999995</c:v>
                </c:pt>
                <c:pt idx="7" formatCode="0.000">
                  <c:v>0.84099999999999997</c:v>
                </c:pt>
              </c:numCache>
            </c:numRef>
          </c:val>
          <c:smooth val="0"/>
          <c:extLst>
            <c:ext xmlns:c16="http://schemas.microsoft.com/office/drawing/2014/chart" uri="{C3380CC4-5D6E-409C-BE32-E72D297353CC}">
              <c16:uniqueId val="{00000012-DB1D-4B31-A46C-886E56EC43FF}"/>
            </c:ext>
          </c:extLst>
        </c:ser>
        <c:ser>
          <c:idx val="19"/>
          <c:order val="18"/>
          <c:tx>
            <c:strRef>
              <c:f>'44a CCG trending DATA'!$D$21</c:f>
              <c:strCache>
                <c:ptCount val="1"/>
                <c:pt idx="0">
                  <c:v>CANNOCK CHASE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DATA'!$H$21:$O$21</c:f>
              <c:numCache>
                <c:formatCode>#,##0.000</c:formatCode>
                <c:ptCount val="8"/>
                <c:pt idx="0">
                  <c:v>0.88300000000000001</c:v>
                </c:pt>
                <c:pt idx="1">
                  <c:v>0.88300000000000001</c:v>
                </c:pt>
                <c:pt idx="2" formatCode="0.000">
                  <c:v>0.89400000000000002</c:v>
                </c:pt>
                <c:pt idx="3" formatCode="0.000">
                  <c:v>0.90400000000000003</c:v>
                </c:pt>
                <c:pt idx="4" formatCode="0.000">
                  <c:v>0.91200000000000003</c:v>
                </c:pt>
                <c:pt idx="5" formatCode="0.000">
                  <c:v>0.92</c:v>
                </c:pt>
                <c:pt idx="6">
                  <c:v>0.93899999999999995</c:v>
                </c:pt>
                <c:pt idx="7" formatCode="0.000">
                  <c:v>0.96199999999999997</c:v>
                </c:pt>
              </c:numCache>
            </c:numRef>
          </c:val>
          <c:smooth val="0"/>
          <c:extLst>
            <c:ext xmlns:c16="http://schemas.microsoft.com/office/drawing/2014/chart" uri="{C3380CC4-5D6E-409C-BE32-E72D297353CC}">
              <c16:uniqueId val="{00000013-DB1D-4B31-A46C-886E56EC43FF}"/>
            </c:ext>
          </c:extLst>
        </c:ser>
        <c:ser>
          <c:idx val="20"/>
          <c:order val="19"/>
          <c:tx>
            <c:strRef>
              <c:f>'44a CCG trending DATA'!$D$22</c:f>
              <c:strCache>
                <c:ptCount val="1"/>
                <c:pt idx="0">
                  <c:v>CASTLE POINT AND ROCHFORD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DATA'!$H$22:$O$22</c:f>
              <c:numCache>
                <c:formatCode>#,##0.000</c:formatCode>
                <c:ptCount val="8"/>
                <c:pt idx="0">
                  <c:v>0.77200000000000002</c:v>
                </c:pt>
                <c:pt idx="1">
                  <c:v>0.77600000000000002</c:v>
                </c:pt>
                <c:pt idx="2" formatCode="0.000">
                  <c:v>0.78500000000000003</c:v>
                </c:pt>
                <c:pt idx="3" formatCode="0.000">
                  <c:v>0.79200000000000004</c:v>
                </c:pt>
                <c:pt idx="4" formatCode="0.000">
                  <c:v>0.79500000000000004</c:v>
                </c:pt>
                <c:pt idx="5" formatCode="0.000">
                  <c:v>0.80900000000000005</c:v>
                </c:pt>
                <c:pt idx="6">
                  <c:v>0.82799999999999996</c:v>
                </c:pt>
                <c:pt idx="7" formatCode="0.000">
                  <c:v>0.85499999999999998</c:v>
                </c:pt>
              </c:numCache>
            </c:numRef>
          </c:val>
          <c:smooth val="0"/>
          <c:extLst>
            <c:ext xmlns:c16="http://schemas.microsoft.com/office/drawing/2014/chart" uri="{C3380CC4-5D6E-409C-BE32-E72D297353CC}">
              <c16:uniqueId val="{00000014-DB1D-4B31-A46C-886E56EC43FF}"/>
            </c:ext>
          </c:extLst>
        </c:ser>
        <c:ser>
          <c:idx val="21"/>
          <c:order val="20"/>
          <c:tx>
            <c:strRef>
              <c:f>'44a CCG trending DATA'!$D$23</c:f>
              <c:strCache>
                <c:ptCount val="1"/>
                <c:pt idx="0">
                  <c:v>CHESHIRE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DATA'!$H$23:$O$23</c:f>
              <c:numCache>
                <c:formatCode>#,##0.000</c:formatCode>
                <c:ptCount val="8"/>
                <c:pt idx="0">
                  <c:v>0.73299999999999998</c:v>
                </c:pt>
                <c:pt idx="1">
                  <c:v>0.73499999999999999</c:v>
                </c:pt>
                <c:pt idx="2" formatCode="0.000">
                  <c:v>0.74199999999999999</c:v>
                </c:pt>
                <c:pt idx="3" formatCode="0.000">
                  <c:v>0.751</c:v>
                </c:pt>
                <c:pt idx="4" formatCode="0.000">
                  <c:v>0.76</c:v>
                </c:pt>
                <c:pt idx="5" formatCode="0.000">
                  <c:v>0.76800000000000002</c:v>
                </c:pt>
                <c:pt idx="6">
                  <c:v>0.78200000000000003</c:v>
                </c:pt>
                <c:pt idx="7" formatCode="0.000">
                  <c:v>0.80400000000000005</c:v>
                </c:pt>
              </c:numCache>
            </c:numRef>
          </c:val>
          <c:smooth val="0"/>
          <c:extLst>
            <c:ext xmlns:c16="http://schemas.microsoft.com/office/drawing/2014/chart" uri="{C3380CC4-5D6E-409C-BE32-E72D297353CC}">
              <c16:uniqueId val="{00000015-DB1D-4B31-A46C-886E56EC43FF}"/>
            </c:ext>
          </c:extLst>
        </c:ser>
        <c:ser>
          <c:idx val="22"/>
          <c:order val="21"/>
          <c:tx>
            <c:strRef>
              <c:f>'44a CCG trending DATA'!$D$24</c:f>
              <c:strCache>
                <c:ptCount val="1"/>
                <c:pt idx="0">
                  <c:v>CHORLEY AND SOUTH RIBBLE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DATA'!$H$24:$O$24</c:f>
              <c:numCache>
                <c:formatCode>#,##0.000</c:formatCode>
                <c:ptCount val="8"/>
                <c:pt idx="0">
                  <c:v>0.755</c:v>
                </c:pt>
                <c:pt idx="1">
                  <c:v>0.75800000000000001</c:v>
                </c:pt>
                <c:pt idx="2" formatCode="0.000">
                  <c:v>0.76900000000000002</c:v>
                </c:pt>
                <c:pt idx="3" formatCode="0.000">
                  <c:v>0.77500000000000002</c:v>
                </c:pt>
                <c:pt idx="4" formatCode="0.000">
                  <c:v>0.78400000000000003</c:v>
                </c:pt>
                <c:pt idx="5" formatCode="0.000">
                  <c:v>0.79600000000000004</c:v>
                </c:pt>
                <c:pt idx="6">
                  <c:v>0.81399999999999995</c:v>
                </c:pt>
                <c:pt idx="7" formatCode="0.000">
                  <c:v>0.84099999999999997</c:v>
                </c:pt>
              </c:numCache>
            </c:numRef>
          </c:val>
          <c:smooth val="0"/>
          <c:extLst>
            <c:ext xmlns:c16="http://schemas.microsoft.com/office/drawing/2014/chart" uri="{C3380CC4-5D6E-409C-BE32-E72D297353CC}">
              <c16:uniqueId val="{00000016-DB1D-4B31-A46C-886E56EC43FF}"/>
            </c:ext>
          </c:extLst>
        </c:ser>
        <c:ser>
          <c:idx val="23"/>
          <c:order val="22"/>
          <c:tx>
            <c:strRef>
              <c:f>'44a CCG trending DATA'!$D$25</c:f>
              <c:strCache>
                <c:ptCount val="1"/>
                <c:pt idx="0">
                  <c:v>COUNTY DURHAM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DATA'!$H$25:$O$25</c:f>
              <c:numCache>
                <c:formatCode>#,##0.000</c:formatCode>
                <c:ptCount val="8"/>
                <c:pt idx="0">
                  <c:v>0.96499999999999997</c:v>
                </c:pt>
                <c:pt idx="1">
                  <c:v>0.97099999999999997</c:v>
                </c:pt>
                <c:pt idx="2" formatCode="0.000">
                  <c:v>0.98399999999999999</c:v>
                </c:pt>
                <c:pt idx="3" formatCode="0.000">
                  <c:v>0.99199999999999999</c:v>
                </c:pt>
                <c:pt idx="4" formatCode="0.000">
                  <c:v>1.002</c:v>
                </c:pt>
                <c:pt idx="5" formatCode="0.000">
                  <c:v>1.014</c:v>
                </c:pt>
                <c:pt idx="6">
                  <c:v>1.032</c:v>
                </c:pt>
                <c:pt idx="7" formatCode="0.000">
                  <c:v>1.0569999999999999</c:v>
                </c:pt>
              </c:numCache>
            </c:numRef>
          </c:val>
          <c:smooth val="0"/>
          <c:extLst>
            <c:ext xmlns:c16="http://schemas.microsoft.com/office/drawing/2014/chart" uri="{C3380CC4-5D6E-409C-BE32-E72D297353CC}">
              <c16:uniqueId val="{00000017-DB1D-4B31-A46C-886E56EC43FF}"/>
            </c:ext>
          </c:extLst>
        </c:ser>
        <c:ser>
          <c:idx val="24"/>
          <c:order val="23"/>
          <c:tx>
            <c:strRef>
              <c:f>'44a CCG trending DATA'!$D$26</c:f>
              <c:strCache>
                <c:ptCount val="1"/>
                <c:pt idx="0">
                  <c:v>COVENTRY AND WARWICKSHIRE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DATA'!$H$26:$O$26</c:f>
              <c:numCache>
                <c:formatCode>#,##0.000</c:formatCode>
                <c:ptCount val="8"/>
                <c:pt idx="0">
                  <c:v>0.748</c:v>
                </c:pt>
                <c:pt idx="1">
                  <c:v>0.751</c:v>
                </c:pt>
                <c:pt idx="2" formatCode="0.000">
                  <c:v>0.75800000000000001</c:v>
                </c:pt>
                <c:pt idx="3" formatCode="0.000">
                  <c:v>0.76700000000000002</c:v>
                </c:pt>
                <c:pt idx="4" formatCode="0.000">
                  <c:v>0.77600000000000002</c:v>
                </c:pt>
                <c:pt idx="5" formatCode="0.000">
                  <c:v>0.78300000000000003</c:v>
                </c:pt>
                <c:pt idx="6">
                  <c:v>0.79900000000000004</c:v>
                </c:pt>
                <c:pt idx="7" formatCode="0.000">
                  <c:v>0.82099999999999995</c:v>
                </c:pt>
              </c:numCache>
            </c:numRef>
          </c:val>
          <c:smooth val="0"/>
          <c:extLst>
            <c:ext xmlns:c16="http://schemas.microsoft.com/office/drawing/2014/chart" uri="{C3380CC4-5D6E-409C-BE32-E72D297353CC}">
              <c16:uniqueId val="{00000018-DB1D-4B31-A46C-886E56EC43FF}"/>
            </c:ext>
          </c:extLst>
        </c:ser>
        <c:ser>
          <c:idx val="25"/>
          <c:order val="24"/>
          <c:tx>
            <c:strRef>
              <c:f>'44a CCG trending DATA'!$D$27</c:f>
              <c:strCache>
                <c:ptCount val="1"/>
                <c:pt idx="0">
                  <c:v>DERBY &amp; DERBYSHIRE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DATA'!$H$27:$O$27</c:f>
              <c:numCache>
                <c:formatCode>#,##0.000</c:formatCode>
                <c:ptCount val="8"/>
                <c:pt idx="0">
                  <c:v>0.74099999999999999</c:v>
                </c:pt>
                <c:pt idx="1">
                  <c:v>0.74099999999999999</c:v>
                </c:pt>
                <c:pt idx="2" formatCode="0.000">
                  <c:v>0.746</c:v>
                </c:pt>
                <c:pt idx="3" formatCode="0.000">
                  <c:v>0.752</c:v>
                </c:pt>
                <c:pt idx="4" formatCode="0.000">
                  <c:v>0.76</c:v>
                </c:pt>
                <c:pt idx="5" formatCode="0.000">
                  <c:v>0.76800000000000002</c:v>
                </c:pt>
                <c:pt idx="6">
                  <c:v>0.78</c:v>
                </c:pt>
                <c:pt idx="7" formatCode="0.000">
                  <c:v>0.79900000000000004</c:v>
                </c:pt>
              </c:numCache>
            </c:numRef>
          </c:val>
          <c:smooth val="0"/>
          <c:extLst>
            <c:ext xmlns:c16="http://schemas.microsoft.com/office/drawing/2014/chart" uri="{C3380CC4-5D6E-409C-BE32-E72D297353CC}">
              <c16:uniqueId val="{00000019-DB1D-4B31-A46C-886E56EC43FF}"/>
            </c:ext>
          </c:extLst>
        </c:ser>
        <c:ser>
          <c:idx val="26"/>
          <c:order val="25"/>
          <c:tx>
            <c:strRef>
              <c:f>'44a CCG trending DATA'!$D$28</c:f>
              <c:strCache>
                <c:ptCount val="1"/>
                <c:pt idx="0">
                  <c:v>DEVON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DATA'!$H$28:$O$28</c:f>
              <c:numCache>
                <c:formatCode>#,##0.000</c:formatCode>
                <c:ptCount val="8"/>
                <c:pt idx="0">
                  <c:v>0.73799999999999999</c:v>
                </c:pt>
                <c:pt idx="1">
                  <c:v>0.73699999999999999</c:v>
                </c:pt>
                <c:pt idx="2" formatCode="0.000">
                  <c:v>0.74299999999999999</c:v>
                </c:pt>
                <c:pt idx="3" formatCode="0.000">
                  <c:v>0.748</c:v>
                </c:pt>
                <c:pt idx="4" formatCode="0.000">
                  <c:v>0.753</c:v>
                </c:pt>
                <c:pt idx="5" formatCode="0.000">
                  <c:v>0.75700000000000001</c:v>
                </c:pt>
                <c:pt idx="6">
                  <c:v>0.76600000000000001</c:v>
                </c:pt>
                <c:pt idx="7" formatCode="0.000">
                  <c:v>0.78200000000000003</c:v>
                </c:pt>
              </c:numCache>
            </c:numRef>
          </c:val>
          <c:smooth val="0"/>
          <c:extLst>
            <c:ext xmlns:c16="http://schemas.microsoft.com/office/drawing/2014/chart" uri="{C3380CC4-5D6E-409C-BE32-E72D297353CC}">
              <c16:uniqueId val="{0000001A-DB1D-4B31-A46C-886E56EC43FF}"/>
            </c:ext>
          </c:extLst>
        </c:ser>
        <c:ser>
          <c:idx val="27"/>
          <c:order val="26"/>
          <c:tx>
            <c:strRef>
              <c:f>'44a CCG trending DATA'!$D$29</c:f>
              <c:strCache>
                <c:ptCount val="1"/>
                <c:pt idx="0">
                  <c:v>DONCASTER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DATA'!$H$29:$O$29</c:f>
              <c:numCache>
                <c:formatCode>#,##0.000</c:formatCode>
                <c:ptCount val="8"/>
                <c:pt idx="0">
                  <c:v>0.79600000000000004</c:v>
                </c:pt>
                <c:pt idx="1">
                  <c:v>0.79500000000000004</c:v>
                </c:pt>
                <c:pt idx="2" formatCode="0.000">
                  <c:v>0.80200000000000005</c:v>
                </c:pt>
                <c:pt idx="3" formatCode="0.000">
                  <c:v>0.80800000000000005</c:v>
                </c:pt>
                <c:pt idx="4" formatCode="0.000">
                  <c:v>0.81499999999999995</c:v>
                </c:pt>
                <c:pt idx="5" formatCode="0.000">
                  <c:v>0.82</c:v>
                </c:pt>
                <c:pt idx="6">
                  <c:v>0.83299999999999996</c:v>
                </c:pt>
                <c:pt idx="7" formatCode="0.000">
                  <c:v>0.85199999999999998</c:v>
                </c:pt>
              </c:numCache>
            </c:numRef>
          </c:val>
          <c:smooth val="0"/>
          <c:extLst>
            <c:ext xmlns:c16="http://schemas.microsoft.com/office/drawing/2014/chart" uri="{C3380CC4-5D6E-409C-BE32-E72D297353CC}">
              <c16:uniqueId val="{0000001B-DB1D-4B31-A46C-886E56EC43FF}"/>
            </c:ext>
          </c:extLst>
        </c:ser>
        <c:ser>
          <c:idx val="28"/>
          <c:order val="27"/>
          <c:tx>
            <c:strRef>
              <c:f>'44a CCG trending DATA'!$D$30</c:f>
              <c:strCache>
                <c:ptCount val="1"/>
                <c:pt idx="0">
                  <c:v>DORSET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DATA'!$H$30:$O$30</c:f>
              <c:numCache>
                <c:formatCode>#,##0.000</c:formatCode>
                <c:ptCount val="8"/>
                <c:pt idx="0">
                  <c:v>0.70899999999999996</c:v>
                </c:pt>
                <c:pt idx="1">
                  <c:v>0.70699999999999996</c:v>
                </c:pt>
                <c:pt idx="2" formatCode="0.000">
                  <c:v>0.71099999999999997</c:v>
                </c:pt>
                <c:pt idx="3" formatCode="0.000">
                  <c:v>0.71699999999999997</c:v>
                </c:pt>
                <c:pt idx="4" formatCode="0.000">
                  <c:v>0.72299999999999998</c:v>
                </c:pt>
                <c:pt idx="5" formatCode="0.000">
                  <c:v>0.72799999999999998</c:v>
                </c:pt>
                <c:pt idx="6">
                  <c:v>0.73699999999999999</c:v>
                </c:pt>
                <c:pt idx="7" formatCode="0.000">
                  <c:v>0.752</c:v>
                </c:pt>
              </c:numCache>
            </c:numRef>
          </c:val>
          <c:smooth val="0"/>
          <c:extLst>
            <c:ext xmlns:c16="http://schemas.microsoft.com/office/drawing/2014/chart" uri="{C3380CC4-5D6E-409C-BE32-E72D297353CC}">
              <c16:uniqueId val="{0000001C-DB1D-4B31-A46C-886E56EC43FF}"/>
            </c:ext>
          </c:extLst>
        </c:ser>
        <c:ser>
          <c:idx val="29"/>
          <c:order val="28"/>
          <c:tx>
            <c:strRef>
              <c:f>'44a CCG trending DATA'!$D$31</c:f>
              <c:strCache>
                <c:ptCount val="1"/>
                <c:pt idx="0">
                  <c:v>EAST AND NORTH HERTFORDSHIRE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DATA'!$H$31:$O$31</c:f>
              <c:numCache>
                <c:formatCode>#,##0.000</c:formatCode>
                <c:ptCount val="8"/>
                <c:pt idx="0">
                  <c:v>0.78400000000000003</c:v>
                </c:pt>
                <c:pt idx="1">
                  <c:v>0.78300000000000003</c:v>
                </c:pt>
                <c:pt idx="2" formatCode="0.000">
                  <c:v>0.79100000000000004</c:v>
                </c:pt>
                <c:pt idx="3" formatCode="0.000">
                  <c:v>0.80100000000000005</c:v>
                </c:pt>
                <c:pt idx="4" formatCode="0.000">
                  <c:v>0.81100000000000005</c:v>
                </c:pt>
                <c:pt idx="5" formatCode="0.000">
                  <c:v>0.81899999999999995</c:v>
                </c:pt>
                <c:pt idx="6">
                  <c:v>0.83699999999999997</c:v>
                </c:pt>
                <c:pt idx="7" formatCode="0.000">
                  <c:v>0.85799999999999998</c:v>
                </c:pt>
              </c:numCache>
            </c:numRef>
          </c:val>
          <c:smooth val="0"/>
          <c:extLst>
            <c:ext xmlns:c16="http://schemas.microsoft.com/office/drawing/2014/chart" uri="{C3380CC4-5D6E-409C-BE32-E72D297353CC}">
              <c16:uniqueId val="{0000001D-DB1D-4B31-A46C-886E56EC43FF}"/>
            </c:ext>
          </c:extLst>
        </c:ser>
        <c:ser>
          <c:idx val="30"/>
          <c:order val="29"/>
          <c:tx>
            <c:strRef>
              <c:f>'44a CCG trending DATA'!$D$32</c:f>
              <c:strCache>
                <c:ptCount val="1"/>
                <c:pt idx="0">
                  <c:v>EAST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DATA'!$H$32:$O$32</c:f>
              <c:numCache>
                <c:formatCode>#,##0.000</c:formatCode>
                <c:ptCount val="8"/>
                <c:pt idx="0">
                  <c:v>0.746</c:v>
                </c:pt>
                <c:pt idx="1">
                  <c:v>0.75600000000000001</c:v>
                </c:pt>
                <c:pt idx="2" formatCode="0.000">
                  <c:v>0.76900000000000002</c:v>
                </c:pt>
                <c:pt idx="3" formatCode="0.000">
                  <c:v>0.78</c:v>
                </c:pt>
                <c:pt idx="4" formatCode="0.000">
                  <c:v>0.78700000000000003</c:v>
                </c:pt>
                <c:pt idx="5" formatCode="0.000">
                  <c:v>0.80100000000000005</c:v>
                </c:pt>
                <c:pt idx="6">
                  <c:v>0.82399999999999995</c:v>
                </c:pt>
                <c:pt idx="7" formatCode="0.000">
                  <c:v>0.85199999999999998</c:v>
                </c:pt>
              </c:numCache>
            </c:numRef>
          </c:val>
          <c:smooth val="0"/>
          <c:extLst>
            <c:ext xmlns:c16="http://schemas.microsoft.com/office/drawing/2014/chart" uri="{C3380CC4-5D6E-409C-BE32-E72D297353CC}">
              <c16:uniqueId val="{0000001E-DB1D-4B31-A46C-886E56EC43FF}"/>
            </c:ext>
          </c:extLst>
        </c:ser>
        <c:ser>
          <c:idx val="34"/>
          <c:order val="30"/>
          <c:tx>
            <c:strRef>
              <c:f>'44a CCG trending DATA'!$D$33</c:f>
              <c:strCache>
                <c:ptCount val="1"/>
                <c:pt idx="0">
                  <c:v>EAST LEICESTERSHIRE AND RUTLAND CCG</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DATA'!$H$33:$O$33</c:f>
              <c:numCache>
                <c:formatCode>#,##0.000</c:formatCode>
                <c:ptCount val="8"/>
                <c:pt idx="0">
                  <c:v>0.71099999999999997</c:v>
                </c:pt>
                <c:pt idx="1">
                  <c:v>0.71099999999999997</c:v>
                </c:pt>
                <c:pt idx="2" formatCode="0.000">
                  <c:v>0.71599999999999997</c:v>
                </c:pt>
                <c:pt idx="3" formatCode="0.000">
                  <c:v>0.72099999999999997</c:v>
                </c:pt>
                <c:pt idx="4" formatCode="0.000">
                  <c:v>0.72899999999999998</c:v>
                </c:pt>
                <c:pt idx="5" formatCode="0.000">
                  <c:v>0.74199999999999999</c:v>
                </c:pt>
                <c:pt idx="6">
                  <c:v>0.755</c:v>
                </c:pt>
                <c:pt idx="7" formatCode="0.000">
                  <c:v>0.77500000000000002</c:v>
                </c:pt>
              </c:numCache>
            </c:numRef>
          </c:val>
          <c:smooth val="0"/>
          <c:extLst>
            <c:ext xmlns:c16="http://schemas.microsoft.com/office/drawing/2014/chart" uri="{C3380CC4-5D6E-409C-BE32-E72D297353CC}">
              <c16:uniqueId val="{0000001F-DB1D-4B31-A46C-886E56EC43FF}"/>
            </c:ext>
          </c:extLst>
        </c:ser>
        <c:ser>
          <c:idx val="31"/>
          <c:order val="31"/>
          <c:tx>
            <c:strRef>
              <c:f>'44a CCG trending DATA'!$D$34</c:f>
              <c:strCache>
                <c:ptCount val="1"/>
                <c:pt idx="0">
                  <c:v>EAST RIDING OF YORKSHIRE CCG</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DATA'!$H$34:$U$34</c:f>
              <c:numCache>
                <c:formatCode>#,##0.000</c:formatCode>
                <c:ptCount val="14"/>
                <c:pt idx="0">
                  <c:v>0.77100000000000002</c:v>
                </c:pt>
                <c:pt idx="1">
                  <c:v>0.77100000000000002</c:v>
                </c:pt>
                <c:pt idx="2" formatCode="0.000">
                  <c:v>0.77900000000000003</c:v>
                </c:pt>
                <c:pt idx="3" formatCode="0.000">
                  <c:v>0.78600000000000003</c:v>
                </c:pt>
                <c:pt idx="4" formatCode="0.000">
                  <c:v>0.79500000000000004</c:v>
                </c:pt>
                <c:pt idx="5" formatCode="0.000">
                  <c:v>0.80500000000000005</c:v>
                </c:pt>
                <c:pt idx="6">
                  <c:v>0.81899999999999995</c:v>
                </c:pt>
                <c:pt idx="7" formatCode="0.000">
                  <c:v>0.83699999999999997</c:v>
                </c:pt>
              </c:numCache>
            </c:numRef>
          </c:val>
          <c:smooth val="0"/>
          <c:extLst>
            <c:ext xmlns:c16="http://schemas.microsoft.com/office/drawing/2014/chart" uri="{C3380CC4-5D6E-409C-BE32-E72D297353CC}">
              <c16:uniqueId val="{00000020-DB1D-4B31-A46C-886E56EC43FF}"/>
            </c:ext>
          </c:extLst>
        </c:ser>
        <c:ser>
          <c:idx val="32"/>
          <c:order val="32"/>
          <c:tx>
            <c:strRef>
              <c:f>'44a CCG trending DATA'!$D$35</c:f>
              <c:strCache>
                <c:ptCount val="1"/>
                <c:pt idx="0">
                  <c:v>EAST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DATA'!$H$35:$U$35</c:f>
              <c:numCache>
                <c:formatCode>#,##0.000</c:formatCode>
                <c:ptCount val="14"/>
                <c:pt idx="0">
                  <c:v>0.80800000000000005</c:v>
                </c:pt>
                <c:pt idx="1">
                  <c:v>0.81399999999999995</c:v>
                </c:pt>
                <c:pt idx="2" formatCode="0.000">
                  <c:v>0.82299999999999995</c:v>
                </c:pt>
                <c:pt idx="3" formatCode="0.000">
                  <c:v>0.83</c:v>
                </c:pt>
                <c:pt idx="4" formatCode="0.000">
                  <c:v>0.83699999999999997</c:v>
                </c:pt>
                <c:pt idx="5" formatCode="0.000">
                  <c:v>0.84099999999999997</c:v>
                </c:pt>
                <c:pt idx="6">
                  <c:v>0.85199999999999998</c:v>
                </c:pt>
                <c:pt idx="7" formatCode="0.000">
                  <c:v>0.872</c:v>
                </c:pt>
              </c:numCache>
            </c:numRef>
          </c:val>
          <c:smooth val="0"/>
          <c:extLst>
            <c:ext xmlns:c16="http://schemas.microsoft.com/office/drawing/2014/chart" uri="{C3380CC4-5D6E-409C-BE32-E72D297353CC}">
              <c16:uniqueId val="{00000021-DB1D-4B31-A46C-886E56EC43FF}"/>
            </c:ext>
          </c:extLst>
        </c:ser>
        <c:ser>
          <c:idx val="33"/>
          <c:order val="33"/>
          <c:tx>
            <c:strRef>
              <c:f>'44a CCG trending DATA'!$D$36</c:f>
              <c:strCache>
                <c:ptCount val="1"/>
                <c:pt idx="0">
                  <c:v>EAST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DATA'!$H$36:$O$36</c:f>
              <c:numCache>
                <c:formatCode>#,##0.000</c:formatCode>
                <c:ptCount val="8"/>
                <c:pt idx="0">
                  <c:v>0.72799999999999998</c:v>
                </c:pt>
                <c:pt idx="1">
                  <c:v>0.72599999999999998</c:v>
                </c:pt>
                <c:pt idx="2" formatCode="0.000">
                  <c:v>0.73099999999999998</c:v>
                </c:pt>
                <c:pt idx="3" formatCode="0.000">
                  <c:v>0.73899999999999999</c:v>
                </c:pt>
                <c:pt idx="4" formatCode="0.000">
                  <c:v>0.745</c:v>
                </c:pt>
                <c:pt idx="5" formatCode="0.000">
                  <c:v>0.751</c:v>
                </c:pt>
                <c:pt idx="6">
                  <c:v>0.76200000000000001</c:v>
                </c:pt>
                <c:pt idx="7" formatCode="0.000">
                  <c:v>0.77900000000000003</c:v>
                </c:pt>
              </c:numCache>
            </c:numRef>
          </c:val>
          <c:smooth val="0"/>
          <c:extLst>
            <c:ext xmlns:c16="http://schemas.microsoft.com/office/drawing/2014/chart" uri="{C3380CC4-5D6E-409C-BE32-E72D297353CC}">
              <c16:uniqueId val="{00000022-DB1D-4B31-A46C-886E56EC43FF}"/>
            </c:ext>
          </c:extLst>
        </c:ser>
        <c:ser>
          <c:idx val="35"/>
          <c:order val="34"/>
          <c:tx>
            <c:strRef>
              <c:f>'44a CCG trending DATA'!$D$37</c:f>
              <c:strCache>
                <c:ptCount val="1"/>
                <c:pt idx="0">
                  <c:v>FRIMLEY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DATA'!$H$37:$O$37</c:f>
              <c:numCache>
                <c:formatCode>#,##0.000</c:formatCode>
                <c:ptCount val="8"/>
                <c:pt idx="0">
                  <c:v>0.68400000000000005</c:v>
                </c:pt>
                <c:pt idx="1">
                  <c:v>0.68400000000000005</c:v>
                </c:pt>
                <c:pt idx="2" formatCode="0.000">
                  <c:v>0.69199999999999995</c:v>
                </c:pt>
                <c:pt idx="3" formatCode="0.000">
                  <c:v>0.70199999999999996</c:v>
                </c:pt>
                <c:pt idx="4" formatCode="0.000">
                  <c:v>0.70899999999999996</c:v>
                </c:pt>
                <c:pt idx="5" formatCode="0.000">
                  <c:v>0.71599999999999997</c:v>
                </c:pt>
                <c:pt idx="6">
                  <c:v>0.73299999999999998</c:v>
                </c:pt>
                <c:pt idx="7" formatCode="0.000">
                  <c:v>0.75600000000000001</c:v>
                </c:pt>
              </c:numCache>
            </c:numRef>
          </c:val>
          <c:smooth val="0"/>
          <c:extLst>
            <c:ext xmlns:c16="http://schemas.microsoft.com/office/drawing/2014/chart" uri="{C3380CC4-5D6E-409C-BE32-E72D297353CC}">
              <c16:uniqueId val="{00000023-DB1D-4B31-A46C-886E56EC43FF}"/>
            </c:ext>
          </c:extLst>
        </c:ser>
        <c:ser>
          <c:idx val="36"/>
          <c:order val="35"/>
          <c:tx>
            <c:strRef>
              <c:f>'44a CCG trending DATA'!$D$38</c:f>
              <c:strCache>
                <c:ptCount val="1"/>
                <c:pt idx="0">
                  <c:v>FYLDE &amp; WYRE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DATA'!$H$38:$O$38</c:f>
              <c:numCache>
                <c:formatCode>#,##0.000</c:formatCode>
                <c:ptCount val="8"/>
                <c:pt idx="0">
                  <c:v>0.82399999999999995</c:v>
                </c:pt>
                <c:pt idx="1">
                  <c:v>0.82899999999999996</c:v>
                </c:pt>
                <c:pt idx="2" formatCode="0.000">
                  <c:v>0.84</c:v>
                </c:pt>
                <c:pt idx="3" formatCode="0.000">
                  <c:v>0.84899999999999998</c:v>
                </c:pt>
                <c:pt idx="4" formatCode="0.000">
                  <c:v>0.86099999999999999</c:v>
                </c:pt>
                <c:pt idx="5" formatCode="0.000">
                  <c:v>0.878</c:v>
                </c:pt>
                <c:pt idx="6">
                  <c:v>0.89600000000000002</c:v>
                </c:pt>
                <c:pt idx="7" formatCode="0.000">
                  <c:v>0.92700000000000005</c:v>
                </c:pt>
              </c:numCache>
            </c:numRef>
          </c:val>
          <c:smooth val="0"/>
          <c:extLst>
            <c:ext xmlns:c16="http://schemas.microsoft.com/office/drawing/2014/chart" uri="{C3380CC4-5D6E-409C-BE32-E72D297353CC}">
              <c16:uniqueId val="{00000024-DB1D-4B31-A46C-886E56EC43FF}"/>
            </c:ext>
          </c:extLst>
        </c:ser>
        <c:ser>
          <c:idx val="37"/>
          <c:order val="36"/>
          <c:tx>
            <c:strRef>
              <c:f>'44a CCG trending DATA'!$D$39</c:f>
              <c:strCache>
                <c:ptCount val="1"/>
                <c:pt idx="0">
                  <c:v>GLOUCESTERSHIRE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DATA'!$H$39:$O$39</c:f>
              <c:numCache>
                <c:formatCode>#,##0.000</c:formatCode>
                <c:ptCount val="8"/>
                <c:pt idx="0">
                  <c:v>0.68799999999999994</c:v>
                </c:pt>
                <c:pt idx="1">
                  <c:v>0.68700000000000006</c:v>
                </c:pt>
                <c:pt idx="2" formatCode="0.000">
                  <c:v>0.69199999999999995</c:v>
                </c:pt>
                <c:pt idx="3" formatCode="0.000">
                  <c:v>0.69599999999999995</c:v>
                </c:pt>
                <c:pt idx="4" formatCode="0.000">
                  <c:v>0.70299999999999996</c:v>
                </c:pt>
                <c:pt idx="5" formatCode="0.000">
                  <c:v>0.70899999999999996</c:v>
                </c:pt>
                <c:pt idx="6">
                  <c:v>0.71799999999999997</c:v>
                </c:pt>
                <c:pt idx="7" formatCode="0.000">
                  <c:v>0.73699999999999999</c:v>
                </c:pt>
              </c:numCache>
            </c:numRef>
          </c:val>
          <c:smooth val="0"/>
          <c:extLst>
            <c:ext xmlns:c16="http://schemas.microsoft.com/office/drawing/2014/chart" uri="{C3380CC4-5D6E-409C-BE32-E72D297353CC}">
              <c16:uniqueId val="{00000025-DB1D-4B31-A46C-886E56EC43FF}"/>
            </c:ext>
          </c:extLst>
        </c:ser>
        <c:ser>
          <c:idx val="38"/>
          <c:order val="37"/>
          <c:tx>
            <c:strRef>
              <c:f>'44a CCG trending DATA'!$D$40</c:f>
              <c:strCache>
                <c:ptCount val="1"/>
                <c:pt idx="0">
                  <c:v>GREATER PRESTON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DATA'!$H$40:$O$40</c:f>
              <c:numCache>
                <c:formatCode>#,##0.000</c:formatCode>
                <c:ptCount val="8"/>
                <c:pt idx="0">
                  <c:v>0.82599999999999996</c:v>
                </c:pt>
                <c:pt idx="1">
                  <c:v>0.83299999999999996</c:v>
                </c:pt>
                <c:pt idx="2" formatCode="0.000">
                  <c:v>0.84599999999999997</c:v>
                </c:pt>
                <c:pt idx="3" formatCode="0.000">
                  <c:v>0.85699999999999998</c:v>
                </c:pt>
                <c:pt idx="4" formatCode="0.000">
                  <c:v>0.86699999999999999</c:v>
                </c:pt>
                <c:pt idx="5" formatCode="0.000">
                  <c:v>0.88100000000000001</c:v>
                </c:pt>
                <c:pt idx="6">
                  <c:v>0.90400000000000003</c:v>
                </c:pt>
                <c:pt idx="7" formatCode="0.000">
                  <c:v>0.93500000000000005</c:v>
                </c:pt>
              </c:numCache>
            </c:numRef>
          </c:val>
          <c:smooth val="0"/>
          <c:extLst>
            <c:ext xmlns:c16="http://schemas.microsoft.com/office/drawing/2014/chart" uri="{C3380CC4-5D6E-409C-BE32-E72D297353CC}">
              <c16:uniqueId val="{00000026-DB1D-4B31-A46C-886E56EC43FF}"/>
            </c:ext>
          </c:extLst>
        </c:ser>
        <c:ser>
          <c:idx val="66"/>
          <c:order val="38"/>
          <c:tx>
            <c:strRef>
              <c:f>'44a CCG trending DATA'!$D$41</c:f>
              <c:strCache>
                <c:ptCount val="1"/>
                <c:pt idx="0">
                  <c:v>HALTON CCG</c:v>
                </c:pt>
              </c:strCache>
            </c:strRef>
          </c:tx>
          <c:spPr>
            <a:ln w="28575">
              <a:noFill/>
            </a:ln>
          </c:spPr>
          <c:marker>
            <c:symbol val="circle"/>
            <c:size val="8"/>
            <c:spPr>
              <a:solidFill>
                <a:srgbClr val="4F81BD"/>
              </a:solidFill>
              <a:ln>
                <a:noFill/>
              </a:ln>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DATA'!$H$41:$O$41</c:f>
              <c:numCache>
                <c:formatCode>#,##0.000</c:formatCode>
                <c:ptCount val="8"/>
                <c:pt idx="0">
                  <c:v>0.92100000000000004</c:v>
                </c:pt>
                <c:pt idx="1">
                  <c:v>0.92500000000000004</c:v>
                </c:pt>
                <c:pt idx="2" formatCode="0.000">
                  <c:v>0.93400000000000005</c:v>
                </c:pt>
                <c:pt idx="3" formatCode="0.000">
                  <c:v>0.94099999999999995</c:v>
                </c:pt>
                <c:pt idx="4" formatCode="0.000">
                  <c:v>0.94799999999999995</c:v>
                </c:pt>
                <c:pt idx="5" formatCode="0.000">
                  <c:v>0.95399999999999996</c:v>
                </c:pt>
                <c:pt idx="6">
                  <c:v>0.96799999999999997</c:v>
                </c:pt>
                <c:pt idx="7" formatCode="0.000">
                  <c:v>0.99299999999999999</c:v>
                </c:pt>
              </c:numCache>
            </c:numRef>
          </c:val>
          <c:smooth val="0"/>
          <c:extLst>
            <c:ext xmlns:c16="http://schemas.microsoft.com/office/drawing/2014/chart" uri="{C3380CC4-5D6E-409C-BE32-E72D297353CC}">
              <c16:uniqueId val="{00000027-DB1D-4B31-A46C-886E56EC43FF}"/>
            </c:ext>
          </c:extLst>
        </c:ser>
        <c:ser>
          <c:idx val="107"/>
          <c:order val="39"/>
          <c:tx>
            <c:strRef>
              <c:f>'44a CCG trending DATA'!$D$42</c:f>
              <c:strCache>
                <c:ptCount val="1"/>
                <c:pt idx="0">
                  <c:v>HAMPSHIRE,SOUTHAMPTON &amp;ISLE OF WIGHT CCG</c:v>
                </c:pt>
              </c:strCache>
            </c:strRef>
          </c:tx>
          <c:spPr>
            <a:ln w="28575">
              <a:noFill/>
            </a:ln>
          </c:spPr>
          <c:marker>
            <c:symbol val="circle"/>
            <c:size val="8"/>
            <c:spPr>
              <a:solidFill>
                <a:srgbClr val="4F81BD"/>
              </a:solidFill>
              <a:ln>
                <a:noFill/>
              </a:ln>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DATA'!$H$42:$O$42</c:f>
              <c:numCache>
                <c:formatCode>#,##0.000</c:formatCode>
                <c:ptCount val="8"/>
                <c:pt idx="0">
                  <c:v>0.67400000000000004</c:v>
                </c:pt>
                <c:pt idx="1">
                  <c:v>0.67200000000000004</c:v>
                </c:pt>
                <c:pt idx="2" formatCode="0.000">
                  <c:v>0.67800000000000005</c:v>
                </c:pt>
                <c:pt idx="3" formatCode="0.000">
                  <c:v>0.68400000000000005</c:v>
                </c:pt>
                <c:pt idx="4" formatCode="0.000">
                  <c:v>0.68899999999999995</c:v>
                </c:pt>
                <c:pt idx="5" formatCode="0.000">
                  <c:v>0.69399999999999995</c:v>
                </c:pt>
                <c:pt idx="6">
                  <c:v>0.70399999999999996</c:v>
                </c:pt>
                <c:pt idx="7" formatCode="0.000">
                  <c:v>0.71699999999999997</c:v>
                </c:pt>
              </c:numCache>
            </c:numRef>
          </c:val>
          <c:smooth val="0"/>
          <c:extLst>
            <c:ext xmlns:c16="http://schemas.microsoft.com/office/drawing/2014/chart" uri="{C3380CC4-5D6E-409C-BE32-E72D297353CC}">
              <c16:uniqueId val="{00000028-DB1D-4B31-A46C-886E56EC43FF}"/>
            </c:ext>
          </c:extLst>
        </c:ser>
        <c:ser>
          <c:idx val="39"/>
          <c:order val="40"/>
          <c:tx>
            <c:strRef>
              <c:f>'44a CCG trending DATA'!$D$43</c:f>
              <c:strCache>
                <c:ptCount val="1"/>
                <c:pt idx="0">
                  <c:v>HEREFORDSHIRE AND WORCESTERSHIRE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DATA'!$H$43:$O$43</c:f>
              <c:numCache>
                <c:formatCode>#,##0.000</c:formatCode>
                <c:ptCount val="8"/>
                <c:pt idx="0">
                  <c:v>0.81</c:v>
                </c:pt>
                <c:pt idx="1">
                  <c:v>0.81</c:v>
                </c:pt>
                <c:pt idx="2" formatCode="0.000">
                  <c:v>0.81899999999999995</c:v>
                </c:pt>
                <c:pt idx="3" formatCode="0.000">
                  <c:v>0.82899999999999996</c:v>
                </c:pt>
                <c:pt idx="4" formatCode="0.000">
                  <c:v>0.83899999999999997</c:v>
                </c:pt>
                <c:pt idx="5" formatCode="0.000">
                  <c:v>0.85</c:v>
                </c:pt>
                <c:pt idx="6">
                  <c:v>0.86399999999999999</c:v>
                </c:pt>
                <c:pt idx="7" formatCode="0.000">
                  <c:v>0.88500000000000001</c:v>
                </c:pt>
              </c:numCache>
            </c:numRef>
          </c:val>
          <c:smooth val="0"/>
          <c:extLst>
            <c:ext xmlns:c16="http://schemas.microsoft.com/office/drawing/2014/chart" uri="{C3380CC4-5D6E-409C-BE32-E72D297353CC}">
              <c16:uniqueId val="{00000029-DB1D-4B31-A46C-886E56EC43FF}"/>
            </c:ext>
          </c:extLst>
        </c:ser>
        <c:ser>
          <c:idx val="40"/>
          <c:order val="41"/>
          <c:tx>
            <c:strRef>
              <c:f>'44a CCG trending DATA'!$D$44</c:f>
              <c:strCache>
                <c:ptCount val="1"/>
                <c:pt idx="0">
                  <c:v>HERTS VALLEYS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DATA'!$H$44:$O$44</c:f>
              <c:numCache>
                <c:formatCode>#,##0.000</c:formatCode>
                <c:ptCount val="8"/>
                <c:pt idx="0">
                  <c:v>0.749</c:v>
                </c:pt>
                <c:pt idx="1">
                  <c:v>0.752</c:v>
                </c:pt>
                <c:pt idx="2" formatCode="0.000">
                  <c:v>0.75800000000000001</c:v>
                </c:pt>
                <c:pt idx="3" formatCode="0.000">
                  <c:v>0.76600000000000001</c:v>
                </c:pt>
                <c:pt idx="4" formatCode="0.000">
                  <c:v>0.77100000000000002</c:v>
                </c:pt>
                <c:pt idx="5" formatCode="0.000">
                  <c:v>0.77500000000000002</c:v>
                </c:pt>
                <c:pt idx="6">
                  <c:v>0.78500000000000003</c:v>
                </c:pt>
                <c:pt idx="7" formatCode="0.000">
                  <c:v>0.80100000000000005</c:v>
                </c:pt>
              </c:numCache>
            </c:numRef>
          </c:val>
          <c:smooth val="0"/>
          <c:extLst>
            <c:ext xmlns:c16="http://schemas.microsoft.com/office/drawing/2014/chart" uri="{C3380CC4-5D6E-409C-BE32-E72D297353CC}">
              <c16:uniqueId val="{0000002A-DB1D-4B31-A46C-886E56EC43FF}"/>
            </c:ext>
          </c:extLst>
        </c:ser>
        <c:ser>
          <c:idx val="41"/>
          <c:order val="42"/>
          <c:tx>
            <c:strRef>
              <c:f>'44a CCG trending DATA'!$D$45</c:f>
              <c:strCache>
                <c:ptCount val="1"/>
                <c:pt idx="0">
                  <c:v>HEYWOOD, MIDDLETON &amp; ROCHDALE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DATA'!$H$45:$O$45</c:f>
              <c:numCache>
                <c:formatCode>#,##0.000</c:formatCode>
                <c:ptCount val="8"/>
                <c:pt idx="0">
                  <c:v>0.78500000000000003</c:v>
                </c:pt>
                <c:pt idx="1">
                  <c:v>0.79300000000000004</c:v>
                </c:pt>
                <c:pt idx="2" formatCode="0.000">
                  <c:v>0.80200000000000005</c:v>
                </c:pt>
                <c:pt idx="3" formatCode="0.000">
                  <c:v>0.81399999999999995</c:v>
                </c:pt>
                <c:pt idx="4" formatCode="0.000">
                  <c:v>0.82399999999999995</c:v>
                </c:pt>
                <c:pt idx="5" formatCode="0.000">
                  <c:v>0.83499999999999996</c:v>
                </c:pt>
                <c:pt idx="6">
                  <c:v>0.85199999999999998</c:v>
                </c:pt>
                <c:pt idx="7" formatCode="0.000">
                  <c:v>0.876</c:v>
                </c:pt>
              </c:numCache>
            </c:numRef>
          </c:val>
          <c:smooth val="0"/>
          <c:extLst>
            <c:ext xmlns:c16="http://schemas.microsoft.com/office/drawing/2014/chart" uri="{C3380CC4-5D6E-409C-BE32-E72D297353CC}">
              <c16:uniqueId val="{0000002B-DB1D-4B31-A46C-886E56EC43FF}"/>
            </c:ext>
          </c:extLst>
        </c:ser>
        <c:ser>
          <c:idx val="42"/>
          <c:order val="43"/>
          <c:tx>
            <c:strRef>
              <c:f>'44a CCG trending DATA'!$D$46</c:f>
              <c:strCache>
                <c:ptCount val="1"/>
                <c:pt idx="0">
                  <c:v>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DATA'!$H$46:$O$46</c:f>
              <c:numCache>
                <c:formatCode>#,##0.000</c:formatCode>
                <c:ptCount val="8"/>
                <c:pt idx="0">
                  <c:v>0.81399999999999995</c:v>
                </c:pt>
                <c:pt idx="1">
                  <c:v>0.82</c:v>
                </c:pt>
                <c:pt idx="2" formatCode="0.000">
                  <c:v>0.83499999999999996</c:v>
                </c:pt>
                <c:pt idx="3" formatCode="0.000">
                  <c:v>0.84699999999999998</c:v>
                </c:pt>
                <c:pt idx="4" formatCode="0.000">
                  <c:v>0.85799999999999998</c:v>
                </c:pt>
                <c:pt idx="5" formatCode="0.000">
                  <c:v>0.87</c:v>
                </c:pt>
                <c:pt idx="6">
                  <c:v>0.89300000000000002</c:v>
                </c:pt>
                <c:pt idx="7" formatCode="0.000">
                  <c:v>0.91900000000000004</c:v>
                </c:pt>
              </c:numCache>
            </c:numRef>
          </c:val>
          <c:smooth val="0"/>
          <c:extLst>
            <c:ext xmlns:c16="http://schemas.microsoft.com/office/drawing/2014/chart" uri="{C3380CC4-5D6E-409C-BE32-E72D297353CC}">
              <c16:uniqueId val="{0000002C-DB1D-4B31-A46C-886E56EC43FF}"/>
            </c:ext>
          </c:extLst>
        </c:ser>
        <c:ser>
          <c:idx val="43"/>
          <c:order val="44"/>
          <c:tx>
            <c:strRef>
              <c:f>'44a CCG trending DATA'!$D$47</c:f>
              <c:strCache>
                <c:ptCount val="1"/>
                <c:pt idx="0">
                  <c:v>IPSWICH AND EAST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DATA'!$H$47:$O$47</c:f>
              <c:numCache>
                <c:formatCode>#,##0.000</c:formatCode>
                <c:ptCount val="8"/>
                <c:pt idx="0">
                  <c:v>0.747</c:v>
                </c:pt>
                <c:pt idx="1">
                  <c:v>0.748</c:v>
                </c:pt>
                <c:pt idx="2" formatCode="0.000">
                  <c:v>0.755</c:v>
                </c:pt>
                <c:pt idx="3" formatCode="0.000">
                  <c:v>0.76500000000000001</c:v>
                </c:pt>
                <c:pt idx="4" formatCode="0.000">
                  <c:v>0.77100000000000002</c:v>
                </c:pt>
                <c:pt idx="5" formatCode="0.000">
                  <c:v>0.78100000000000003</c:v>
                </c:pt>
                <c:pt idx="6">
                  <c:v>0.79300000000000004</c:v>
                </c:pt>
                <c:pt idx="7" formatCode="0.000">
                  <c:v>0.81100000000000005</c:v>
                </c:pt>
              </c:numCache>
            </c:numRef>
          </c:val>
          <c:smooth val="0"/>
          <c:extLst>
            <c:ext xmlns:c16="http://schemas.microsoft.com/office/drawing/2014/chart" uri="{C3380CC4-5D6E-409C-BE32-E72D297353CC}">
              <c16:uniqueId val="{0000002D-DB1D-4B31-A46C-886E56EC43FF}"/>
            </c:ext>
          </c:extLst>
        </c:ser>
        <c:ser>
          <c:idx val="44"/>
          <c:order val="45"/>
          <c:tx>
            <c:strRef>
              <c:f>'44a CCG trending DATA'!$D$48</c:f>
              <c:strCache>
                <c:ptCount val="1"/>
                <c:pt idx="0">
                  <c:v>KENT AND MEDWAY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DATA'!$H$48:$O$48</c:f>
              <c:numCache>
                <c:formatCode>#,##0.000</c:formatCode>
                <c:ptCount val="8"/>
                <c:pt idx="0">
                  <c:v>0.76500000000000001</c:v>
                </c:pt>
                <c:pt idx="1">
                  <c:v>0.76300000000000001</c:v>
                </c:pt>
                <c:pt idx="2" formatCode="0.000">
                  <c:v>0.76900000000000002</c:v>
                </c:pt>
                <c:pt idx="3" formatCode="0.000">
                  <c:v>0.77800000000000002</c:v>
                </c:pt>
                <c:pt idx="4" formatCode="0.000">
                  <c:v>0.78400000000000003</c:v>
                </c:pt>
                <c:pt idx="5" formatCode="0.000">
                  <c:v>0.79</c:v>
                </c:pt>
                <c:pt idx="6">
                  <c:v>0.80600000000000005</c:v>
                </c:pt>
                <c:pt idx="7" formatCode="0.000">
                  <c:v>0.82599999999999996</c:v>
                </c:pt>
              </c:numCache>
            </c:numRef>
          </c:val>
          <c:smooth val="0"/>
          <c:extLst>
            <c:ext xmlns:c16="http://schemas.microsoft.com/office/drawing/2014/chart" uri="{C3380CC4-5D6E-409C-BE32-E72D297353CC}">
              <c16:uniqueId val="{0000002E-DB1D-4B31-A46C-886E56EC43FF}"/>
            </c:ext>
          </c:extLst>
        </c:ser>
        <c:ser>
          <c:idx val="45"/>
          <c:order val="46"/>
          <c:tx>
            <c:strRef>
              <c:f>'44a CCG trending DATA'!$D$49</c:f>
              <c:strCache>
                <c:ptCount val="1"/>
                <c:pt idx="0">
                  <c:v>KERNOW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DATA'!$H$49:$O$49</c:f>
              <c:numCache>
                <c:formatCode>#,##0.000</c:formatCode>
                <c:ptCount val="8"/>
                <c:pt idx="0">
                  <c:v>0.72899999999999998</c:v>
                </c:pt>
                <c:pt idx="1">
                  <c:v>0.72799999999999998</c:v>
                </c:pt>
                <c:pt idx="2" formatCode="0.000">
                  <c:v>0.73399999999999999</c:v>
                </c:pt>
                <c:pt idx="3" formatCode="0.000">
                  <c:v>0.74099999999999999</c:v>
                </c:pt>
                <c:pt idx="4" formatCode="0.000">
                  <c:v>0.747</c:v>
                </c:pt>
                <c:pt idx="5" formatCode="0.000">
                  <c:v>0.752</c:v>
                </c:pt>
                <c:pt idx="6">
                  <c:v>0.76</c:v>
                </c:pt>
                <c:pt idx="7" formatCode="0.000">
                  <c:v>0.77800000000000002</c:v>
                </c:pt>
              </c:numCache>
            </c:numRef>
          </c:val>
          <c:smooth val="0"/>
          <c:extLst>
            <c:ext xmlns:c16="http://schemas.microsoft.com/office/drawing/2014/chart" uri="{C3380CC4-5D6E-409C-BE32-E72D297353CC}">
              <c16:uniqueId val="{0000002F-DB1D-4B31-A46C-886E56EC43FF}"/>
            </c:ext>
          </c:extLst>
        </c:ser>
        <c:ser>
          <c:idx val="46"/>
          <c:order val="47"/>
          <c:tx>
            <c:strRef>
              <c:f>'44a CCG trending DATA'!$D$50</c:f>
              <c:strCache>
                <c:ptCount val="1"/>
                <c:pt idx="0">
                  <c:v>KIRKLEES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DATA'!$H$50:$O$50</c:f>
              <c:numCache>
                <c:formatCode>#,##0.000</c:formatCode>
                <c:ptCount val="8"/>
                <c:pt idx="0">
                  <c:v>0.89400000000000002</c:v>
                </c:pt>
                <c:pt idx="1">
                  <c:v>0.90100000000000002</c:v>
                </c:pt>
                <c:pt idx="2" formatCode="0.000">
                  <c:v>0.91500000000000004</c:v>
                </c:pt>
                <c:pt idx="3" formatCode="0.000">
                  <c:v>0.92700000000000005</c:v>
                </c:pt>
                <c:pt idx="4" formatCode="0.000">
                  <c:v>0.94</c:v>
                </c:pt>
                <c:pt idx="5" formatCode="0.000">
                  <c:v>0.95099999999999996</c:v>
                </c:pt>
                <c:pt idx="6">
                  <c:v>0.97</c:v>
                </c:pt>
                <c:pt idx="7" formatCode="0.000">
                  <c:v>0.998</c:v>
                </c:pt>
              </c:numCache>
            </c:numRef>
          </c:val>
          <c:smooth val="0"/>
          <c:extLst>
            <c:ext xmlns:c16="http://schemas.microsoft.com/office/drawing/2014/chart" uri="{C3380CC4-5D6E-409C-BE32-E72D297353CC}">
              <c16:uniqueId val="{00000030-DB1D-4B31-A46C-886E56EC43FF}"/>
            </c:ext>
          </c:extLst>
        </c:ser>
        <c:ser>
          <c:idx val="47"/>
          <c:order val="48"/>
          <c:tx>
            <c:strRef>
              <c:f>'44a CCG trending DATA'!$D$51</c:f>
              <c:strCache>
                <c:ptCount val="1"/>
                <c:pt idx="0">
                  <c:v>KNOWSLEY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DATA'!$H$51:$O$51</c:f>
              <c:numCache>
                <c:formatCode>#,##0.000</c:formatCode>
                <c:ptCount val="8"/>
                <c:pt idx="0">
                  <c:v>0.93600000000000005</c:v>
                </c:pt>
                <c:pt idx="1">
                  <c:v>0.93600000000000005</c:v>
                </c:pt>
                <c:pt idx="2" formatCode="0.000">
                  <c:v>0.93600000000000005</c:v>
                </c:pt>
                <c:pt idx="3" formatCode="0.000">
                  <c:v>0.94399999999999995</c:v>
                </c:pt>
                <c:pt idx="4" formatCode="0.000">
                  <c:v>0.95</c:v>
                </c:pt>
                <c:pt idx="5" formatCode="0.000">
                  <c:v>0.96</c:v>
                </c:pt>
                <c:pt idx="6">
                  <c:v>0.97399999999999998</c:v>
                </c:pt>
                <c:pt idx="7" formatCode="0.000">
                  <c:v>0.998</c:v>
                </c:pt>
              </c:numCache>
            </c:numRef>
          </c:val>
          <c:smooth val="0"/>
          <c:extLst>
            <c:ext xmlns:c16="http://schemas.microsoft.com/office/drawing/2014/chart" uri="{C3380CC4-5D6E-409C-BE32-E72D297353CC}">
              <c16:uniqueId val="{00000031-DB1D-4B31-A46C-886E56EC43FF}"/>
            </c:ext>
          </c:extLst>
        </c:ser>
        <c:ser>
          <c:idx val="48"/>
          <c:order val="49"/>
          <c:tx>
            <c:strRef>
              <c:f>'44a CCG trending DATA'!$D$52</c:f>
              <c:strCache>
                <c:ptCount val="1"/>
                <c:pt idx="0">
                  <c:v>LEEDS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DATA'!$H$52:$O$52</c:f>
              <c:numCache>
                <c:formatCode>#,##0.000</c:formatCode>
                <c:ptCount val="8"/>
                <c:pt idx="0">
                  <c:v>0.71499999999999997</c:v>
                </c:pt>
                <c:pt idx="1">
                  <c:v>0.71599999999999997</c:v>
                </c:pt>
                <c:pt idx="2" formatCode="0.000">
                  <c:v>0.72599999999999998</c:v>
                </c:pt>
                <c:pt idx="3" formatCode="0.000">
                  <c:v>0.73899999999999999</c:v>
                </c:pt>
                <c:pt idx="4" formatCode="0.000">
                  <c:v>0.749</c:v>
                </c:pt>
                <c:pt idx="5" formatCode="0.000">
                  <c:v>0.75900000000000001</c:v>
                </c:pt>
                <c:pt idx="6">
                  <c:v>0.77400000000000002</c:v>
                </c:pt>
                <c:pt idx="7" formatCode="0.000">
                  <c:v>0.79700000000000004</c:v>
                </c:pt>
              </c:numCache>
            </c:numRef>
          </c:val>
          <c:smooth val="0"/>
          <c:extLst>
            <c:ext xmlns:c16="http://schemas.microsoft.com/office/drawing/2014/chart" uri="{C3380CC4-5D6E-409C-BE32-E72D297353CC}">
              <c16:uniqueId val="{00000032-DB1D-4B31-A46C-886E56EC43FF}"/>
            </c:ext>
          </c:extLst>
        </c:ser>
        <c:ser>
          <c:idx val="49"/>
          <c:order val="50"/>
          <c:tx>
            <c:strRef>
              <c:f>'44a CCG trending DATA'!$D$53</c:f>
              <c:strCache>
                <c:ptCount val="1"/>
                <c:pt idx="0">
                  <c:v>LEICESTER CITY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DATA'!$H$53:$O$53</c:f>
              <c:numCache>
                <c:formatCode>#,##0.000</c:formatCode>
                <c:ptCount val="8"/>
                <c:pt idx="0">
                  <c:v>0.624</c:v>
                </c:pt>
                <c:pt idx="1">
                  <c:v>0.626</c:v>
                </c:pt>
                <c:pt idx="2" formatCode="0.000">
                  <c:v>0.63400000000000001</c:v>
                </c:pt>
                <c:pt idx="3" formatCode="0.000">
                  <c:v>0.63900000000000001</c:v>
                </c:pt>
                <c:pt idx="4" formatCode="0.000">
                  <c:v>0.64900000000000002</c:v>
                </c:pt>
                <c:pt idx="5" formatCode="0.000">
                  <c:v>0.66100000000000003</c:v>
                </c:pt>
                <c:pt idx="6">
                  <c:v>0.68200000000000005</c:v>
                </c:pt>
                <c:pt idx="7" formatCode="0.000">
                  <c:v>0.70299999999999996</c:v>
                </c:pt>
              </c:numCache>
            </c:numRef>
          </c:val>
          <c:smooth val="0"/>
          <c:extLst>
            <c:ext xmlns:c16="http://schemas.microsoft.com/office/drawing/2014/chart" uri="{C3380CC4-5D6E-409C-BE32-E72D297353CC}">
              <c16:uniqueId val="{00000033-DB1D-4B31-A46C-886E56EC43FF}"/>
            </c:ext>
          </c:extLst>
        </c:ser>
        <c:ser>
          <c:idx val="50"/>
          <c:order val="51"/>
          <c:tx>
            <c:strRef>
              <c:f>'44a CCG trending DATA'!$D$54</c:f>
              <c:strCache>
                <c:ptCount val="1"/>
                <c:pt idx="0">
                  <c:v>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DATA'!$H$54:$O$54</c:f>
              <c:numCache>
                <c:formatCode>#,##0.000</c:formatCode>
                <c:ptCount val="8"/>
                <c:pt idx="0">
                  <c:v>0.88</c:v>
                </c:pt>
                <c:pt idx="1">
                  <c:v>0.88200000000000001</c:v>
                </c:pt>
                <c:pt idx="2" formatCode="0.000">
                  <c:v>0.89200000000000002</c:v>
                </c:pt>
                <c:pt idx="3" formatCode="0.000">
                  <c:v>0.9</c:v>
                </c:pt>
                <c:pt idx="4" formatCode="0.000">
                  <c:v>0.90900000000000003</c:v>
                </c:pt>
                <c:pt idx="5" formatCode="0.000">
                  <c:v>0.91800000000000004</c:v>
                </c:pt>
                <c:pt idx="6">
                  <c:v>0.93200000000000005</c:v>
                </c:pt>
                <c:pt idx="7" formatCode="0.000">
                  <c:v>0.95199999999999996</c:v>
                </c:pt>
              </c:numCache>
            </c:numRef>
          </c:val>
          <c:smooth val="0"/>
          <c:extLst>
            <c:ext xmlns:c16="http://schemas.microsoft.com/office/drawing/2014/chart" uri="{C3380CC4-5D6E-409C-BE32-E72D297353CC}">
              <c16:uniqueId val="{00000034-DB1D-4B31-A46C-886E56EC43FF}"/>
            </c:ext>
          </c:extLst>
        </c:ser>
        <c:ser>
          <c:idx val="51"/>
          <c:order val="52"/>
          <c:tx>
            <c:strRef>
              <c:f>'44a CCG trending DATA'!$D$55</c:f>
              <c:strCache>
                <c:ptCount val="1"/>
                <c:pt idx="0">
                  <c:v>LIVERPOOL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DATA'!$H$55:$O$55</c:f>
              <c:numCache>
                <c:formatCode>#,##0.000</c:formatCode>
                <c:ptCount val="8"/>
                <c:pt idx="0">
                  <c:v>0.85799999999999998</c:v>
                </c:pt>
                <c:pt idx="1">
                  <c:v>0.86599999999999999</c:v>
                </c:pt>
                <c:pt idx="2" formatCode="0.000">
                  <c:v>0.876</c:v>
                </c:pt>
                <c:pt idx="3" formatCode="0.000">
                  <c:v>0.88900000000000001</c:v>
                </c:pt>
                <c:pt idx="4" formatCode="0.000">
                  <c:v>0.9</c:v>
                </c:pt>
                <c:pt idx="5" formatCode="0.000">
                  <c:v>0.91200000000000003</c:v>
                </c:pt>
                <c:pt idx="6">
                  <c:v>0.93</c:v>
                </c:pt>
                <c:pt idx="7" formatCode="0.000">
                  <c:v>0.95899999999999996</c:v>
                </c:pt>
              </c:numCache>
            </c:numRef>
          </c:val>
          <c:smooth val="0"/>
          <c:extLst>
            <c:ext xmlns:c16="http://schemas.microsoft.com/office/drawing/2014/chart" uri="{C3380CC4-5D6E-409C-BE32-E72D297353CC}">
              <c16:uniqueId val="{00000035-DB1D-4B31-A46C-886E56EC43FF}"/>
            </c:ext>
          </c:extLst>
        </c:ser>
        <c:ser>
          <c:idx val="52"/>
          <c:order val="53"/>
          <c:tx>
            <c:strRef>
              <c:f>'44a CCG trending DATA'!$D$56</c:f>
              <c:strCache>
                <c:ptCount val="1"/>
                <c:pt idx="0">
                  <c:v>MANCHESTER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DATA'!$H$56:$O$56</c:f>
              <c:numCache>
                <c:formatCode>#,##0.000</c:formatCode>
                <c:ptCount val="8"/>
                <c:pt idx="0">
                  <c:v>0.82799999999999996</c:v>
                </c:pt>
                <c:pt idx="1">
                  <c:v>0.83199999999999996</c:v>
                </c:pt>
                <c:pt idx="2" formatCode="0.000">
                  <c:v>0.84299999999999997</c:v>
                </c:pt>
                <c:pt idx="3" formatCode="0.000">
                  <c:v>0.85</c:v>
                </c:pt>
                <c:pt idx="4" formatCode="0.000">
                  <c:v>0.85799999999999998</c:v>
                </c:pt>
                <c:pt idx="5" formatCode="0.000">
                  <c:v>0.86399999999999999</c:v>
                </c:pt>
                <c:pt idx="6">
                  <c:v>0.88</c:v>
                </c:pt>
                <c:pt idx="7" formatCode="0.000">
                  <c:v>0.90200000000000002</c:v>
                </c:pt>
              </c:numCache>
            </c:numRef>
          </c:val>
          <c:smooth val="0"/>
          <c:extLst>
            <c:ext xmlns:c16="http://schemas.microsoft.com/office/drawing/2014/chart" uri="{C3380CC4-5D6E-409C-BE32-E72D297353CC}">
              <c16:uniqueId val="{00000036-DB1D-4B31-A46C-886E56EC43FF}"/>
            </c:ext>
          </c:extLst>
        </c:ser>
        <c:ser>
          <c:idx val="53"/>
          <c:order val="54"/>
          <c:tx>
            <c:strRef>
              <c:f>'44a CCG trending DATA'!$D$57</c:f>
              <c:strCache>
                <c:ptCount val="1"/>
                <c:pt idx="0">
                  <c:v>MID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DATA'!$H$57:$O$57</c:f>
              <c:numCache>
                <c:formatCode>#,##0.000</c:formatCode>
                <c:ptCount val="8"/>
                <c:pt idx="0">
                  <c:v>0.78500000000000003</c:v>
                </c:pt>
                <c:pt idx="1">
                  <c:v>0.78700000000000003</c:v>
                </c:pt>
                <c:pt idx="2" formatCode="0.000">
                  <c:v>0.79900000000000004</c:v>
                </c:pt>
                <c:pt idx="3" formatCode="0.000">
                  <c:v>0.80800000000000005</c:v>
                </c:pt>
                <c:pt idx="4" formatCode="0.000">
                  <c:v>0.82</c:v>
                </c:pt>
                <c:pt idx="5" formatCode="0.000">
                  <c:v>0.83199999999999996</c:v>
                </c:pt>
                <c:pt idx="6">
                  <c:v>0.85</c:v>
                </c:pt>
                <c:pt idx="7" formatCode="0.000">
                  <c:v>0.873</c:v>
                </c:pt>
              </c:numCache>
            </c:numRef>
          </c:val>
          <c:smooth val="0"/>
          <c:extLst>
            <c:ext xmlns:c16="http://schemas.microsoft.com/office/drawing/2014/chart" uri="{C3380CC4-5D6E-409C-BE32-E72D297353CC}">
              <c16:uniqueId val="{00000037-DB1D-4B31-A46C-886E56EC43FF}"/>
            </c:ext>
          </c:extLst>
        </c:ser>
        <c:ser>
          <c:idx val="55"/>
          <c:order val="55"/>
          <c:tx>
            <c:strRef>
              <c:f>'44a CCG trending DATA'!$D$58</c:f>
              <c:strCache>
                <c:ptCount val="1"/>
                <c:pt idx="0">
                  <c:v>MORECAMBE BAY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DATA'!$H$58:$O$58</c:f>
              <c:numCache>
                <c:formatCode>#,##0.000</c:formatCode>
                <c:ptCount val="8"/>
                <c:pt idx="0">
                  <c:v>0.77800000000000002</c:v>
                </c:pt>
                <c:pt idx="1">
                  <c:v>0.77900000000000003</c:v>
                </c:pt>
                <c:pt idx="2" formatCode="0.000">
                  <c:v>0.78400000000000003</c:v>
                </c:pt>
                <c:pt idx="3" formatCode="0.000">
                  <c:v>0.78800000000000003</c:v>
                </c:pt>
                <c:pt idx="4" formatCode="0.000">
                  <c:v>0.79300000000000004</c:v>
                </c:pt>
                <c:pt idx="5" formatCode="0.000">
                  <c:v>0.80200000000000005</c:v>
                </c:pt>
                <c:pt idx="6">
                  <c:v>0.81299999999999994</c:v>
                </c:pt>
                <c:pt idx="7" formatCode="0.000">
                  <c:v>0.83299999999999996</c:v>
                </c:pt>
              </c:numCache>
            </c:numRef>
          </c:val>
          <c:smooth val="0"/>
          <c:extLst>
            <c:ext xmlns:c16="http://schemas.microsoft.com/office/drawing/2014/chart" uri="{C3380CC4-5D6E-409C-BE32-E72D297353CC}">
              <c16:uniqueId val="{00000038-DB1D-4B31-A46C-886E56EC43FF}"/>
            </c:ext>
          </c:extLst>
        </c:ser>
        <c:ser>
          <c:idx val="56"/>
          <c:order val="56"/>
          <c:tx>
            <c:strRef>
              <c:f>'44a CCG trending DATA'!$D$59</c:f>
              <c:strCache>
                <c:ptCount val="1"/>
                <c:pt idx="0">
                  <c:v>NEWCASTLE GATESHEAD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DATA'!$H$59:$O$59</c:f>
              <c:numCache>
                <c:formatCode>#,##0.000</c:formatCode>
                <c:ptCount val="8"/>
                <c:pt idx="0">
                  <c:v>0.86499999999999999</c:v>
                </c:pt>
                <c:pt idx="1">
                  <c:v>0.86599999999999999</c:v>
                </c:pt>
                <c:pt idx="2" formatCode="0.000">
                  <c:v>0.872</c:v>
                </c:pt>
                <c:pt idx="3" formatCode="0.000">
                  <c:v>0.88</c:v>
                </c:pt>
                <c:pt idx="4" formatCode="0.000">
                  <c:v>0.88600000000000001</c:v>
                </c:pt>
                <c:pt idx="5" formatCode="0.000">
                  <c:v>0.89200000000000002</c:v>
                </c:pt>
                <c:pt idx="6">
                  <c:v>0.90700000000000003</c:v>
                </c:pt>
                <c:pt idx="7" formatCode="0.000">
                  <c:v>0.92700000000000005</c:v>
                </c:pt>
              </c:numCache>
            </c:numRef>
          </c:val>
          <c:smooth val="0"/>
          <c:extLst>
            <c:ext xmlns:c16="http://schemas.microsoft.com/office/drawing/2014/chart" uri="{C3380CC4-5D6E-409C-BE32-E72D297353CC}">
              <c16:uniqueId val="{00000039-DB1D-4B31-A46C-886E56EC43FF}"/>
            </c:ext>
          </c:extLst>
        </c:ser>
        <c:ser>
          <c:idx val="57"/>
          <c:order val="57"/>
          <c:tx>
            <c:strRef>
              <c:f>'44a CCG trending DATA'!$D$60</c:f>
              <c:strCache>
                <c:ptCount val="1"/>
                <c:pt idx="0">
                  <c:v>NORFOLK AND WAVENEY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DATA'!$H$60:$O$60</c:f>
              <c:numCache>
                <c:formatCode>#,##0.000</c:formatCode>
                <c:ptCount val="8"/>
                <c:pt idx="0">
                  <c:v>0.79300000000000004</c:v>
                </c:pt>
                <c:pt idx="1">
                  <c:v>0.79400000000000004</c:v>
                </c:pt>
                <c:pt idx="2" formatCode="0.000">
                  <c:v>0.80200000000000005</c:v>
                </c:pt>
                <c:pt idx="3" formatCode="0.000">
                  <c:v>0.81299999999999994</c:v>
                </c:pt>
                <c:pt idx="4" formatCode="0.000">
                  <c:v>0.82099999999999995</c:v>
                </c:pt>
                <c:pt idx="5" formatCode="0.000">
                  <c:v>0.82799999999999996</c:v>
                </c:pt>
                <c:pt idx="6">
                  <c:v>0.84199999999999997</c:v>
                </c:pt>
                <c:pt idx="7" formatCode="0.000">
                  <c:v>0.86299999999999999</c:v>
                </c:pt>
              </c:numCache>
            </c:numRef>
          </c:val>
          <c:smooth val="0"/>
          <c:extLst>
            <c:ext xmlns:c16="http://schemas.microsoft.com/office/drawing/2014/chart" uri="{C3380CC4-5D6E-409C-BE32-E72D297353CC}">
              <c16:uniqueId val="{0000003A-DB1D-4B31-A46C-886E56EC43FF}"/>
            </c:ext>
          </c:extLst>
        </c:ser>
        <c:ser>
          <c:idx val="58"/>
          <c:order val="58"/>
          <c:tx>
            <c:strRef>
              <c:f>'44a CCG trending DATA'!$D$61</c:f>
              <c:strCache>
                <c:ptCount val="1"/>
                <c:pt idx="0">
                  <c:v>NORTH CENTRAL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DATA'!$H$61:$O$61</c:f>
              <c:numCache>
                <c:formatCode>#,##0.000</c:formatCode>
                <c:ptCount val="8"/>
                <c:pt idx="0">
                  <c:v>0.52200000000000002</c:v>
                </c:pt>
                <c:pt idx="1">
                  <c:v>0.52100000000000002</c:v>
                </c:pt>
                <c:pt idx="2" formatCode="0.000">
                  <c:v>0.52600000000000002</c:v>
                </c:pt>
                <c:pt idx="3" formatCode="0.000">
                  <c:v>0.53300000000000003</c:v>
                </c:pt>
                <c:pt idx="4" formatCode="0.000">
                  <c:v>0.53800000000000003</c:v>
                </c:pt>
                <c:pt idx="5" formatCode="0.000">
                  <c:v>0.54200000000000004</c:v>
                </c:pt>
                <c:pt idx="6">
                  <c:v>0.55200000000000005</c:v>
                </c:pt>
                <c:pt idx="7" formatCode="0.000">
                  <c:v>0.56499999999999995</c:v>
                </c:pt>
              </c:numCache>
            </c:numRef>
          </c:val>
          <c:smooth val="0"/>
          <c:extLst>
            <c:ext xmlns:c16="http://schemas.microsoft.com/office/drawing/2014/chart" uri="{C3380CC4-5D6E-409C-BE32-E72D297353CC}">
              <c16:uniqueId val="{0000003B-DB1D-4B31-A46C-886E56EC43FF}"/>
            </c:ext>
          </c:extLst>
        </c:ser>
        <c:ser>
          <c:idx val="59"/>
          <c:order val="59"/>
          <c:tx>
            <c:strRef>
              <c:f>'44a CCG trending DATA'!$D$62</c:f>
              <c:strCache>
                <c:ptCount val="1"/>
                <c:pt idx="0">
                  <c:v>NORTH CUMBRIA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DATA'!$H$62:$O$62</c:f>
              <c:numCache>
                <c:formatCode>#,##0.000</c:formatCode>
                <c:ptCount val="8"/>
                <c:pt idx="0">
                  <c:v>0.88300000000000001</c:v>
                </c:pt>
                <c:pt idx="1">
                  <c:v>0.88200000000000001</c:v>
                </c:pt>
                <c:pt idx="2" formatCode="0.000">
                  <c:v>0.89100000000000001</c:v>
                </c:pt>
                <c:pt idx="3" formatCode="0.000">
                  <c:v>0.89800000000000002</c:v>
                </c:pt>
                <c:pt idx="4" formatCode="0.000">
                  <c:v>0.90600000000000003</c:v>
                </c:pt>
                <c:pt idx="5" formatCode="0.000">
                  <c:v>0.91600000000000004</c:v>
                </c:pt>
                <c:pt idx="6">
                  <c:v>0.93400000000000005</c:v>
                </c:pt>
                <c:pt idx="7" formatCode="0.000">
                  <c:v>0.95699999999999996</c:v>
                </c:pt>
              </c:numCache>
            </c:numRef>
          </c:val>
          <c:smooth val="0"/>
          <c:extLst>
            <c:ext xmlns:c16="http://schemas.microsoft.com/office/drawing/2014/chart" uri="{C3380CC4-5D6E-409C-BE32-E72D297353CC}">
              <c16:uniqueId val="{0000003C-DB1D-4B31-A46C-886E56EC43FF}"/>
            </c:ext>
          </c:extLst>
        </c:ser>
        <c:ser>
          <c:idx val="60"/>
          <c:order val="60"/>
          <c:tx>
            <c:strRef>
              <c:f>'44a CCG trending DATA'!$D$63</c:f>
              <c:strCache>
                <c:ptCount val="1"/>
                <c:pt idx="0">
                  <c:v>NORTH EAST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DATA'!$H$63:$O$63</c:f>
              <c:numCache>
                <c:formatCode>#,##0.000</c:formatCode>
                <c:ptCount val="8"/>
                <c:pt idx="0">
                  <c:v>0.85299999999999998</c:v>
                </c:pt>
                <c:pt idx="1">
                  <c:v>0.85199999999999998</c:v>
                </c:pt>
                <c:pt idx="2" formatCode="0.000">
                  <c:v>0.86</c:v>
                </c:pt>
                <c:pt idx="3" formatCode="0.000">
                  <c:v>0.86499999999999999</c:v>
                </c:pt>
                <c:pt idx="4" formatCode="0.000">
                  <c:v>0.872</c:v>
                </c:pt>
                <c:pt idx="5" formatCode="0.000">
                  <c:v>0.88</c:v>
                </c:pt>
                <c:pt idx="6">
                  <c:v>0.89200000000000002</c:v>
                </c:pt>
                <c:pt idx="7" formatCode="0.000">
                  <c:v>0.91500000000000004</c:v>
                </c:pt>
              </c:numCache>
            </c:numRef>
          </c:val>
          <c:smooth val="0"/>
          <c:extLst>
            <c:ext xmlns:c16="http://schemas.microsoft.com/office/drawing/2014/chart" uri="{C3380CC4-5D6E-409C-BE32-E72D297353CC}">
              <c16:uniqueId val="{0000003D-DB1D-4B31-A46C-886E56EC43FF}"/>
            </c:ext>
          </c:extLst>
        </c:ser>
        <c:ser>
          <c:idx val="61"/>
          <c:order val="61"/>
          <c:tx>
            <c:strRef>
              <c:f>'44a CCG trending DATA'!$D$64</c:f>
              <c:strCache>
                <c:ptCount val="1"/>
                <c:pt idx="0">
                  <c:v>NORTH EAST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DATA'!$H$64:$O$64</c:f>
              <c:numCache>
                <c:formatCode>#,##0.000</c:formatCode>
                <c:ptCount val="8"/>
                <c:pt idx="0">
                  <c:v>0.81599999999999995</c:v>
                </c:pt>
                <c:pt idx="1">
                  <c:v>0.82799999999999996</c:v>
                </c:pt>
                <c:pt idx="2" formatCode="0.000">
                  <c:v>0.83899999999999997</c:v>
                </c:pt>
                <c:pt idx="3" formatCode="0.000">
                  <c:v>0.85299999999999998</c:v>
                </c:pt>
                <c:pt idx="4" formatCode="0.000">
                  <c:v>0.86599999999999999</c:v>
                </c:pt>
                <c:pt idx="5" formatCode="0.000">
                  <c:v>0.88</c:v>
                </c:pt>
                <c:pt idx="6">
                  <c:v>0.90100000000000002</c:v>
                </c:pt>
                <c:pt idx="7" formatCode="0.000">
                  <c:v>0.92600000000000005</c:v>
                </c:pt>
              </c:numCache>
            </c:numRef>
          </c:val>
          <c:smooth val="0"/>
          <c:extLst>
            <c:ext xmlns:c16="http://schemas.microsoft.com/office/drawing/2014/chart" uri="{C3380CC4-5D6E-409C-BE32-E72D297353CC}">
              <c16:uniqueId val="{0000003E-DB1D-4B31-A46C-886E56EC43FF}"/>
            </c:ext>
          </c:extLst>
        </c:ser>
        <c:ser>
          <c:idx val="62"/>
          <c:order val="62"/>
          <c:tx>
            <c:strRef>
              <c:f>'44a CCG trending DATA'!$D$65</c:f>
              <c:strCache>
                <c:ptCount val="1"/>
                <c:pt idx="0">
                  <c:v>NORTH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DATA'!$H$65:$O$65</c:f>
              <c:numCache>
                <c:formatCode>#,##0.000</c:formatCode>
                <c:ptCount val="8"/>
                <c:pt idx="0">
                  <c:v>0.60599999999999998</c:v>
                </c:pt>
                <c:pt idx="1">
                  <c:v>0.61</c:v>
                </c:pt>
                <c:pt idx="2" formatCode="0.000">
                  <c:v>0.62</c:v>
                </c:pt>
                <c:pt idx="3" formatCode="0.000">
                  <c:v>0.63100000000000001</c:v>
                </c:pt>
                <c:pt idx="4" formatCode="0.000">
                  <c:v>0.64</c:v>
                </c:pt>
                <c:pt idx="5" formatCode="0.000">
                  <c:v>0.64600000000000002</c:v>
                </c:pt>
                <c:pt idx="6">
                  <c:v>0.66300000000000003</c:v>
                </c:pt>
                <c:pt idx="7" formatCode="0.000">
                  <c:v>0.68400000000000005</c:v>
                </c:pt>
              </c:numCache>
            </c:numRef>
          </c:val>
          <c:smooth val="0"/>
          <c:extLst>
            <c:ext xmlns:c16="http://schemas.microsoft.com/office/drawing/2014/chart" uri="{C3380CC4-5D6E-409C-BE32-E72D297353CC}">
              <c16:uniqueId val="{0000003F-DB1D-4B31-A46C-886E56EC43FF}"/>
            </c:ext>
          </c:extLst>
        </c:ser>
        <c:ser>
          <c:idx val="63"/>
          <c:order val="63"/>
          <c:tx>
            <c:strRef>
              <c:f>'44a CCG trending DATA'!$D$66</c:f>
              <c:strCache>
                <c:ptCount val="1"/>
                <c:pt idx="0">
                  <c:v>NORTH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DATA'!$H$66:$O$66</c:f>
              <c:numCache>
                <c:formatCode>#,##0.000</c:formatCode>
                <c:ptCount val="8"/>
                <c:pt idx="0">
                  <c:v>0.77400000000000002</c:v>
                </c:pt>
                <c:pt idx="1">
                  <c:v>0.77400000000000002</c:v>
                </c:pt>
                <c:pt idx="2" formatCode="0.000">
                  <c:v>0.78200000000000003</c:v>
                </c:pt>
                <c:pt idx="3" formatCode="0.000">
                  <c:v>0.78900000000000003</c:v>
                </c:pt>
                <c:pt idx="4" formatCode="0.000">
                  <c:v>0.79900000000000004</c:v>
                </c:pt>
                <c:pt idx="5" formatCode="0.000">
                  <c:v>0.80800000000000005</c:v>
                </c:pt>
                <c:pt idx="6">
                  <c:v>0.81799999999999995</c:v>
                </c:pt>
                <c:pt idx="7" formatCode="0.000">
                  <c:v>0.83399999999999996</c:v>
                </c:pt>
              </c:numCache>
            </c:numRef>
          </c:val>
          <c:smooth val="0"/>
          <c:extLst>
            <c:ext xmlns:c16="http://schemas.microsoft.com/office/drawing/2014/chart" uri="{C3380CC4-5D6E-409C-BE32-E72D297353CC}">
              <c16:uniqueId val="{00000040-DB1D-4B31-A46C-886E56EC43FF}"/>
            </c:ext>
          </c:extLst>
        </c:ser>
        <c:ser>
          <c:idx val="64"/>
          <c:order val="64"/>
          <c:tx>
            <c:strRef>
              <c:f>'44a CCG trending DATA'!$D$67</c:f>
              <c:strCache>
                <c:ptCount val="1"/>
                <c:pt idx="0">
                  <c:v>NORTH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DATA'!$H$67:$O$67</c:f>
              <c:numCache>
                <c:formatCode>#,##0.000</c:formatCode>
                <c:ptCount val="8"/>
                <c:pt idx="0">
                  <c:v>0.92500000000000004</c:v>
                </c:pt>
                <c:pt idx="1">
                  <c:v>0.92500000000000004</c:v>
                </c:pt>
                <c:pt idx="2" formatCode="0.000">
                  <c:v>0.93500000000000005</c:v>
                </c:pt>
                <c:pt idx="3" formatCode="0.000">
                  <c:v>0.94099999999999995</c:v>
                </c:pt>
                <c:pt idx="4" formatCode="0.000">
                  <c:v>0.94399999999999995</c:v>
                </c:pt>
                <c:pt idx="5" formatCode="0.000">
                  <c:v>0.94399999999999995</c:v>
                </c:pt>
                <c:pt idx="6">
                  <c:v>0.95899999999999996</c:v>
                </c:pt>
                <c:pt idx="7" formatCode="0.000">
                  <c:v>0.97799999999999998</c:v>
                </c:pt>
              </c:numCache>
            </c:numRef>
          </c:val>
          <c:smooth val="0"/>
          <c:extLst>
            <c:ext xmlns:c16="http://schemas.microsoft.com/office/drawing/2014/chart" uri="{C3380CC4-5D6E-409C-BE32-E72D297353CC}">
              <c16:uniqueId val="{00000041-DB1D-4B31-A46C-886E56EC43FF}"/>
            </c:ext>
          </c:extLst>
        </c:ser>
        <c:ser>
          <c:idx val="65"/>
          <c:order val="65"/>
          <c:tx>
            <c:strRef>
              <c:f>'44a CCG trending DATA'!$D$68</c:f>
              <c:strCache>
                <c:ptCount val="1"/>
                <c:pt idx="0">
                  <c:v>NORTH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DATA'!$H$68:$O$68</c:f>
              <c:numCache>
                <c:formatCode>#,##0.000</c:formatCode>
                <c:ptCount val="8"/>
                <c:pt idx="0">
                  <c:v>0.89800000000000002</c:v>
                </c:pt>
                <c:pt idx="1">
                  <c:v>0.89700000000000002</c:v>
                </c:pt>
                <c:pt idx="2" formatCode="0.000">
                  <c:v>0.90500000000000003</c:v>
                </c:pt>
                <c:pt idx="3" formatCode="0.000">
                  <c:v>0.91400000000000003</c:v>
                </c:pt>
                <c:pt idx="4" formatCode="0.000">
                  <c:v>0.92700000000000005</c:v>
                </c:pt>
                <c:pt idx="5" formatCode="0.000">
                  <c:v>0.94199999999999995</c:v>
                </c:pt>
                <c:pt idx="6">
                  <c:v>0.95699999999999996</c:v>
                </c:pt>
                <c:pt idx="7" formatCode="0.000">
                  <c:v>0.97899999999999998</c:v>
                </c:pt>
              </c:numCache>
            </c:numRef>
          </c:val>
          <c:smooth val="0"/>
          <c:extLst>
            <c:ext xmlns:c16="http://schemas.microsoft.com/office/drawing/2014/chart" uri="{C3380CC4-5D6E-409C-BE32-E72D297353CC}">
              <c16:uniqueId val="{00000042-DB1D-4B31-A46C-886E56EC43FF}"/>
            </c:ext>
          </c:extLst>
        </c:ser>
        <c:ser>
          <c:idx val="67"/>
          <c:order val="66"/>
          <c:tx>
            <c:strRef>
              <c:f>'44a CCG trending DATA'!$D$69</c:f>
              <c:strCache>
                <c:ptCount val="1"/>
                <c:pt idx="0">
                  <c:v>NORTH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DATA'!$H$69:$O$69</c:f>
              <c:numCache>
                <c:formatCode>#,##0.000</c:formatCode>
                <c:ptCount val="8"/>
                <c:pt idx="0">
                  <c:v>0.52</c:v>
                </c:pt>
                <c:pt idx="1">
                  <c:v>0.52</c:v>
                </c:pt>
                <c:pt idx="2" formatCode="0.000">
                  <c:v>0.52700000000000002</c:v>
                </c:pt>
                <c:pt idx="3" formatCode="0.000">
                  <c:v>0.53700000000000003</c:v>
                </c:pt>
                <c:pt idx="4" formatCode="0.000">
                  <c:v>0.54500000000000004</c:v>
                </c:pt>
                <c:pt idx="5" formatCode="0.000">
                  <c:v>0.55100000000000005</c:v>
                </c:pt>
                <c:pt idx="6">
                  <c:v>0.56499999999999995</c:v>
                </c:pt>
                <c:pt idx="7" formatCode="0.000">
                  <c:v>0.58199999999999996</c:v>
                </c:pt>
              </c:numCache>
            </c:numRef>
          </c:val>
          <c:smooth val="0"/>
          <c:extLst>
            <c:ext xmlns:c16="http://schemas.microsoft.com/office/drawing/2014/chart" uri="{C3380CC4-5D6E-409C-BE32-E72D297353CC}">
              <c16:uniqueId val="{00000043-DB1D-4B31-A46C-886E56EC43FF}"/>
            </c:ext>
          </c:extLst>
        </c:ser>
        <c:ser>
          <c:idx val="68"/>
          <c:order val="67"/>
          <c:tx>
            <c:strRef>
              <c:f>'44a CCG trending DATA'!$D$70</c:f>
              <c:strCache>
                <c:ptCount val="1"/>
                <c:pt idx="0">
                  <c:v>NORTH YORKSHIRE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DATA'!$H$70:$O$70</c:f>
              <c:numCache>
                <c:formatCode>#,##0.000</c:formatCode>
                <c:ptCount val="8"/>
                <c:pt idx="0">
                  <c:v>0.73099999999999998</c:v>
                </c:pt>
                <c:pt idx="1">
                  <c:v>0.73099999999999998</c:v>
                </c:pt>
                <c:pt idx="2" formatCode="0.000">
                  <c:v>0.73799999999999999</c:v>
                </c:pt>
                <c:pt idx="3" formatCode="0.000">
                  <c:v>0.746</c:v>
                </c:pt>
                <c:pt idx="4" formatCode="0.000">
                  <c:v>0.755</c:v>
                </c:pt>
                <c:pt idx="5" formatCode="0.000">
                  <c:v>0.76500000000000001</c:v>
                </c:pt>
                <c:pt idx="6">
                  <c:v>0.77700000000000002</c:v>
                </c:pt>
                <c:pt idx="7" formatCode="0.000">
                  <c:v>0.79900000000000004</c:v>
                </c:pt>
              </c:numCache>
            </c:numRef>
          </c:val>
          <c:smooth val="0"/>
          <c:extLst>
            <c:ext xmlns:c16="http://schemas.microsoft.com/office/drawing/2014/chart" uri="{C3380CC4-5D6E-409C-BE32-E72D297353CC}">
              <c16:uniqueId val="{00000044-DB1D-4B31-A46C-886E56EC43FF}"/>
            </c:ext>
          </c:extLst>
        </c:ser>
        <c:ser>
          <c:idx val="69"/>
          <c:order val="68"/>
          <c:tx>
            <c:strRef>
              <c:f>'44a CCG trending DATA'!$D$71</c:f>
              <c:strCache>
                <c:ptCount val="1"/>
                <c:pt idx="0">
                  <c:v>NORTHAMPTONSHIRE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DATA'!$H$71:$O$71</c:f>
              <c:numCache>
                <c:formatCode>#,##0.000</c:formatCode>
                <c:ptCount val="8"/>
                <c:pt idx="0">
                  <c:v>0.81</c:v>
                </c:pt>
                <c:pt idx="1">
                  <c:v>0.80900000000000005</c:v>
                </c:pt>
                <c:pt idx="2" formatCode="0.000">
                  <c:v>0.81399999999999995</c:v>
                </c:pt>
                <c:pt idx="3" formatCode="0.000">
                  <c:v>0.82</c:v>
                </c:pt>
                <c:pt idx="4" formatCode="0.000">
                  <c:v>0.82799999999999996</c:v>
                </c:pt>
                <c:pt idx="5" formatCode="0.000">
                  <c:v>0.83499999999999996</c:v>
                </c:pt>
                <c:pt idx="6">
                  <c:v>0.84699999999999998</c:v>
                </c:pt>
                <c:pt idx="7" formatCode="0.000">
                  <c:v>0.86499999999999999</c:v>
                </c:pt>
              </c:numCache>
            </c:numRef>
          </c:val>
          <c:smooth val="0"/>
          <c:extLst>
            <c:ext xmlns:c16="http://schemas.microsoft.com/office/drawing/2014/chart" uri="{C3380CC4-5D6E-409C-BE32-E72D297353CC}">
              <c16:uniqueId val="{00000045-DB1D-4B31-A46C-886E56EC43FF}"/>
            </c:ext>
          </c:extLst>
        </c:ser>
        <c:ser>
          <c:idx val="70"/>
          <c:order val="69"/>
          <c:tx>
            <c:strRef>
              <c:f>'44a CCG trending DATA'!$D$72</c:f>
              <c:strCache>
                <c:ptCount val="1"/>
                <c:pt idx="0">
                  <c:v>NORTHUMBERLAND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DATA'!$H$72:$O$72</c:f>
              <c:numCache>
                <c:formatCode>#,##0.000</c:formatCode>
                <c:ptCount val="8"/>
                <c:pt idx="0">
                  <c:v>0.92500000000000004</c:v>
                </c:pt>
                <c:pt idx="1">
                  <c:v>0.92400000000000004</c:v>
                </c:pt>
                <c:pt idx="2" formatCode="0.000">
                  <c:v>0.93</c:v>
                </c:pt>
                <c:pt idx="3" formatCode="0.000">
                  <c:v>0.93500000000000005</c:v>
                </c:pt>
                <c:pt idx="4" formatCode="0.000">
                  <c:v>0.94899999999999995</c:v>
                </c:pt>
                <c:pt idx="5" formatCode="0.000">
                  <c:v>0.96299999999999997</c:v>
                </c:pt>
                <c:pt idx="6">
                  <c:v>0.97899999999999998</c:v>
                </c:pt>
                <c:pt idx="7" formatCode="0.000">
                  <c:v>1.004</c:v>
                </c:pt>
              </c:numCache>
            </c:numRef>
          </c:val>
          <c:smooth val="0"/>
          <c:extLst>
            <c:ext xmlns:c16="http://schemas.microsoft.com/office/drawing/2014/chart" uri="{C3380CC4-5D6E-409C-BE32-E72D297353CC}">
              <c16:uniqueId val="{00000046-DB1D-4B31-A46C-886E56EC43FF}"/>
            </c:ext>
          </c:extLst>
        </c:ser>
        <c:ser>
          <c:idx val="71"/>
          <c:order val="70"/>
          <c:tx>
            <c:strRef>
              <c:f>'44a CCG trending DATA'!$D$73</c:f>
              <c:strCache>
                <c:ptCount val="1"/>
                <c:pt idx="0">
                  <c:v>NOTTINGHAM AND NOTTINGHAMSHIRE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DATA'!$H$73:$O$73</c:f>
              <c:numCache>
                <c:formatCode>#,##0.000</c:formatCode>
                <c:ptCount val="8"/>
                <c:pt idx="0">
                  <c:v>0.73499999999999999</c:v>
                </c:pt>
                <c:pt idx="1">
                  <c:v>0.73699999999999999</c:v>
                </c:pt>
                <c:pt idx="2" formatCode="0.000">
                  <c:v>0.74399999999999999</c:v>
                </c:pt>
                <c:pt idx="3" formatCode="0.000">
                  <c:v>0.75</c:v>
                </c:pt>
                <c:pt idx="4" formatCode="0.000">
                  <c:v>0.75900000000000001</c:v>
                </c:pt>
                <c:pt idx="5" formatCode="0.000">
                  <c:v>0.76800000000000002</c:v>
                </c:pt>
                <c:pt idx="6">
                  <c:v>0.78200000000000003</c:v>
                </c:pt>
                <c:pt idx="7" formatCode="0.000">
                  <c:v>0.8</c:v>
                </c:pt>
              </c:numCache>
            </c:numRef>
          </c:val>
          <c:smooth val="0"/>
          <c:extLst>
            <c:ext xmlns:c16="http://schemas.microsoft.com/office/drawing/2014/chart" uri="{C3380CC4-5D6E-409C-BE32-E72D297353CC}">
              <c16:uniqueId val="{00000047-DB1D-4B31-A46C-886E56EC43FF}"/>
            </c:ext>
          </c:extLst>
        </c:ser>
        <c:ser>
          <c:idx val="72"/>
          <c:order val="71"/>
          <c:tx>
            <c:strRef>
              <c:f>'44a CCG trending DATA'!$D$74</c:f>
              <c:strCache>
                <c:ptCount val="1"/>
                <c:pt idx="0">
                  <c:v>OLDHAM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DATA'!$H$74:$O$74</c:f>
              <c:numCache>
                <c:formatCode>#,##0.000</c:formatCode>
                <c:ptCount val="8"/>
                <c:pt idx="0">
                  <c:v>0.85399999999999998</c:v>
                </c:pt>
                <c:pt idx="1">
                  <c:v>0.86199999999999999</c:v>
                </c:pt>
                <c:pt idx="2" formatCode="0.000">
                  <c:v>0.86899999999999999</c:v>
                </c:pt>
                <c:pt idx="3" formatCode="0.000">
                  <c:v>0.877</c:v>
                </c:pt>
                <c:pt idx="4" formatCode="0.000">
                  <c:v>0.88600000000000001</c:v>
                </c:pt>
                <c:pt idx="5" formatCode="0.000">
                  <c:v>0.9</c:v>
                </c:pt>
                <c:pt idx="6">
                  <c:v>0.92</c:v>
                </c:pt>
                <c:pt idx="7" formatCode="0.000">
                  <c:v>0.94499999999999995</c:v>
                </c:pt>
              </c:numCache>
            </c:numRef>
          </c:val>
          <c:smooth val="0"/>
          <c:extLst>
            <c:ext xmlns:c16="http://schemas.microsoft.com/office/drawing/2014/chart" uri="{C3380CC4-5D6E-409C-BE32-E72D297353CC}">
              <c16:uniqueId val="{00000048-DB1D-4B31-A46C-886E56EC43FF}"/>
            </c:ext>
          </c:extLst>
        </c:ser>
        <c:ser>
          <c:idx val="73"/>
          <c:order val="72"/>
          <c:tx>
            <c:strRef>
              <c:f>'44a CCG trending DATA'!$D$75</c:f>
              <c:strCache>
                <c:ptCount val="1"/>
                <c:pt idx="0">
                  <c:v>OXFORDSHIRE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DATA'!$H$75:$O$75</c:f>
              <c:numCache>
                <c:formatCode>#,##0.000</c:formatCode>
                <c:ptCount val="8"/>
                <c:pt idx="0">
                  <c:v>0.621</c:v>
                </c:pt>
                <c:pt idx="1">
                  <c:v>0.61899999999999999</c:v>
                </c:pt>
                <c:pt idx="2" formatCode="0.000">
                  <c:v>0.622</c:v>
                </c:pt>
                <c:pt idx="3" formatCode="0.000">
                  <c:v>0.628</c:v>
                </c:pt>
                <c:pt idx="4" formatCode="0.000">
                  <c:v>0.63300000000000001</c:v>
                </c:pt>
                <c:pt idx="5" formatCode="0.000">
                  <c:v>0.64</c:v>
                </c:pt>
                <c:pt idx="6">
                  <c:v>0.64800000000000002</c:v>
                </c:pt>
                <c:pt idx="7" formatCode="0.000">
                  <c:v>0.66100000000000003</c:v>
                </c:pt>
              </c:numCache>
            </c:numRef>
          </c:val>
          <c:smooth val="0"/>
          <c:extLst>
            <c:ext xmlns:c16="http://schemas.microsoft.com/office/drawing/2014/chart" uri="{C3380CC4-5D6E-409C-BE32-E72D297353CC}">
              <c16:uniqueId val="{00000049-DB1D-4B31-A46C-886E56EC43FF}"/>
            </c:ext>
          </c:extLst>
        </c:ser>
        <c:ser>
          <c:idx val="74"/>
          <c:order val="73"/>
          <c:tx>
            <c:strRef>
              <c:f>'44a CCG trending DATA'!$D$76</c:f>
              <c:strCache>
                <c:ptCount val="1"/>
                <c:pt idx="0">
                  <c:v>PORTSMOUTH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DATA'!$H$76:$O$76</c:f>
              <c:numCache>
                <c:formatCode>#,##0.000</c:formatCode>
                <c:ptCount val="8"/>
                <c:pt idx="0">
                  <c:v>0.745</c:v>
                </c:pt>
                <c:pt idx="1">
                  <c:v>0.74099999999999999</c:v>
                </c:pt>
                <c:pt idx="2" formatCode="0.000">
                  <c:v>0.745</c:v>
                </c:pt>
                <c:pt idx="3" formatCode="0.000">
                  <c:v>0.747</c:v>
                </c:pt>
                <c:pt idx="4" formatCode="0.000">
                  <c:v>0.751</c:v>
                </c:pt>
                <c:pt idx="5" formatCode="0.000">
                  <c:v>0.752</c:v>
                </c:pt>
                <c:pt idx="6">
                  <c:v>0.76200000000000001</c:v>
                </c:pt>
                <c:pt idx="7" formatCode="0.000">
                  <c:v>0.77800000000000002</c:v>
                </c:pt>
              </c:numCache>
            </c:numRef>
          </c:val>
          <c:smooth val="0"/>
          <c:extLst>
            <c:ext xmlns:c16="http://schemas.microsoft.com/office/drawing/2014/chart" uri="{C3380CC4-5D6E-409C-BE32-E72D297353CC}">
              <c16:uniqueId val="{0000004A-DB1D-4B31-A46C-886E56EC43FF}"/>
            </c:ext>
          </c:extLst>
        </c:ser>
        <c:ser>
          <c:idx val="75"/>
          <c:order val="74"/>
          <c:tx>
            <c:strRef>
              <c:f>'44a CCG trending DATA'!$D$77</c:f>
              <c:strCache>
                <c:ptCount val="1"/>
                <c:pt idx="0">
                  <c:v>ROTHERHAM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DATA'!$H$77:$O$77</c:f>
              <c:numCache>
                <c:formatCode>#,##0.000</c:formatCode>
                <c:ptCount val="8"/>
                <c:pt idx="0">
                  <c:v>0.77800000000000002</c:v>
                </c:pt>
                <c:pt idx="1">
                  <c:v>0.77900000000000003</c:v>
                </c:pt>
                <c:pt idx="2" formatCode="0.000">
                  <c:v>0.78400000000000003</c:v>
                </c:pt>
                <c:pt idx="3" formatCode="0.000">
                  <c:v>0.79400000000000004</c:v>
                </c:pt>
                <c:pt idx="4" formatCode="0.000">
                  <c:v>0.80100000000000005</c:v>
                </c:pt>
                <c:pt idx="5" formatCode="0.000">
                  <c:v>0.81100000000000005</c:v>
                </c:pt>
                <c:pt idx="6">
                  <c:v>0.82299999999999995</c:v>
                </c:pt>
                <c:pt idx="7" formatCode="0.000">
                  <c:v>0.84399999999999997</c:v>
                </c:pt>
              </c:numCache>
            </c:numRef>
          </c:val>
          <c:smooth val="0"/>
          <c:extLst>
            <c:ext xmlns:c16="http://schemas.microsoft.com/office/drawing/2014/chart" uri="{C3380CC4-5D6E-409C-BE32-E72D297353CC}">
              <c16:uniqueId val="{0000004B-DB1D-4B31-A46C-886E56EC43FF}"/>
            </c:ext>
          </c:extLst>
        </c:ser>
        <c:ser>
          <c:idx val="76"/>
          <c:order val="75"/>
          <c:tx>
            <c:strRef>
              <c:f>'44a CCG trending DATA'!$D$78</c:f>
              <c:strCache>
                <c:ptCount val="1"/>
                <c:pt idx="0">
                  <c:v>SALFORD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DATA'!$H$78:$O$78</c:f>
              <c:numCache>
                <c:formatCode>#,##0.000</c:formatCode>
                <c:ptCount val="8"/>
                <c:pt idx="0">
                  <c:v>0.82599999999999996</c:v>
                </c:pt>
                <c:pt idx="1">
                  <c:v>0.82699999999999996</c:v>
                </c:pt>
                <c:pt idx="2" formatCode="0.000">
                  <c:v>0.83499999999999996</c:v>
                </c:pt>
                <c:pt idx="3" formatCode="0.000">
                  <c:v>0.84499999999999997</c:v>
                </c:pt>
                <c:pt idx="4" formatCode="0.000">
                  <c:v>0.85399999999999998</c:v>
                </c:pt>
                <c:pt idx="5" formatCode="0.000">
                  <c:v>0.86299999999999999</c:v>
                </c:pt>
                <c:pt idx="6">
                  <c:v>0.878</c:v>
                </c:pt>
                <c:pt idx="7" formatCode="0.000">
                  <c:v>0.9</c:v>
                </c:pt>
              </c:numCache>
            </c:numRef>
          </c:val>
          <c:smooth val="0"/>
          <c:extLst>
            <c:ext xmlns:c16="http://schemas.microsoft.com/office/drawing/2014/chart" uri="{C3380CC4-5D6E-409C-BE32-E72D297353CC}">
              <c16:uniqueId val="{0000004C-DB1D-4B31-A46C-886E56EC43FF}"/>
            </c:ext>
          </c:extLst>
        </c:ser>
        <c:ser>
          <c:idx val="77"/>
          <c:order val="76"/>
          <c:tx>
            <c:strRef>
              <c:f>'44a CCG trending DATA'!$D$79</c:f>
              <c:strCache>
                <c:ptCount val="1"/>
                <c:pt idx="0">
                  <c:v>SE STAFFS &amp; SEISDON PENINSULAR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DATA'!$H$79:$O$79</c:f>
              <c:numCache>
                <c:formatCode>#,##0.000</c:formatCode>
                <c:ptCount val="8"/>
                <c:pt idx="0">
                  <c:v>0.78100000000000003</c:v>
                </c:pt>
                <c:pt idx="1">
                  <c:v>0.78300000000000003</c:v>
                </c:pt>
                <c:pt idx="2" formatCode="0.000">
                  <c:v>0.79300000000000004</c:v>
                </c:pt>
                <c:pt idx="3" formatCode="0.000">
                  <c:v>0.80100000000000005</c:v>
                </c:pt>
                <c:pt idx="4" formatCode="0.000">
                  <c:v>0.81200000000000006</c:v>
                </c:pt>
                <c:pt idx="5" formatCode="0.000">
                  <c:v>0.82199999999999995</c:v>
                </c:pt>
                <c:pt idx="6">
                  <c:v>0.83499999999999996</c:v>
                </c:pt>
                <c:pt idx="7" formatCode="0.000">
                  <c:v>0.85599999999999998</c:v>
                </c:pt>
              </c:numCache>
            </c:numRef>
          </c:val>
          <c:smooth val="0"/>
          <c:extLst>
            <c:ext xmlns:c16="http://schemas.microsoft.com/office/drawing/2014/chart" uri="{C3380CC4-5D6E-409C-BE32-E72D297353CC}">
              <c16:uniqueId val="{0000004D-DB1D-4B31-A46C-886E56EC43FF}"/>
            </c:ext>
          </c:extLst>
        </c:ser>
        <c:ser>
          <c:idx val="78"/>
          <c:order val="77"/>
          <c:tx>
            <c:strRef>
              <c:f>'44a CCG trending DATA'!$D$80</c:f>
              <c:strCache>
                <c:ptCount val="1"/>
                <c:pt idx="0">
                  <c:v>SHEFFIELD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DATA'!$H$80:$O$80</c:f>
              <c:numCache>
                <c:formatCode>#,##0.000</c:formatCode>
                <c:ptCount val="8"/>
                <c:pt idx="0">
                  <c:v>0.752</c:v>
                </c:pt>
                <c:pt idx="1">
                  <c:v>0.754</c:v>
                </c:pt>
                <c:pt idx="2" formatCode="0.000">
                  <c:v>0.75900000000000001</c:v>
                </c:pt>
                <c:pt idx="3" formatCode="0.000">
                  <c:v>0.76800000000000002</c:v>
                </c:pt>
                <c:pt idx="4" formatCode="0.000">
                  <c:v>0.77600000000000002</c:v>
                </c:pt>
                <c:pt idx="5" formatCode="0.000">
                  <c:v>0.78300000000000003</c:v>
                </c:pt>
                <c:pt idx="6">
                  <c:v>0.79400000000000004</c:v>
                </c:pt>
                <c:pt idx="7" formatCode="0.000">
                  <c:v>0.81100000000000005</c:v>
                </c:pt>
              </c:numCache>
            </c:numRef>
          </c:val>
          <c:smooth val="0"/>
          <c:extLst>
            <c:ext xmlns:c16="http://schemas.microsoft.com/office/drawing/2014/chart" uri="{C3380CC4-5D6E-409C-BE32-E72D297353CC}">
              <c16:uniqueId val="{0000004E-DB1D-4B31-A46C-886E56EC43FF}"/>
            </c:ext>
          </c:extLst>
        </c:ser>
        <c:ser>
          <c:idx val="79"/>
          <c:order val="78"/>
          <c:tx>
            <c:strRef>
              <c:f>'44a CCG trending DATA'!$D$81</c:f>
              <c:strCache>
                <c:ptCount val="1"/>
                <c:pt idx="0">
                  <c:v>SHROPSHIRE, TELFORD AND WREKIN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DATA'!$H$81:$O$81</c:f>
              <c:numCache>
                <c:formatCode>#,##0.000</c:formatCode>
                <c:ptCount val="8"/>
                <c:pt idx="0">
                  <c:v>0.72</c:v>
                </c:pt>
                <c:pt idx="1">
                  <c:v>0.72099999999999997</c:v>
                </c:pt>
                <c:pt idx="2" formatCode="0.000">
                  <c:v>0.72399999999999998</c:v>
                </c:pt>
                <c:pt idx="3" formatCode="0.000">
                  <c:v>0.73099999999999998</c:v>
                </c:pt>
                <c:pt idx="4" formatCode="0.000">
                  <c:v>0.73899999999999999</c:v>
                </c:pt>
                <c:pt idx="5" formatCode="0.000">
                  <c:v>0.747</c:v>
                </c:pt>
                <c:pt idx="6">
                  <c:v>0.76100000000000001</c:v>
                </c:pt>
                <c:pt idx="7" formatCode="0.000">
                  <c:v>0.77900000000000003</c:v>
                </c:pt>
              </c:numCache>
            </c:numRef>
          </c:val>
          <c:smooth val="0"/>
          <c:extLst>
            <c:ext xmlns:c16="http://schemas.microsoft.com/office/drawing/2014/chart" uri="{C3380CC4-5D6E-409C-BE32-E72D297353CC}">
              <c16:uniqueId val="{0000004F-DB1D-4B31-A46C-886E56EC43FF}"/>
            </c:ext>
          </c:extLst>
        </c:ser>
        <c:ser>
          <c:idx val="80"/>
          <c:order val="79"/>
          <c:tx>
            <c:strRef>
              <c:f>'44a CCG trending DATA'!$D$82</c:f>
              <c:strCache>
                <c:ptCount val="1"/>
                <c:pt idx="0">
                  <c:v>SOMERSET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DATA'!$H$82:$O$82</c:f>
              <c:numCache>
                <c:formatCode>#,##0.000</c:formatCode>
                <c:ptCount val="8"/>
                <c:pt idx="0">
                  <c:v>0.68899999999999995</c:v>
                </c:pt>
                <c:pt idx="1">
                  <c:v>0.68700000000000006</c:v>
                </c:pt>
                <c:pt idx="2" formatCode="0.000">
                  <c:v>0.68899999999999995</c:v>
                </c:pt>
                <c:pt idx="3" formatCode="0.000">
                  <c:v>0.69399999999999995</c:v>
                </c:pt>
                <c:pt idx="4" formatCode="0.000">
                  <c:v>0.69899999999999995</c:v>
                </c:pt>
                <c:pt idx="5" formatCode="0.000">
                  <c:v>0.70399999999999996</c:v>
                </c:pt>
                <c:pt idx="6">
                  <c:v>0.70899999999999996</c:v>
                </c:pt>
                <c:pt idx="7" formatCode="0.000">
                  <c:v>0.72299999999999998</c:v>
                </c:pt>
              </c:numCache>
            </c:numRef>
          </c:val>
          <c:smooth val="0"/>
          <c:extLst>
            <c:ext xmlns:c16="http://schemas.microsoft.com/office/drawing/2014/chart" uri="{C3380CC4-5D6E-409C-BE32-E72D297353CC}">
              <c16:uniqueId val="{00000050-DB1D-4B31-A46C-886E56EC43FF}"/>
            </c:ext>
          </c:extLst>
        </c:ser>
        <c:ser>
          <c:idx val="81"/>
          <c:order val="80"/>
          <c:tx>
            <c:strRef>
              <c:f>'44a CCG trending DATA'!$D$83</c:f>
              <c:strCache>
                <c:ptCount val="1"/>
                <c:pt idx="0">
                  <c:v>SOUTH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DATA'!$H$83:$O$83</c:f>
              <c:numCache>
                <c:formatCode>#,##0.000</c:formatCode>
                <c:ptCount val="8"/>
                <c:pt idx="0">
                  <c:v>0.56499999999999995</c:v>
                </c:pt>
                <c:pt idx="1">
                  <c:v>0.56499999999999995</c:v>
                </c:pt>
                <c:pt idx="2" formatCode="0.000">
                  <c:v>0.57199999999999995</c:v>
                </c:pt>
                <c:pt idx="3" formatCode="0.000">
                  <c:v>0.57899999999999996</c:v>
                </c:pt>
                <c:pt idx="4" formatCode="0.000">
                  <c:v>0.58599999999999997</c:v>
                </c:pt>
                <c:pt idx="5" formatCode="0.000">
                  <c:v>0.59099999999999997</c:v>
                </c:pt>
                <c:pt idx="6">
                  <c:v>0.60199999999999998</c:v>
                </c:pt>
                <c:pt idx="7" formatCode="0.000">
                  <c:v>0.61899999999999999</c:v>
                </c:pt>
              </c:numCache>
            </c:numRef>
          </c:val>
          <c:smooth val="0"/>
          <c:extLst>
            <c:ext xmlns:c16="http://schemas.microsoft.com/office/drawing/2014/chart" uri="{C3380CC4-5D6E-409C-BE32-E72D297353CC}">
              <c16:uniqueId val="{00000051-DB1D-4B31-A46C-886E56EC43FF}"/>
            </c:ext>
          </c:extLst>
        </c:ser>
        <c:ser>
          <c:idx val="82"/>
          <c:order val="81"/>
          <c:tx>
            <c:strRef>
              <c:f>'44a CCG trending DATA'!$D$84</c:f>
              <c:strCache>
                <c:ptCount val="1"/>
                <c:pt idx="0">
                  <c:v>SOUTH SEFTON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DATA'!$H$84:$O$84</c:f>
              <c:numCache>
                <c:formatCode>#,##0.000</c:formatCode>
                <c:ptCount val="8"/>
                <c:pt idx="0">
                  <c:v>0.93899999999999995</c:v>
                </c:pt>
                <c:pt idx="1">
                  <c:v>0.94199999999999995</c:v>
                </c:pt>
                <c:pt idx="2" formatCode="0.000">
                  <c:v>0.95099999999999996</c:v>
                </c:pt>
                <c:pt idx="3" formatCode="0.000">
                  <c:v>0.96</c:v>
                </c:pt>
                <c:pt idx="4" formatCode="0.000">
                  <c:v>0.96899999999999997</c:v>
                </c:pt>
                <c:pt idx="5" formatCode="0.000">
                  <c:v>0.97899999999999998</c:v>
                </c:pt>
                <c:pt idx="6">
                  <c:v>0.995</c:v>
                </c:pt>
                <c:pt idx="7" formatCode="0.000">
                  <c:v>1.0249999999999999</c:v>
                </c:pt>
              </c:numCache>
            </c:numRef>
          </c:val>
          <c:smooth val="0"/>
          <c:extLst>
            <c:ext xmlns:c16="http://schemas.microsoft.com/office/drawing/2014/chart" uri="{C3380CC4-5D6E-409C-BE32-E72D297353CC}">
              <c16:uniqueId val="{00000052-DB1D-4B31-A46C-886E56EC43FF}"/>
            </c:ext>
          </c:extLst>
        </c:ser>
        <c:ser>
          <c:idx val="83"/>
          <c:order val="82"/>
          <c:tx>
            <c:strRef>
              <c:f>'44a CCG trending DATA'!$D$85</c:f>
              <c:strCache>
                <c:ptCount val="1"/>
                <c:pt idx="0">
                  <c:v>SOUTH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DATA'!$H$85:$O$85</c:f>
              <c:numCache>
                <c:formatCode>#,##0.000</c:formatCode>
                <c:ptCount val="8"/>
                <c:pt idx="0">
                  <c:v>0.877</c:v>
                </c:pt>
                <c:pt idx="1">
                  <c:v>0.873</c:v>
                </c:pt>
                <c:pt idx="2" formatCode="0.000">
                  <c:v>0.877</c:v>
                </c:pt>
                <c:pt idx="3" formatCode="0.000">
                  <c:v>0.88300000000000001</c:v>
                </c:pt>
                <c:pt idx="4" formatCode="0.000">
                  <c:v>0.88800000000000001</c:v>
                </c:pt>
                <c:pt idx="5" formatCode="0.000">
                  <c:v>0.89300000000000002</c:v>
                </c:pt>
                <c:pt idx="6">
                  <c:v>0.90900000000000003</c:v>
                </c:pt>
                <c:pt idx="7" formatCode="0.000">
                  <c:v>0.92700000000000005</c:v>
                </c:pt>
              </c:numCache>
            </c:numRef>
          </c:val>
          <c:smooth val="0"/>
          <c:extLst>
            <c:ext xmlns:c16="http://schemas.microsoft.com/office/drawing/2014/chart" uri="{C3380CC4-5D6E-409C-BE32-E72D297353CC}">
              <c16:uniqueId val="{00000053-DB1D-4B31-A46C-886E56EC43FF}"/>
            </c:ext>
          </c:extLst>
        </c:ser>
        <c:ser>
          <c:idx val="84"/>
          <c:order val="83"/>
          <c:tx>
            <c:strRef>
              <c:f>'44a CCG trending DATA'!$D$86</c:f>
              <c:strCache>
                <c:ptCount val="1"/>
                <c:pt idx="0">
                  <c:v>SOUTH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DATA'!$H$86:$O$86</c:f>
              <c:numCache>
                <c:formatCode>#,##0.000</c:formatCode>
                <c:ptCount val="8"/>
                <c:pt idx="0">
                  <c:v>0.60799999999999998</c:v>
                </c:pt>
                <c:pt idx="1">
                  <c:v>0.61</c:v>
                </c:pt>
                <c:pt idx="2" formatCode="0.000">
                  <c:v>0.61699999999999999</c:v>
                </c:pt>
                <c:pt idx="3" formatCode="0.000">
                  <c:v>0.626</c:v>
                </c:pt>
                <c:pt idx="4" formatCode="0.000">
                  <c:v>0.63600000000000001</c:v>
                </c:pt>
                <c:pt idx="5" formatCode="0.000">
                  <c:v>0.64400000000000002</c:v>
                </c:pt>
                <c:pt idx="6">
                  <c:v>0.65800000000000003</c:v>
                </c:pt>
                <c:pt idx="7" formatCode="0.000">
                  <c:v>0.67500000000000004</c:v>
                </c:pt>
              </c:numCache>
            </c:numRef>
          </c:val>
          <c:smooth val="0"/>
          <c:extLst>
            <c:ext xmlns:c16="http://schemas.microsoft.com/office/drawing/2014/chart" uri="{C3380CC4-5D6E-409C-BE32-E72D297353CC}">
              <c16:uniqueId val="{00000054-DB1D-4B31-A46C-886E56EC43FF}"/>
            </c:ext>
          </c:extLst>
        </c:ser>
        <c:ser>
          <c:idx val="85"/>
          <c:order val="84"/>
          <c:tx>
            <c:strRef>
              <c:f>'44a CCG trending DATA'!$D$87</c:f>
              <c:strCache>
                <c:ptCount val="1"/>
                <c:pt idx="0">
                  <c:v>SOUTHEND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DATA'!$H$87:$O$87</c:f>
              <c:numCache>
                <c:formatCode>#,##0.000</c:formatCode>
                <c:ptCount val="8"/>
                <c:pt idx="0">
                  <c:v>0.79100000000000004</c:v>
                </c:pt>
                <c:pt idx="1">
                  <c:v>0.79200000000000004</c:v>
                </c:pt>
                <c:pt idx="2" formatCode="0.000">
                  <c:v>0.80300000000000005</c:v>
                </c:pt>
                <c:pt idx="3" formatCode="0.000">
                  <c:v>0.81299999999999994</c:v>
                </c:pt>
                <c:pt idx="4" formatCode="0.000">
                  <c:v>0.81799999999999995</c:v>
                </c:pt>
                <c:pt idx="5" formatCode="0.000">
                  <c:v>0.82699999999999996</c:v>
                </c:pt>
                <c:pt idx="6">
                  <c:v>0.85</c:v>
                </c:pt>
                <c:pt idx="7" formatCode="0.000">
                  <c:v>0.876</c:v>
                </c:pt>
              </c:numCache>
            </c:numRef>
          </c:val>
          <c:smooth val="0"/>
          <c:extLst>
            <c:ext xmlns:c16="http://schemas.microsoft.com/office/drawing/2014/chart" uri="{C3380CC4-5D6E-409C-BE32-E72D297353CC}">
              <c16:uniqueId val="{00000055-DB1D-4B31-A46C-886E56EC43FF}"/>
            </c:ext>
          </c:extLst>
        </c:ser>
        <c:ser>
          <c:idx val="86"/>
          <c:order val="85"/>
          <c:tx>
            <c:strRef>
              <c:f>'44a CCG trending DATA'!$D$88</c:f>
              <c:strCache>
                <c:ptCount val="1"/>
                <c:pt idx="0">
                  <c:v>SOUTHPORT AND FORMBY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DATA'!$H$88:$O$88</c:f>
              <c:numCache>
                <c:formatCode>#,##0.000</c:formatCode>
                <c:ptCount val="8"/>
                <c:pt idx="0">
                  <c:v>0.8</c:v>
                </c:pt>
                <c:pt idx="1">
                  <c:v>0.79700000000000004</c:v>
                </c:pt>
                <c:pt idx="2" formatCode="0.000">
                  <c:v>0.80100000000000005</c:v>
                </c:pt>
                <c:pt idx="3" formatCode="0.000">
                  <c:v>0.80500000000000005</c:v>
                </c:pt>
                <c:pt idx="4" formatCode="0.000">
                  <c:v>0.81200000000000006</c:v>
                </c:pt>
                <c:pt idx="5" formatCode="0.000">
                  <c:v>0.81599999999999995</c:v>
                </c:pt>
                <c:pt idx="6">
                  <c:v>0.83399999999999996</c:v>
                </c:pt>
                <c:pt idx="7" formatCode="0.000">
                  <c:v>0.87</c:v>
                </c:pt>
              </c:numCache>
            </c:numRef>
          </c:val>
          <c:smooth val="0"/>
          <c:extLst>
            <c:ext xmlns:c16="http://schemas.microsoft.com/office/drawing/2014/chart" uri="{C3380CC4-5D6E-409C-BE32-E72D297353CC}">
              <c16:uniqueId val="{00000056-DB1D-4B31-A46C-886E56EC43FF}"/>
            </c:ext>
          </c:extLst>
        </c:ser>
        <c:ser>
          <c:idx val="87"/>
          <c:order val="86"/>
          <c:tx>
            <c:strRef>
              <c:f>'44a CCG trending DATA'!$D$89</c:f>
              <c:strCache>
                <c:ptCount val="1"/>
                <c:pt idx="0">
                  <c:v>ST HELENS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DATA'!$H$89:$O$89</c:f>
              <c:numCache>
                <c:formatCode>#,##0.000</c:formatCode>
                <c:ptCount val="8"/>
                <c:pt idx="0">
                  <c:v>0.92500000000000004</c:v>
                </c:pt>
                <c:pt idx="1">
                  <c:v>0.92700000000000005</c:v>
                </c:pt>
                <c:pt idx="2" formatCode="0.000">
                  <c:v>0.93500000000000005</c:v>
                </c:pt>
                <c:pt idx="3" formatCode="0.000">
                  <c:v>0.94699999999999995</c:v>
                </c:pt>
                <c:pt idx="4" formatCode="0.000">
                  <c:v>0.95499999999999996</c:v>
                </c:pt>
                <c:pt idx="5" formatCode="0.000">
                  <c:v>0.96199999999999997</c:v>
                </c:pt>
                <c:pt idx="6">
                  <c:v>0.98</c:v>
                </c:pt>
                <c:pt idx="7" formatCode="0.000">
                  <c:v>1.006</c:v>
                </c:pt>
              </c:numCache>
            </c:numRef>
          </c:val>
          <c:smooth val="0"/>
          <c:extLst>
            <c:ext xmlns:c16="http://schemas.microsoft.com/office/drawing/2014/chart" uri="{C3380CC4-5D6E-409C-BE32-E72D297353CC}">
              <c16:uniqueId val="{00000057-DB1D-4B31-A46C-886E56EC43FF}"/>
            </c:ext>
          </c:extLst>
        </c:ser>
        <c:ser>
          <c:idx val="88"/>
          <c:order val="87"/>
          <c:tx>
            <c:strRef>
              <c:f>'44a CCG trending DATA'!$D$90</c:f>
              <c:strCache>
                <c:ptCount val="1"/>
                <c:pt idx="0">
                  <c:v>STAFFORD AND SURROUNDS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DATA'!$H$90:$O$90</c:f>
              <c:numCache>
                <c:formatCode>#,##0.000</c:formatCode>
                <c:ptCount val="8"/>
                <c:pt idx="0">
                  <c:v>0.78900000000000003</c:v>
                </c:pt>
                <c:pt idx="1">
                  <c:v>0.78600000000000003</c:v>
                </c:pt>
                <c:pt idx="2" formatCode="0.000">
                  <c:v>0.79200000000000004</c:v>
                </c:pt>
                <c:pt idx="3" formatCode="0.000">
                  <c:v>0.79700000000000004</c:v>
                </c:pt>
                <c:pt idx="4" formatCode="0.000">
                  <c:v>0.80500000000000005</c:v>
                </c:pt>
                <c:pt idx="5" formatCode="0.000">
                  <c:v>0.81</c:v>
                </c:pt>
                <c:pt idx="6">
                  <c:v>0.82599999999999996</c:v>
                </c:pt>
                <c:pt idx="7" formatCode="0.000">
                  <c:v>0.84799999999999998</c:v>
                </c:pt>
              </c:numCache>
            </c:numRef>
          </c:val>
          <c:smooth val="0"/>
          <c:extLst>
            <c:ext xmlns:c16="http://schemas.microsoft.com/office/drawing/2014/chart" uri="{C3380CC4-5D6E-409C-BE32-E72D297353CC}">
              <c16:uniqueId val="{00000058-DB1D-4B31-A46C-886E56EC43FF}"/>
            </c:ext>
          </c:extLst>
        </c:ser>
        <c:ser>
          <c:idx val="89"/>
          <c:order val="88"/>
          <c:tx>
            <c:strRef>
              <c:f>'44a CCG trending DATA'!$D$91</c:f>
              <c:strCache>
                <c:ptCount val="1"/>
                <c:pt idx="0">
                  <c:v>STOCKPORT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DATA'!$H$91:$O$91</c:f>
              <c:numCache>
                <c:formatCode>#,##0.000</c:formatCode>
                <c:ptCount val="8"/>
                <c:pt idx="0">
                  <c:v>0.82899999999999996</c:v>
                </c:pt>
                <c:pt idx="1">
                  <c:v>0.83399999999999996</c:v>
                </c:pt>
                <c:pt idx="2" formatCode="0.000">
                  <c:v>0.84399999999999997</c:v>
                </c:pt>
                <c:pt idx="3" formatCode="0.000">
                  <c:v>0.85599999999999998</c:v>
                </c:pt>
                <c:pt idx="4" formatCode="0.000">
                  <c:v>0.86899999999999999</c:v>
                </c:pt>
                <c:pt idx="5" formatCode="0.000">
                  <c:v>0.88200000000000001</c:v>
                </c:pt>
                <c:pt idx="6">
                  <c:v>0.9</c:v>
                </c:pt>
                <c:pt idx="7" formatCode="0.000">
                  <c:v>0.92600000000000005</c:v>
                </c:pt>
              </c:numCache>
            </c:numRef>
          </c:val>
          <c:smooth val="0"/>
          <c:extLst>
            <c:ext xmlns:c16="http://schemas.microsoft.com/office/drawing/2014/chart" uri="{C3380CC4-5D6E-409C-BE32-E72D297353CC}">
              <c16:uniqueId val="{00000059-DB1D-4B31-A46C-886E56EC43FF}"/>
            </c:ext>
          </c:extLst>
        </c:ser>
        <c:ser>
          <c:idx val="90"/>
          <c:order val="89"/>
          <c:tx>
            <c:strRef>
              <c:f>'44a CCG trending DATA'!$D$92</c:f>
              <c:strCache>
                <c:ptCount val="1"/>
                <c:pt idx="0">
                  <c:v>STOKE ON TRENT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DATA'!$H$92:$O$92</c:f>
              <c:numCache>
                <c:formatCode>#,##0.000</c:formatCode>
                <c:ptCount val="8"/>
                <c:pt idx="0">
                  <c:v>0.81100000000000005</c:v>
                </c:pt>
                <c:pt idx="1">
                  <c:v>0.81399999999999995</c:v>
                </c:pt>
                <c:pt idx="2" formatCode="0.000">
                  <c:v>0.82499999999999996</c:v>
                </c:pt>
                <c:pt idx="3" formatCode="0.000">
                  <c:v>0.83699999999999997</c:v>
                </c:pt>
                <c:pt idx="4" formatCode="0.000">
                  <c:v>0.84899999999999998</c:v>
                </c:pt>
                <c:pt idx="5" formatCode="0.000">
                  <c:v>0.85899999999999999</c:v>
                </c:pt>
                <c:pt idx="6">
                  <c:v>0.88</c:v>
                </c:pt>
                <c:pt idx="7" formatCode="0.000">
                  <c:v>0.90500000000000003</c:v>
                </c:pt>
              </c:numCache>
            </c:numRef>
          </c:val>
          <c:smooth val="0"/>
          <c:extLst>
            <c:ext xmlns:c16="http://schemas.microsoft.com/office/drawing/2014/chart" uri="{C3380CC4-5D6E-409C-BE32-E72D297353CC}">
              <c16:uniqueId val="{0000005A-DB1D-4B31-A46C-886E56EC43FF}"/>
            </c:ext>
          </c:extLst>
        </c:ser>
        <c:ser>
          <c:idx val="91"/>
          <c:order val="90"/>
          <c:tx>
            <c:strRef>
              <c:f>'44a CCG trending DATA'!$D$93</c:f>
              <c:strCache>
                <c:ptCount val="1"/>
                <c:pt idx="0">
                  <c:v>SUNDERLAND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DATA'!$H$93:$O$93</c:f>
              <c:numCache>
                <c:formatCode>#,##0.000</c:formatCode>
                <c:ptCount val="8"/>
                <c:pt idx="0">
                  <c:v>0.92600000000000005</c:v>
                </c:pt>
                <c:pt idx="1">
                  <c:v>0.92400000000000004</c:v>
                </c:pt>
                <c:pt idx="2" formatCode="0.000">
                  <c:v>0.92900000000000005</c:v>
                </c:pt>
                <c:pt idx="3" formatCode="0.000">
                  <c:v>0.93100000000000005</c:v>
                </c:pt>
                <c:pt idx="4" formatCode="0.000">
                  <c:v>0.93600000000000005</c:v>
                </c:pt>
                <c:pt idx="5" formatCode="0.000">
                  <c:v>0.94099999999999995</c:v>
                </c:pt>
                <c:pt idx="6">
                  <c:v>0.95299999999999996</c:v>
                </c:pt>
                <c:pt idx="7" formatCode="0.000">
                  <c:v>0.97099999999999997</c:v>
                </c:pt>
              </c:numCache>
            </c:numRef>
          </c:val>
          <c:smooth val="0"/>
          <c:extLst>
            <c:ext xmlns:c16="http://schemas.microsoft.com/office/drawing/2014/chart" uri="{C3380CC4-5D6E-409C-BE32-E72D297353CC}">
              <c16:uniqueId val="{0000005B-DB1D-4B31-A46C-886E56EC43FF}"/>
            </c:ext>
          </c:extLst>
        </c:ser>
        <c:ser>
          <c:idx val="92"/>
          <c:order val="91"/>
          <c:tx>
            <c:strRef>
              <c:f>'44a CCG trending DATA'!$D$94</c:f>
              <c:strCache>
                <c:ptCount val="1"/>
                <c:pt idx="0">
                  <c:v>SURREY HEARTLANDS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DATA'!$H$94:$O$94</c:f>
              <c:numCache>
                <c:formatCode>#,##0.000</c:formatCode>
                <c:ptCount val="8"/>
                <c:pt idx="0">
                  <c:v>0.67100000000000004</c:v>
                </c:pt>
                <c:pt idx="1">
                  <c:v>0.67</c:v>
                </c:pt>
                <c:pt idx="2" formatCode="0.000">
                  <c:v>0.67600000000000005</c:v>
                </c:pt>
                <c:pt idx="3" formatCode="0.000">
                  <c:v>0.68600000000000005</c:v>
                </c:pt>
                <c:pt idx="4" formatCode="0.000">
                  <c:v>0.69399999999999995</c:v>
                </c:pt>
                <c:pt idx="5" formatCode="0.000">
                  <c:v>0.70099999999999996</c:v>
                </c:pt>
                <c:pt idx="6">
                  <c:v>0.71499999999999997</c:v>
                </c:pt>
                <c:pt idx="7" formatCode="0.000">
                  <c:v>0.73499999999999999</c:v>
                </c:pt>
              </c:numCache>
            </c:numRef>
          </c:val>
          <c:smooth val="0"/>
          <c:extLst>
            <c:ext xmlns:c16="http://schemas.microsoft.com/office/drawing/2014/chart" uri="{C3380CC4-5D6E-409C-BE32-E72D297353CC}">
              <c16:uniqueId val="{0000005C-DB1D-4B31-A46C-886E56EC43FF}"/>
            </c:ext>
          </c:extLst>
        </c:ser>
        <c:ser>
          <c:idx val="93"/>
          <c:order val="92"/>
          <c:tx>
            <c:strRef>
              <c:f>'44a CCG trending DATA'!$D$95</c:f>
              <c:strCache>
                <c:ptCount val="1"/>
                <c:pt idx="0">
                  <c:v>TAMESIDE AND GLOSSOP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DATA'!$H$95:$O$95</c:f>
              <c:numCache>
                <c:formatCode>#,##0.000</c:formatCode>
                <c:ptCount val="8"/>
                <c:pt idx="0">
                  <c:v>0.76800000000000002</c:v>
                </c:pt>
                <c:pt idx="1">
                  <c:v>0.76400000000000001</c:v>
                </c:pt>
                <c:pt idx="2" formatCode="0.000">
                  <c:v>0.76700000000000002</c:v>
                </c:pt>
                <c:pt idx="3" formatCode="0.000">
                  <c:v>0.77300000000000002</c:v>
                </c:pt>
                <c:pt idx="4" formatCode="0.000">
                  <c:v>0.78100000000000003</c:v>
                </c:pt>
                <c:pt idx="5" formatCode="0.000">
                  <c:v>0.78800000000000003</c:v>
                </c:pt>
                <c:pt idx="6">
                  <c:v>0.80200000000000005</c:v>
                </c:pt>
                <c:pt idx="7" formatCode="0.000">
                  <c:v>0.82599999999999996</c:v>
                </c:pt>
              </c:numCache>
            </c:numRef>
          </c:val>
          <c:smooth val="0"/>
          <c:extLst>
            <c:ext xmlns:c16="http://schemas.microsoft.com/office/drawing/2014/chart" uri="{C3380CC4-5D6E-409C-BE32-E72D297353CC}">
              <c16:uniqueId val="{0000005D-DB1D-4B31-A46C-886E56EC43FF}"/>
            </c:ext>
          </c:extLst>
        </c:ser>
        <c:ser>
          <c:idx val="94"/>
          <c:order val="93"/>
          <c:tx>
            <c:strRef>
              <c:f>'44a CCG trending DATA'!$D$96</c:f>
              <c:strCache>
                <c:ptCount val="1"/>
                <c:pt idx="0">
                  <c:v>TEES VALLEY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DATA'!$H$96:$O$96</c:f>
              <c:numCache>
                <c:formatCode>#,##0.000</c:formatCode>
                <c:ptCount val="8"/>
                <c:pt idx="0">
                  <c:v>0.91800000000000004</c:v>
                </c:pt>
                <c:pt idx="1">
                  <c:v>0.92200000000000004</c:v>
                </c:pt>
                <c:pt idx="2" formatCode="0.000">
                  <c:v>0.93100000000000005</c:v>
                </c:pt>
                <c:pt idx="3" formatCode="0.000">
                  <c:v>0.94</c:v>
                </c:pt>
                <c:pt idx="4" formatCode="0.000">
                  <c:v>0.95199999999999996</c:v>
                </c:pt>
                <c:pt idx="5" formatCode="0.000">
                  <c:v>0.96199999999999997</c:v>
                </c:pt>
                <c:pt idx="6">
                  <c:v>0.97899999999999998</c:v>
                </c:pt>
                <c:pt idx="7" formatCode="0.000">
                  <c:v>1.002</c:v>
                </c:pt>
              </c:numCache>
            </c:numRef>
          </c:val>
          <c:smooth val="0"/>
          <c:extLst>
            <c:ext xmlns:c16="http://schemas.microsoft.com/office/drawing/2014/chart" uri="{C3380CC4-5D6E-409C-BE32-E72D297353CC}">
              <c16:uniqueId val="{0000005E-DB1D-4B31-A46C-886E56EC43FF}"/>
            </c:ext>
          </c:extLst>
        </c:ser>
        <c:ser>
          <c:idx val="95"/>
          <c:order val="94"/>
          <c:tx>
            <c:strRef>
              <c:f>'44a CCG trending DATA'!$D$97</c:f>
              <c:strCache>
                <c:ptCount val="1"/>
                <c:pt idx="0">
                  <c:v>THURROCK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DATA'!$H$97:$O$97</c:f>
              <c:numCache>
                <c:formatCode>#,##0.000</c:formatCode>
                <c:ptCount val="8"/>
                <c:pt idx="0">
                  <c:v>0.8</c:v>
                </c:pt>
                <c:pt idx="1">
                  <c:v>0.80900000000000005</c:v>
                </c:pt>
                <c:pt idx="2" formatCode="0.000">
                  <c:v>0.81899999999999995</c:v>
                </c:pt>
                <c:pt idx="3" formatCode="0.000">
                  <c:v>0.83099999999999996</c:v>
                </c:pt>
                <c:pt idx="4" formatCode="0.000">
                  <c:v>0.84</c:v>
                </c:pt>
                <c:pt idx="5" formatCode="0.000">
                  <c:v>0.84699999999999998</c:v>
                </c:pt>
                <c:pt idx="6">
                  <c:v>0.87</c:v>
                </c:pt>
                <c:pt idx="7" formatCode="0.000">
                  <c:v>0.89600000000000002</c:v>
                </c:pt>
              </c:numCache>
            </c:numRef>
          </c:val>
          <c:smooth val="0"/>
          <c:extLst>
            <c:ext xmlns:c16="http://schemas.microsoft.com/office/drawing/2014/chart" uri="{C3380CC4-5D6E-409C-BE32-E72D297353CC}">
              <c16:uniqueId val="{0000005F-DB1D-4B31-A46C-886E56EC43FF}"/>
            </c:ext>
          </c:extLst>
        </c:ser>
        <c:ser>
          <c:idx val="96"/>
          <c:order val="95"/>
          <c:tx>
            <c:strRef>
              <c:f>'44a CCG trending DATA'!$D$98</c:f>
              <c:strCache>
                <c:ptCount val="1"/>
                <c:pt idx="0">
                  <c:v>TRAFFORD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DATA'!$H$98:$O$98</c:f>
              <c:numCache>
                <c:formatCode>#,##0.000</c:formatCode>
                <c:ptCount val="8"/>
                <c:pt idx="0">
                  <c:v>0.82099999999999995</c:v>
                </c:pt>
                <c:pt idx="1">
                  <c:v>0.82399999999999995</c:v>
                </c:pt>
                <c:pt idx="2" formatCode="0.000">
                  <c:v>0.83199999999999996</c:v>
                </c:pt>
                <c:pt idx="3" formatCode="0.000">
                  <c:v>0.83799999999999997</c:v>
                </c:pt>
                <c:pt idx="4" formatCode="0.000">
                  <c:v>0.84699999999999998</c:v>
                </c:pt>
                <c:pt idx="5" formatCode="0.000">
                  <c:v>0.85699999999999998</c:v>
                </c:pt>
                <c:pt idx="6">
                  <c:v>0.871</c:v>
                </c:pt>
                <c:pt idx="7" formatCode="0.000">
                  <c:v>0.89700000000000002</c:v>
                </c:pt>
              </c:numCache>
            </c:numRef>
          </c:val>
          <c:smooth val="0"/>
          <c:extLst>
            <c:ext xmlns:c16="http://schemas.microsoft.com/office/drawing/2014/chart" uri="{C3380CC4-5D6E-409C-BE32-E72D297353CC}">
              <c16:uniqueId val="{00000060-DB1D-4B31-A46C-886E56EC43FF}"/>
            </c:ext>
          </c:extLst>
        </c:ser>
        <c:ser>
          <c:idx val="97"/>
          <c:order val="96"/>
          <c:tx>
            <c:strRef>
              <c:f>'44a CCG trending DATA'!$D$99</c:f>
              <c:strCache>
                <c:ptCount val="1"/>
                <c:pt idx="0">
                  <c:v>VALE OF YORK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DATA'!$H$99:$O$99</c:f>
              <c:numCache>
                <c:formatCode>#,##0.000</c:formatCode>
                <c:ptCount val="8"/>
                <c:pt idx="0">
                  <c:v>0.67900000000000005</c:v>
                </c:pt>
                <c:pt idx="1">
                  <c:v>0.68100000000000005</c:v>
                </c:pt>
                <c:pt idx="2" formatCode="0.000">
                  <c:v>0.68700000000000006</c:v>
                </c:pt>
                <c:pt idx="3" formatCode="0.000">
                  <c:v>0.69199999999999995</c:v>
                </c:pt>
                <c:pt idx="4" formatCode="0.000">
                  <c:v>0.69899999999999995</c:v>
                </c:pt>
                <c:pt idx="5" formatCode="0.000">
                  <c:v>0.70499999999999996</c:v>
                </c:pt>
                <c:pt idx="6">
                  <c:v>0.71699999999999997</c:v>
                </c:pt>
                <c:pt idx="7" formatCode="0.000">
                  <c:v>0.73799999999999999</c:v>
                </c:pt>
              </c:numCache>
            </c:numRef>
          </c:val>
          <c:smooth val="0"/>
          <c:extLst>
            <c:ext xmlns:c16="http://schemas.microsoft.com/office/drawing/2014/chart" uri="{C3380CC4-5D6E-409C-BE32-E72D297353CC}">
              <c16:uniqueId val="{00000061-DB1D-4B31-A46C-886E56EC43FF}"/>
            </c:ext>
          </c:extLst>
        </c:ser>
        <c:ser>
          <c:idx val="98"/>
          <c:order val="97"/>
          <c:tx>
            <c:strRef>
              <c:f>'44a CCG trending DATA'!$D$100</c:f>
              <c:strCache>
                <c:ptCount val="1"/>
                <c:pt idx="0">
                  <c:v>WAKEFIELD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DATA'!$H$100:$O$100</c:f>
              <c:numCache>
                <c:formatCode>#,##0.000</c:formatCode>
                <c:ptCount val="8"/>
                <c:pt idx="0">
                  <c:v>0.86399999999999999</c:v>
                </c:pt>
                <c:pt idx="1">
                  <c:v>0.86799999999999999</c:v>
                </c:pt>
                <c:pt idx="2" formatCode="0.000">
                  <c:v>0.88100000000000001</c:v>
                </c:pt>
                <c:pt idx="3" formatCode="0.000">
                  <c:v>0.89300000000000002</c:v>
                </c:pt>
                <c:pt idx="4" formatCode="0.000">
                  <c:v>0.90600000000000003</c:v>
                </c:pt>
                <c:pt idx="5" formatCode="0.000">
                  <c:v>0.91500000000000004</c:v>
                </c:pt>
                <c:pt idx="6">
                  <c:v>0.93</c:v>
                </c:pt>
                <c:pt idx="7" formatCode="0.000">
                  <c:v>0.95799999999999996</c:v>
                </c:pt>
              </c:numCache>
            </c:numRef>
          </c:val>
          <c:smooth val="0"/>
          <c:extLst>
            <c:ext xmlns:c16="http://schemas.microsoft.com/office/drawing/2014/chart" uri="{C3380CC4-5D6E-409C-BE32-E72D297353CC}">
              <c16:uniqueId val="{00000062-DB1D-4B31-A46C-886E56EC43FF}"/>
            </c:ext>
          </c:extLst>
        </c:ser>
        <c:ser>
          <c:idx val="99"/>
          <c:order val="98"/>
          <c:tx>
            <c:strRef>
              <c:f>'44a CCG trending DATA'!$D$101</c:f>
              <c:strCache>
                <c:ptCount val="1"/>
                <c:pt idx="0">
                  <c:v>WARRINGTON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DATA'!$H$101:$O$101</c:f>
              <c:numCache>
                <c:formatCode>#,##0.000</c:formatCode>
                <c:ptCount val="8"/>
                <c:pt idx="0">
                  <c:v>0.745</c:v>
                </c:pt>
                <c:pt idx="1">
                  <c:v>0.748</c:v>
                </c:pt>
                <c:pt idx="2" formatCode="0.000">
                  <c:v>0.755</c:v>
                </c:pt>
                <c:pt idx="3" formatCode="0.000">
                  <c:v>0.76</c:v>
                </c:pt>
                <c:pt idx="4" formatCode="0.000">
                  <c:v>0.77</c:v>
                </c:pt>
                <c:pt idx="5" formatCode="0.000">
                  <c:v>0.78</c:v>
                </c:pt>
                <c:pt idx="6">
                  <c:v>0.79400000000000004</c:v>
                </c:pt>
                <c:pt idx="7" formatCode="0.000">
                  <c:v>0.81899999999999995</c:v>
                </c:pt>
              </c:numCache>
            </c:numRef>
          </c:val>
          <c:smooth val="0"/>
          <c:extLst>
            <c:ext xmlns:c16="http://schemas.microsoft.com/office/drawing/2014/chart" uri="{C3380CC4-5D6E-409C-BE32-E72D297353CC}">
              <c16:uniqueId val="{00000063-DB1D-4B31-A46C-886E56EC43FF}"/>
            </c:ext>
          </c:extLst>
        </c:ser>
        <c:ser>
          <c:idx val="100"/>
          <c:order val="99"/>
          <c:tx>
            <c:strRef>
              <c:f>'44a CCG trending DATA'!$D$102</c:f>
              <c:strCache>
                <c:ptCount val="1"/>
                <c:pt idx="0">
                  <c:v>WEST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DATA'!$H$102:$O$102</c:f>
              <c:numCache>
                <c:formatCode>#,##0.000</c:formatCode>
                <c:ptCount val="8"/>
                <c:pt idx="0">
                  <c:v>0.81</c:v>
                </c:pt>
                <c:pt idx="1">
                  <c:v>0.81599999999999995</c:v>
                </c:pt>
                <c:pt idx="2" formatCode="0.000">
                  <c:v>0.83099999999999996</c:v>
                </c:pt>
                <c:pt idx="3" formatCode="0.000">
                  <c:v>0.84399999999999997</c:v>
                </c:pt>
                <c:pt idx="4" formatCode="0.000">
                  <c:v>0.85599999999999998</c:v>
                </c:pt>
                <c:pt idx="5" formatCode="0.000">
                  <c:v>0.872</c:v>
                </c:pt>
                <c:pt idx="6">
                  <c:v>0.89600000000000002</c:v>
                </c:pt>
                <c:pt idx="7" formatCode="0.000">
                  <c:v>0.92500000000000004</c:v>
                </c:pt>
              </c:numCache>
            </c:numRef>
          </c:val>
          <c:smooth val="0"/>
          <c:extLst>
            <c:ext xmlns:c16="http://schemas.microsoft.com/office/drawing/2014/chart" uri="{C3380CC4-5D6E-409C-BE32-E72D297353CC}">
              <c16:uniqueId val="{00000064-DB1D-4B31-A46C-886E56EC43FF}"/>
            </c:ext>
          </c:extLst>
        </c:ser>
        <c:ser>
          <c:idx val="101"/>
          <c:order val="100"/>
          <c:tx>
            <c:strRef>
              <c:f>'44a CCG trending DATA'!$D$103</c:f>
              <c:strCache>
                <c:ptCount val="1"/>
                <c:pt idx="0">
                  <c:v>WEST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DATA'!$H$103:$O$103</c:f>
              <c:numCache>
                <c:formatCode>#,##0.000</c:formatCode>
                <c:ptCount val="8"/>
                <c:pt idx="0">
                  <c:v>0.77100000000000002</c:v>
                </c:pt>
                <c:pt idx="1">
                  <c:v>0.76700000000000002</c:v>
                </c:pt>
                <c:pt idx="2" formatCode="0.000">
                  <c:v>0.76900000000000002</c:v>
                </c:pt>
                <c:pt idx="3" formatCode="0.000">
                  <c:v>0.77500000000000002</c:v>
                </c:pt>
                <c:pt idx="4" formatCode="0.000">
                  <c:v>0.77800000000000002</c:v>
                </c:pt>
                <c:pt idx="5" formatCode="0.000">
                  <c:v>0.78200000000000003</c:v>
                </c:pt>
                <c:pt idx="6">
                  <c:v>0.79300000000000004</c:v>
                </c:pt>
                <c:pt idx="7" formatCode="0.000">
                  <c:v>0.81200000000000006</c:v>
                </c:pt>
              </c:numCache>
            </c:numRef>
          </c:val>
          <c:smooth val="0"/>
          <c:extLst>
            <c:ext xmlns:c16="http://schemas.microsoft.com/office/drawing/2014/chart" uri="{C3380CC4-5D6E-409C-BE32-E72D297353CC}">
              <c16:uniqueId val="{00000065-DB1D-4B31-A46C-886E56EC43FF}"/>
            </c:ext>
          </c:extLst>
        </c:ser>
        <c:ser>
          <c:idx val="102"/>
          <c:order val="101"/>
          <c:tx>
            <c:strRef>
              <c:f>'44a CCG trending DATA'!$D$104</c:f>
              <c:strCache>
                <c:ptCount val="1"/>
                <c:pt idx="0">
                  <c:v>WEST LEICESTERSHIRE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DATA'!$H$104:$O$104</c:f>
              <c:numCache>
                <c:formatCode>#,##0.000</c:formatCode>
                <c:ptCount val="8"/>
                <c:pt idx="0">
                  <c:v>0.73899999999999999</c:v>
                </c:pt>
                <c:pt idx="1">
                  <c:v>0.74199999999999999</c:v>
                </c:pt>
                <c:pt idx="2" formatCode="0.000">
                  <c:v>0.747</c:v>
                </c:pt>
                <c:pt idx="3" formatCode="0.000">
                  <c:v>0.751</c:v>
                </c:pt>
                <c:pt idx="4" formatCode="0.000">
                  <c:v>0.76100000000000001</c:v>
                </c:pt>
                <c:pt idx="5" formatCode="0.000">
                  <c:v>0.77400000000000002</c:v>
                </c:pt>
                <c:pt idx="6">
                  <c:v>0.78700000000000003</c:v>
                </c:pt>
                <c:pt idx="7" formatCode="0.000">
                  <c:v>0.80500000000000005</c:v>
                </c:pt>
              </c:numCache>
            </c:numRef>
          </c:val>
          <c:smooth val="0"/>
          <c:extLst>
            <c:ext xmlns:c16="http://schemas.microsoft.com/office/drawing/2014/chart" uri="{C3380CC4-5D6E-409C-BE32-E72D297353CC}">
              <c16:uniqueId val="{00000066-DB1D-4B31-A46C-886E56EC43FF}"/>
            </c:ext>
          </c:extLst>
        </c:ser>
        <c:ser>
          <c:idx val="103"/>
          <c:order val="102"/>
          <c:tx>
            <c:strRef>
              <c:f>'44a CCG trending DATA'!$D$105</c:f>
              <c:strCache>
                <c:ptCount val="1"/>
                <c:pt idx="0">
                  <c:v>WEST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DATA'!$H$105:$O$105</c:f>
              <c:numCache>
                <c:formatCode>#,##0.000</c:formatCode>
                <c:ptCount val="8"/>
                <c:pt idx="0">
                  <c:v>0.81899999999999995</c:v>
                </c:pt>
                <c:pt idx="1">
                  <c:v>0.81899999999999995</c:v>
                </c:pt>
                <c:pt idx="2" formatCode="0.000">
                  <c:v>0.82599999999999996</c:v>
                </c:pt>
                <c:pt idx="3" formatCode="0.000">
                  <c:v>0.83499999999999996</c:v>
                </c:pt>
                <c:pt idx="4" formatCode="0.000">
                  <c:v>0.84099999999999997</c:v>
                </c:pt>
                <c:pt idx="5" formatCode="0.000">
                  <c:v>0.85099999999999998</c:v>
                </c:pt>
                <c:pt idx="6">
                  <c:v>0.86899999999999999</c:v>
                </c:pt>
                <c:pt idx="7" formatCode="0.000">
                  <c:v>0.88800000000000001</c:v>
                </c:pt>
              </c:numCache>
            </c:numRef>
          </c:val>
          <c:smooth val="0"/>
          <c:extLst>
            <c:ext xmlns:c16="http://schemas.microsoft.com/office/drawing/2014/chart" uri="{C3380CC4-5D6E-409C-BE32-E72D297353CC}">
              <c16:uniqueId val="{00000067-DB1D-4B31-A46C-886E56EC43FF}"/>
            </c:ext>
          </c:extLst>
        </c:ser>
        <c:ser>
          <c:idx val="104"/>
          <c:order val="103"/>
          <c:tx>
            <c:strRef>
              <c:f>'44a CCG trending DATA'!$D$106</c:f>
              <c:strCache>
                <c:ptCount val="1"/>
                <c:pt idx="0">
                  <c:v>WEST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DATA'!$H$106:$O$106</c:f>
              <c:numCache>
                <c:formatCode>#,##0.000</c:formatCode>
                <c:ptCount val="8"/>
                <c:pt idx="0">
                  <c:v>0.68300000000000005</c:v>
                </c:pt>
                <c:pt idx="1">
                  <c:v>0.68100000000000005</c:v>
                </c:pt>
                <c:pt idx="2" formatCode="0.000">
                  <c:v>0.68500000000000005</c:v>
                </c:pt>
                <c:pt idx="3" formatCode="0.000">
                  <c:v>0.69</c:v>
                </c:pt>
                <c:pt idx="4" formatCode="0.000">
                  <c:v>0.69699999999999995</c:v>
                </c:pt>
                <c:pt idx="5" formatCode="0.000">
                  <c:v>0.70199999999999996</c:v>
                </c:pt>
                <c:pt idx="6">
                  <c:v>0.71299999999999997</c:v>
                </c:pt>
                <c:pt idx="7" formatCode="0.000">
                  <c:v>0.73099999999999998</c:v>
                </c:pt>
              </c:numCache>
            </c:numRef>
          </c:val>
          <c:smooth val="0"/>
          <c:extLst>
            <c:ext xmlns:c16="http://schemas.microsoft.com/office/drawing/2014/chart" uri="{C3380CC4-5D6E-409C-BE32-E72D297353CC}">
              <c16:uniqueId val="{00000068-DB1D-4B31-A46C-886E56EC43FF}"/>
            </c:ext>
          </c:extLst>
        </c:ser>
        <c:ser>
          <c:idx val="105"/>
          <c:order val="104"/>
          <c:tx>
            <c:strRef>
              <c:f>'44a CCG trending DATA'!$D$107</c:f>
              <c:strCache>
                <c:ptCount val="1"/>
                <c:pt idx="0">
                  <c:v>WIGAN 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DATA'!$H$107:$O$107</c:f>
              <c:numCache>
                <c:formatCode>#,##0.000</c:formatCode>
                <c:ptCount val="8"/>
                <c:pt idx="0">
                  <c:v>0.86799999999999999</c:v>
                </c:pt>
                <c:pt idx="1">
                  <c:v>0.877</c:v>
                </c:pt>
                <c:pt idx="2" formatCode="0.000">
                  <c:v>0.88600000000000001</c:v>
                </c:pt>
                <c:pt idx="3" formatCode="0.000">
                  <c:v>0.89500000000000002</c:v>
                </c:pt>
                <c:pt idx="4" formatCode="0.000">
                  <c:v>0.90400000000000003</c:v>
                </c:pt>
                <c:pt idx="5" formatCode="0.000">
                  <c:v>0.91500000000000004</c:v>
                </c:pt>
                <c:pt idx="6">
                  <c:v>0.93300000000000005</c:v>
                </c:pt>
                <c:pt idx="7" formatCode="0.000">
                  <c:v>0.96199999999999997</c:v>
                </c:pt>
              </c:numCache>
            </c:numRef>
          </c:val>
          <c:smooth val="0"/>
          <c:extLst>
            <c:ext xmlns:c16="http://schemas.microsoft.com/office/drawing/2014/chart" uri="{C3380CC4-5D6E-409C-BE32-E72D297353CC}">
              <c16:uniqueId val="{00000069-DB1D-4B31-A46C-886E56EC43FF}"/>
            </c:ext>
          </c:extLst>
        </c:ser>
        <c:ser>
          <c:idx val="106"/>
          <c:order val="105"/>
          <c:tx>
            <c:strRef>
              <c:f>'44a CCG trending DATA'!$D$108</c:f>
              <c:strCache>
                <c:ptCount val="1"/>
                <c:pt idx="0">
                  <c:v>WIRRAL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DATA'!$H$108:$O$108</c:f>
              <c:numCache>
                <c:formatCode>#,##0.000</c:formatCode>
                <c:ptCount val="8"/>
                <c:pt idx="0">
                  <c:v>0.9</c:v>
                </c:pt>
                <c:pt idx="1">
                  <c:v>0.90500000000000003</c:v>
                </c:pt>
                <c:pt idx="2" formatCode="0.000">
                  <c:v>0.91100000000000003</c:v>
                </c:pt>
                <c:pt idx="3" formatCode="0.000">
                  <c:v>0.91800000000000004</c:v>
                </c:pt>
                <c:pt idx="4" formatCode="0.000">
                  <c:v>0.93100000000000005</c:v>
                </c:pt>
                <c:pt idx="5" formatCode="0.000">
                  <c:v>0.94099999999999995</c:v>
                </c:pt>
                <c:pt idx="6">
                  <c:v>0.95899999999999996</c:v>
                </c:pt>
                <c:pt idx="7" formatCode="0.000">
                  <c:v>0.98399999999999999</c:v>
                </c:pt>
              </c:numCache>
            </c:numRef>
          </c:val>
          <c:smooth val="0"/>
          <c:extLst>
            <c:ext xmlns:c16="http://schemas.microsoft.com/office/drawing/2014/chart" uri="{C3380CC4-5D6E-409C-BE32-E72D297353CC}">
              <c16:uniqueId val="{0000006A-DB1D-4B31-A46C-886E56EC43FF}"/>
            </c:ext>
          </c:extLst>
        </c:ser>
        <c:ser>
          <c:idx val="54"/>
          <c:order val="106"/>
          <c:tx>
            <c:strRef>
              <c:f>'SOF metric 44a CCG Trending'!$G$34</c:f>
              <c:strCache>
                <c:ptCount val="1"/>
                <c:pt idx="0">
                  <c:v>Selected CCG:</c:v>
                </c:pt>
              </c:strCache>
            </c:strRef>
          </c:tx>
          <c:spPr>
            <a:ln w="28575">
              <a:solidFill>
                <a:srgbClr val="CC66FF"/>
              </a:solidFill>
            </a:ln>
          </c:spPr>
          <c:marker>
            <c:symbol val="none"/>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chart data'!$A$8:$AD$8</c:f>
              <c:numCache>
                <c:formatCode>0.000</c:formatCode>
                <c:ptCount val="30"/>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3-7E4F-428D-A8DE-46C9D76EC530}"/>
            </c:ext>
          </c:extLst>
        </c:ser>
        <c:ser>
          <c:idx val="119"/>
          <c:order val="107"/>
          <c:tx>
            <c:strRef>
              <c:f>'44a CCG trending DATA'!$F$2</c:f>
              <c:strCache>
                <c:ptCount val="1"/>
                <c:pt idx="0">
                  <c:v>target (2021/22)</c:v>
                </c:pt>
              </c:strCache>
            </c:strRef>
          </c:tx>
          <c:spPr>
            <a:ln w="28575">
              <a:solidFill>
                <a:srgbClr val="00CC66"/>
              </a:solidFill>
            </a:ln>
          </c:spPr>
          <c:marker>
            <c:symbol val="none"/>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DATA'!$H$119:$O$119</c:f>
              <c:numCache>
                <c:formatCode>General</c:formatCode>
                <c:ptCount val="8"/>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5-7E4F-428D-A8DE-46C9D76EC530}"/>
            </c:ext>
          </c:extLst>
        </c:ser>
        <c:ser>
          <c:idx val="137"/>
          <c:order val="108"/>
          <c:tx>
            <c:strRef>
              <c:f>'44a CCG trending DATA'!$D$110</c:f>
              <c:strCache>
                <c:ptCount val="1"/>
              </c:strCache>
            </c:strRef>
          </c:tx>
          <c:spPr>
            <a:ln w="28575">
              <a:solidFill>
                <a:srgbClr val="0070C0"/>
              </a:solidFill>
            </a:ln>
          </c:spPr>
          <c:marker>
            <c:symbol val="none"/>
          </c:marker>
          <c:cat>
            <c:numRef>
              <c:f>'44a CCG trending DATA'!$H$2:$P$2</c:f>
              <c:numCache>
                <c:formatCode>mmm\-yy</c:formatCode>
                <c:ptCount val="9"/>
                <c:pt idx="0">
                  <c:v>44287</c:v>
                </c:pt>
                <c:pt idx="1">
                  <c:v>44317</c:v>
                </c:pt>
                <c:pt idx="2">
                  <c:v>44348</c:v>
                </c:pt>
                <c:pt idx="3">
                  <c:v>44378</c:v>
                </c:pt>
                <c:pt idx="4">
                  <c:v>44409</c:v>
                </c:pt>
                <c:pt idx="5">
                  <c:v>44440</c:v>
                </c:pt>
                <c:pt idx="6">
                  <c:v>44470</c:v>
                </c:pt>
                <c:pt idx="7">
                  <c:v>44501</c:v>
                </c:pt>
              </c:numCache>
            </c:numRef>
          </c:cat>
          <c:val>
            <c:numRef>
              <c:f>'44a CCG trending DATA'!$H$110:$O$110</c:f>
              <c:numCache>
                <c:formatCode>0.000</c:formatCode>
                <c:ptCount val="8"/>
              </c:numCache>
            </c:numRef>
          </c:val>
          <c:smooth val="0"/>
          <c:extLst>
            <c:ext xmlns:c16="http://schemas.microsoft.com/office/drawing/2014/chart" uri="{C3380CC4-5D6E-409C-BE32-E72D297353CC}">
              <c16:uniqueId val="{00000006-7E4F-428D-A8DE-46C9D76EC530}"/>
            </c:ext>
          </c:extLst>
        </c:ser>
        <c:dLbls>
          <c:showLegendKey val="0"/>
          <c:showVal val="0"/>
          <c:showCatName val="0"/>
          <c:showSerName val="0"/>
          <c:showPercent val="0"/>
          <c:showBubbleSize val="0"/>
        </c:dLbls>
        <c:marker val="1"/>
        <c:smooth val="0"/>
        <c:axId val="149495808"/>
        <c:axId val="148771328"/>
      </c:lineChart>
      <c:catAx>
        <c:axId val="14949580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8771328"/>
        <c:crosses val="autoZero"/>
        <c:auto val="0"/>
        <c:lblAlgn val="ctr"/>
        <c:lblOffset val="100"/>
        <c:tickLblSkip val="1"/>
        <c:tickMarkSkip val="1"/>
        <c:noMultiLvlLbl val="0"/>
      </c:catAx>
      <c:valAx>
        <c:axId val="148771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49495808"/>
        <c:crosses val="autoZero"/>
        <c:crossBetween val="between"/>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100" b="1" i="0" u="none" strike="noStrike" baseline="0"/>
              <a:t>October 2021</a:t>
            </a:r>
            <a:endParaRPr lang="en-US" sz="11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'STP by England Summary data'!$B$35</c:f>
              <c:strCache>
                <c:ptCount val="1"/>
                <c:pt idx="0">
                  <c:v>12 months to November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England Summary data'!$A$36:$A$38</c:f>
              <c:strCache>
                <c:ptCount val="3"/>
                <c:pt idx="0">
                  <c:v>up</c:v>
                </c:pt>
                <c:pt idx="1">
                  <c:v>same</c:v>
                </c:pt>
                <c:pt idx="2">
                  <c:v>down</c:v>
                </c:pt>
              </c:strCache>
            </c:strRef>
          </c:cat>
          <c:val>
            <c:numRef>
              <c:f>'STP by England Summary data'!$B$36:$B$38</c:f>
              <c:numCache>
                <c:formatCode>General</c:formatCode>
                <c:ptCount val="3"/>
                <c:pt idx="0">
                  <c:v>0</c:v>
                </c:pt>
                <c:pt idx="1">
                  <c:v>0</c:v>
                </c:pt>
                <c:pt idx="2">
                  <c:v>42</c:v>
                </c:pt>
              </c:numCache>
            </c:numRef>
          </c:val>
          <c:extLst>
            <c:ext xmlns:c16="http://schemas.microsoft.com/office/drawing/2014/chart" uri="{C3380CC4-5D6E-409C-BE32-E72D297353CC}">
              <c16:uniqueId val="{00000000-871B-405B-A8AC-66814A98E7FC}"/>
            </c:ext>
          </c:extLst>
        </c:ser>
        <c:dLbls>
          <c:showLegendKey val="0"/>
          <c:showVal val="1"/>
          <c:showCatName val="0"/>
          <c:showSerName val="0"/>
          <c:showPercent val="0"/>
          <c:showBubbleSize val="0"/>
        </c:dLbls>
        <c:gapWidth val="95"/>
        <c:overlap val="100"/>
        <c:axId val="185026560"/>
        <c:axId val="184281344"/>
      </c:barChart>
      <c:catAx>
        <c:axId val="1850265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STPs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1344"/>
        <c:crosses val="autoZero"/>
        <c:auto val="1"/>
        <c:lblAlgn val="ctr"/>
        <c:lblOffset val="100"/>
        <c:noMultiLvlLbl val="0"/>
      </c:catAx>
      <c:valAx>
        <c:axId val="184281344"/>
        <c:scaling>
          <c:orientation val="minMax"/>
        </c:scaling>
        <c:delete val="1"/>
        <c:axPos val="l"/>
        <c:numFmt formatCode="General" sourceLinked="1"/>
        <c:majorTickMark val="out"/>
        <c:minorTickMark val="none"/>
        <c:tickLblPos val="nextTo"/>
        <c:crossAx val="185026560"/>
        <c:crosses val="autoZero"/>
        <c:crossBetween val="between"/>
      </c:valAx>
    </c:plotArea>
    <c:legend>
      <c:legendPos val="t"/>
      <c:overlay val="0"/>
      <c:txPr>
        <a:bodyPr/>
        <a:lstStyle/>
        <a:p>
          <a:pPr>
            <a:defRPr sz="10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a:t>
            </a:r>
            <a:r>
              <a:rPr lang="en-GB" sz="1400" baseline="0"/>
              <a:t> Co-amoxiclav, Cephalosporins and Quinolones % items</a:t>
            </a:r>
            <a:endParaRPr lang="en-GB" sz="1400"/>
          </a:p>
        </c:rich>
      </c:tx>
      <c:layout>
        <c:manualLayout>
          <c:xMode val="edge"/>
          <c:yMode val="edge"/>
          <c:x val="0.29048557113637807"/>
          <c:y val="1.6997572011148772E-2"/>
        </c:manualLayout>
      </c:layout>
      <c:overlay val="0"/>
      <c:spPr>
        <a:noFill/>
        <a:ln w="25400">
          <a:noFill/>
        </a:ln>
      </c:spPr>
    </c:title>
    <c:autoTitleDeleted val="0"/>
    <c:plotArea>
      <c:layout>
        <c:manualLayout>
          <c:layoutTarget val="inner"/>
          <c:xMode val="edge"/>
          <c:yMode val="edge"/>
          <c:x val="7.9292709581483198E-2"/>
          <c:y val="6.4034120734908134E-2"/>
          <c:w val="0.90001279608390161"/>
          <c:h val="0.81909101113847393"/>
        </c:manualLayout>
      </c:layout>
      <c:lineChart>
        <c:grouping val="standard"/>
        <c:varyColors val="0"/>
        <c:ser>
          <c:idx val="1"/>
          <c:order val="0"/>
          <c:tx>
            <c:strRef>
              <c:f>'44b CCG trending DATA'!$D$3</c:f>
              <c:strCache>
                <c:ptCount val="1"/>
                <c:pt idx="0">
                  <c:v>BANES SWINDON AND WILTSHIRE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DATA'!$H$3:$AE$3</c:f>
              <c:numCache>
                <c:formatCode>0.0</c:formatCode>
                <c:ptCount val="24"/>
                <c:pt idx="0">
                  <c:v>11.5</c:v>
                </c:pt>
                <c:pt idx="1">
                  <c:v>11.4</c:v>
                </c:pt>
                <c:pt idx="2">
                  <c:v>11.3</c:v>
                </c:pt>
                <c:pt idx="3">
                  <c:v>11.2</c:v>
                </c:pt>
                <c:pt idx="4">
                  <c:v>11.2</c:v>
                </c:pt>
                <c:pt idx="5">
                  <c:v>11</c:v>
                </c:pt>
                <c:pt idx="6">
                  <c:v>10.9</c:v>
                </c:pt>
                <c:pt idx="7">
                  <c:v>10.7</c:v>
                </c:pt>
              </c:numCache>
            </c:numRef>
          </c:val>
          <c:smooth val="0"/>
          <c:extLst>
            <c:ext xmlns:c16="http://schemas.microsoft.com/office/drawing/2014/chart" uri="{C3380CC4-5D6E-409C-BE32-E72D297353CC}">
              <c16:uniqueId val="{00000001-1E9E-40EF-945F-935077275F61}"/>
            </c:ext>
          </c:extLst>
        </c:ser>
        <c:ser>
          <c:idx val="2"/>
          <c:order val="1"/>
          <c:tx>
            <c:strRef>
              <c:f>'44b CCG trending DATA'!$D$4</c:f>
              <c:strCache>
                <c:ptCount val="1"/>
                <c:pt idx="0">
                  <c:v>BARNSLEY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DATA'!$H$4:$AE$4</c:f>
              <c:numCache>
                <c:formatCode>0.0</c:formatCode>
                <c:ptCount val="24"/>
                <c:pt idx="0">
                  <c:v>6.8</c:v>
                </c:pt>
                <c:pt idx="1">
                  <c:v>6.8</c:v>
                </c:pt>
                <c:pt idx="2">
                  <c:v>6.7</c:v>
                </c:pt>
                <c:pt idx="3">
                  <c:v>6.7</c:v>
                </c:pt>
                <c:pt idx="4">
                  <c:v>6.8</c:v>
                </c:pt>
                <c:pt idx="5">
                  <c:v>6.8</c:v>
                </c:pt>
                <c:pt idx="6">
                  <c:v>6.7</c:v>
                </c:pt>
                <c:pt idx="7">
                  <c:v>6.5</c:v>
                </c:pt>
              </c:numCache>
            </c:numRef>
          </c:val>
          <c:smooth val="0"/>
          <c:extLst>
            <c:ext xmlns:c16="http://schemas.microsoft.com/office/drawing/2014/chart" uri="{C3380CC4-5D6E-409C-BE32-E72D297353CC}">
              <c16:uniqueId val="{00000002-1E9E-40EF-945F-935077275F61}"/>
            </c:ext>
          </c:extLst>
        </c:ser>
        <c:ser>
          <c:idx val="3"/>
          <c:order val="2"/>
          <c:tx>
            <c:strRef>
              <c:f>'44b CCG trending DATA'!$D$5</c:f>
              <c:strCache>
                <c:ptCount val="1"/>
                <c:pt idx="0">
                  <c:v>BASILDON AND BRENTWOOD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DATA'!$H$5:$AE$5</c:f>
              <c:numCache>
                <c:formatCode>0.0</c:formatCode>
                <c:ptCount val="24"/>
                <c:pt idx="0">
                  <c:v>10.4</c:v>
                </c:pt>
                <c:pt idx="1">
                  <c:v>10</c:v>
                </c:pt>
                <c:pt idx="2">
                  <c:v>9.6999999999999993</c:v>
                </c:pt>
                <c:pt idx="3">
                  <c:v>9.5</c:v>
                </c:pt>
                <c:pt idx="4">
                  <c:v>9.3000000000000007</c:v>
                </c:pt>
                <c:pt idx="5">
                  <c:v>9.1999999999999993</c:v>
                </c:pt>
                <c:pt idx="6">
                  <c:v>8.8000000000000007</c:v>
                </c:pt>
                <c:pt idx="7">
                  <c:v>8.5</c:v>
                </c:pt>
              </c:numCache>
            </c:numRef>
          </c:val>
          <c:smooth val="0"/>
          <c:extLst>
            <c:ext xmlns:c16="http://schemas.microsoft.com/office/drawing/2014/chart" uri="{C3380CC4-5D6E-409C-BE32-E72D297353CC}">
              <c16:uniqueId val="{00000003-1E9E-40EF-945F-935077275F61}"/>
            </c:ext>
          </c:extLst>
        </c:ser>
        <c:ser>
          <c:idx val="4"/>
          <c:order val="3"/>
          <c:tx>
            <c:strRef>
              <c:f>'44b CCG trending DATA'!$D$6</c:f>
              <c:strCache>
                <c:ptCount val="1"/>
                <c:pt idx="0">
                  <c:v>BASSETLAW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DATA'!$H$6:$AE$6</c:f>
              <c:numCache>
                <c:formatCode>0.0</c:formatCode>
                <c:ptCount val="24"/>
                <c:pt idx="0">
                  <c:v>7.1</c:v>
                </c:pt>
                <c:pt idx="1">
                  <c:v>7.1</c:v>
                </c:pt>
                <c:pt idx="2">
                  <c:v>7</c:v>
                </c:pt>
                <c:pt idx="3">
                  <c:v>6.8</c:v>
                </c:pt>
                <c:pt idx="4">
                  <c:v>6.8</c:v>
                </c:pt>
                <c:pt idx="5">
                  <c:v>6.7</c:v>
                </c:pt>
                <c:pt idx="6">
                  <c:v>6.6</c:v>
                </c:pt>
                <c:pt idx="7">
                  <c:v>6.5</c:v>
                </c:pt>
              </c:numCache>
            </c:numRef>
          </c:val>
          <c:smooth val="0"/>
          <c:extLst>
            <c:ext xmlns:c16="http://schemas.microsoft.com/office/drawing/2014/chart" uri="{C3380CC4-5D6E-409C-BE32-E72D297353CC}">
              <c16:uniqueId val="{00000004-1E9E-40EF-945F-935077275F61}"/>
            </c:ext>
          </c:extLst>
        </c:ser>
        <c:ser>
          <c:idx val="5"/>
          <c:order val="4"/>
          <c:tx>
            <c:strRef>
              <c:f>'44b CCG trending DATA'!$D$7</c:f>
              <c:strCache>
                <c:ptCount val="1"/>
                <c:pt idx="0">
                  <c:v>BEDFORDSHIRE, LUTON &amp; MILTON KEYNES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DATA'!$H$7:$AE$7</c:f>
              <c:numCache>
                <c:formatCode>0.0</c:formatCode>
                <c:ptCount val="24"/>
                <c:pt idx="0">
                  <c:v>10.9</c:v>
                </c:pt>
                <c:pt idx="1">
                  <c:v>10.8</c:v>
                </c:pt>
                <c:pt idx="2">
                  <c:v>10.6</c:v>
                </c:pt>
                <c:pt idx="3">
                  <c:v>10.5</c:v>
                </c:pt>
                <c:pt idx="4">
                  <c:v>10.4</c:v>
                </c:pt>
                <c:pt idx="5">
                  <c:v>10.4</c:v>
                </c:pt>
                <c:pt idx="6">
                  <c:v>10.1</c:v>
                </c:pt>
                <c:pt idx="7">
                  <c:v>9.8000000000000007</c:v>
                </c:pt>
              </c:numCache>
            </c:numRef>
          </c:val>
          <c:smooth val="0"/>
          <c:extLst>
            <c:ext xmlns:c16="http://schemas.microsoft.com/office/drawing/2014/chart" uri="{C3380CC4-5D6E-409C-BE32-E72D297353CC}">
              <c16:uniqueId val="{00000005-1E9E-40EF-945F-935077275F61}"/>
            </c:ext>
          </c:extLst>
        </c:ser>
        <c:ser>
          <c:idx val="6"/>
          <c:order val="5"/>
          <c:tx>
            <c:strRef>
              <c:f>'44b CCG trending DATA'!$D$8</c:f>
              <c:strCache>
                <c:ptCount val="1"/>
                <c:pt idx="0">
                  <c:v>BERKSHIRE WEST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DATA'!$H$8:$AE$8</c:f>
              <c:numCache>
                <c:formatCode>0.0</c:formatCode>
                <c:ptCount val="24"/>
                <c:pt idx="0">
                  <c:v>11.1</c:v>
                </c:pt>
                <c:pt idx="1">
                  <c:v>11</c:v>
                </c:pt>
                <c:pt idx="2">
                  <c:v>10.8</c:v>
                </c:pt>
                <c:pt idx="3">
                  <c:v>10.7</c:v>
                </c:pt>
                <c:pt idx="4">
                  <c:v>10.7</c:v>
                </c:pt>
                <c:pt idx="5">
                  <c:v>10.6</c:v>
                </c:pt>
                <c:pt idx="6">
                  <c:v>10.4</c:v>
                </c:pt>
                <c:pt idx="7">
                  <c:v>10.199999999999999</c:v>
                </c:pt>
              </c:numCache>
            </c:numRef>
          </c:val>
          <c:smooth val="0"/>
          <c:extLst>
            <c:ext xmlns:c16="http://schemas.microsoft.com/office/drawing/2014/chart" uri="{C3380CC4-5D6E-409C-BE32-E72D297353CC}">
              <c16:uniqueId val="{00000006-1E9E-40EF-945F-935077275F61}"/>
            </c:ext>
          </c:extLst>
        </c:ser>
        <c:ser>
          <c:idx val="7"/>
          <c:order val="6"/>
          <c:tx>
            <c:strRef>
              <c:f>'44b CCG trending DATA'!$D$9</c:f>
              <c:strCache>
                <c:ptCount val="1"/>
                <c:pt idx="0">
                  <c:v>BIRMINGHAM AND SOLIHULL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DATA'!$H$9:$AE$9</c:f>
              <c:numCache>
                <c:formatCode>0.0</c:formatCode>
                <c:ptCount val="24"/>
                <c:pt idx="0">
                  <c:v>9.4</c:v>
                </c:pt>
                <c:pt idx="1">
                  <c:v>9.3000000000000007</c:v>
                </c:pt>
                <c:pt idx="2">
                  <c:v>9.1999999999999993</c:v>
                </c:pt>
                <c:pt idx="3">
                  <c:v>9.1</c:v>
                </c:pt>
                <c:pt idx="4">
                  <c:v>9</c:v>
                </c:pt>
                <c:pt idx="5">
                  <c:v>8.9</c:v>
                </c:pt>
                <c:pt idx="6">
                  <c:v>8.6999999999999993</c:v>
                </c:pt>
                <c:pt idx="7">
                  <c:v>8.5</c:v>
                </c:pt>
              </c:numCache>
            </c:numRef>
          </c:val>
          <c:smooth val="0"/>
          <c:extLst>
            <c:ext xmlns:c16="http://schemas.microsoft.com/office/drawing/2014/chart" uri="{C3380CC4-5D6E-409C-BE32-E72D297353CC}">
              <c16:uniqueId val="{00000007-1E9E-40EF-945F-935077275F61}"/>
            </c:ext>
          </c:extLst>
        </c:ser>
        <c:ser>
          <c:idx val="8"/>
          <c:order val="7"/>
          <c:tx>
            <c:strRef>
              <c:f>'44b CCG trending DATA'!$D$10</c:f>
              <c:strCache>
                <c:ptCount val="1"/>
                <c:pt idx="0">
                  <c:v>BLACK COUNTRY AND WEST BIRMINGHAM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DATA'!$H$10:$AE$10</c:f>
              <c:numCache>
                <c:formatCode>0.0</c:formatCode>
                <c:ptCount val="24"/>
                <c:pt idx="0">
                  <c:v>7.1</c:v>
                </c:pt>
                <c:pt idx="1">
                  <c:v>7.1</c:v>
                </c:pt>
                <c:pt idx="2">
                  <c:v>7</c:v>
                </c:pt>
                <c:pt idx="3">
                  <c:v>6.9</c:v>
                </c:pt>
                <c:pt idx="4">
                  <c:v>6.9</c:v>
                </c:pt>
                <c:pt idx="5">
                  <c:v>6.9</c:v>
                </c:pt>
                <c:pt idx="6">
                  <c:v>6.8</c:v>
                </c:pt>
                <c:pt idx="7">
                  <c:v>6.7</c:v>
                </c:pt>
              </c:numCache>
            </c:numRef>
          </c:val>
          <c:smooth val="0"/>
          <c:extLst>
            <c:ext xmlns:c16="http://schemas.microsoft.com/office/drawing/2014/chart" uri="{C3380CC4-5D6E-409C-BE32-E72D297353CC}">
              <c16:uniqueId val="{00000008-1E9E-40EF-945F-935077275F61}"/>
            </c:ext>
          </c:extLst>
        </c:ser>
        <c:ser>
          <c:idx val="9"/>
          <c:order val="8"/>
          <c:tx>
            <c:strRef>
              <c:f>'44b CCG trending DATA'!$D$11</c:f>
              <c:strCache>
                <c:ptCount val="1"/>
                <c:pt idx="0">
                  <c:v>BLACKBURN WITH DARWEN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DATA'!$H$11:$AE$11</c:f>
              <c:numCache>
                <c:formatCode>0.0</c:formatCode>
                <c:ptCount val="24"/>
                <c:pt idx="0">
                  <c:v>8.5</c:v>
                </c:pt>
                <c:pt idx="1">
                  <c:v>8.4</c:v>
                </c:pt>
                <c:pt idx="2">
                  <c:v>8.1</c:v>
                </c:pt>
                <c:pt idx="3">
                  <c:v>8</c:v>
                </c:pt>
                <c:pt idx="4">
                  <c:v>7.9</c:v>
                </c:pt>
                <c:pt idx="5">
                  <c:v>7.9</c:v>
                </c:pt>
                <c:pt idx="6">
                  <c:v>7.5</c:v>
                </c:pt>
                <c:pt idx="7">
                  <c:v>7.3</c:v>
                </c:pt>
              </c:numCache>
            </c:numRef>
          </c:val>
          <c:smooth val="0"/>
          <c:extLst>
            <c:ext xmlns:c16="http://schemas.microsoft.com/office/drawing/2014/chart" uri="{C3380CC4-5D6E-409C-BE32-E72D297353CC}">
              <c16:uniqueId val="{00000009-1E9E-40EF-945F-935077275F61}"/>
            </c:ext>
          </c:extLst>
        </c:ser>
        <c:ser>
          <c:idx val="10"/>
          <c:order val="9"/>
          <c:tx>
            <c:strRef>
              <c:f>'44b CCG trending DATA'!$D$12</c:f>
              <c:strCache>
                <c:ptCount val="1"/>
                <c:pt idx="0">
                  <c:v>BLACKPOOL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DATA'!$H$12:$AE$12</c:f>
              <c:numCache>
                <c:formatCode>0.0</c:formatCode>
                <c:ptCount val="24"/>
                <c:pt idx="0">
                  <c:v>9.4</c:v>
                </c:pt>
                <c:pt idx="1">
                  <c:v>9.3000000000000007</c:v>
                </c:pt>
                <c:pt idx="2">
                  <c:v>9.3000000000000007</c:v>
                </c:pt>
                <c:pt idx="3">
                  <c:v>9.1999999999999993</c:v>
                </c:pt>
                <c:pt idx="4">
                  <c:v>9.1</c:v>
                </c:pt>
                <c:pt idx="5">
                  <c:v>9</c:v>
                </c:pt>
                <c:pt idx="6">
                  <c:v>8.9</c:v>
                </c:pt>
                <c:pt idx="7">
                  <c:v>8.6999999999999993</c:v>
                </c:pt>
              </c:numCache>
            </c:numRef>
          </c:val>
          <c:smooth val="0"/>
          <c:extLst>
            <c:ext xmlns:c16="http://schemas.microsoft.com/office/drawing/2014/chart" uri="{C3380CC4-5D6E-409C-BE32-E72D297353CC}">
              <c16:uniqueId val="{0000000A-1E9E-40EF-945F-935077275F61}"/>
            </c:ext>
          </c:extLst>
        </c:ser>
        <c:ser>
          <c:idx val="11"/>
          <c:order val="10"/>
          <c:tx>
            <c:strRef>
              <c:f>'44b CCG trending DATA'!$D$13</c:f>
              <c:strCache>
                <c:ptCount val="1"/>
                <c:pt idx="0">
                  <c:v>BOLTON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DATA'!$H$13:$AE$13</c:f>
              <c:numCache>
                <c:formatCode>0.0</c:formatCode>
                <c:ptCount val="24"/>
                <c:pt idx="0">
                  <c:v>8.1999999999999993</c:v>
                </c:pt>
                <c:pt idx="1">
                  <c:v>8.1</c:v>
                </c:pt>
                <c:pt idx="2">
                  <c:v>8</c:v>
                </c:pt>
                <c:pt idx="3">
                  <c:v>7.8</c:v>
                </c:pt>
                <c:pt idx="4">
                  <c:v>7.8</c:v>
                </c:pt>
                <c:pt idx="5">
                  <c:v>7.7</c:v>
                </c:pt>
                <c:pt idx="6">
                  <c:v>7.5</c:v>
                </c:pt>
                <c:pt idx="7">
                  <c:v>7.2</c:v>
                </c:pt>
              </c:numCache>
            </c:numRef>
          </c:val>
          <c:smooth val="0"/>
          <c:extLst>
            <c:ext xmlns:c16="http://schemas.microsoft.com/office/drawing/2014/chart" uri="{C3380CC4-5D6E-409C-BE32-E72D297353CC}">
              <c16:uniqueId val="{0000000B-1E9E-40EF-945F-935077275F61}"/>
            </c:ext>
          </c:extLst>
        </c:ser>
        <c:ser>
          <c:idx val="12"/>
          <c:order val="11"/>
          <c:tx>
            <c:strRef>
              <c:f>'44b CCG trending DATA'!$D$14</c:f>
              <c:strCache>
                <c:ptCount val="1"/>
                <c:pt idx="0">
                  <c:v>BRADFORD DISTRICT AND CRAVEN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DATA'!$H$14:$AE$14</c:f>
              <c:numCache>
                <c:formatCode>0.0</c:formatCode>
                <c:ptCount val="24"/>
                <c:pt idx="0">
                  <c:v>6.7</c:v>
                </c:pt>
                <c:pt idx="1">
                  <c:v>6.6</c:v>
                </c:pt>
                <c:pt idx="2">
                  <c:v>6.5</c:v>
                </c:pt>
                <c:pt idx="3">
                  <c:v>6.4</c:v>
                </c:pt>
                <c:pt idx="4">
                  <c:v>6.3</c:v>
                </c:pt>
                <c:pt idx="5">
                  <c:v>6.2</c:v>
                </c:pt>
                <c:pt idx="6">
                  <c:v>6.1</c:v>
                </c:pt>
                <c:pt idx="7">
                  <c:v>5.9</c:v>
                </c:pt>
              </c:numCache>
            </c:numRef>
          </c:val>
          <c:smooth val="0"/>
          <c:extLst>
            <c:ext xmlns:c16="http://schemas.microsoft.com/office/drawing/2014/chart" uri="{C3380CC4-5D6E-409C-BE32-E72D297353CC}">
              <c16:uniqueId val="{0000000C-1E9E-40EF-945F-935077275F61}"/>
            </c:ext>
          </c:extLst>
        </c:ser>
        <c:ser>
          <c:idx val="13"/>
          <c:order val="12"/>
          <c:tx>
            <c:strRef>
              <c:f>'44b CCG trending DATA'!$D$15</c:f>
              <c:strCache>
                <c:ptCount val="1"/>
                <c:pt idx="0">
                  <c:v>BRIGHTON &amp; HOVE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DATA'!$H$15:$AE$15</c:f>
              <c:numCache>
                <c:formatCode>0.0</c:formatCode>
                <c:ptCount val="24"/>
                <c:pt idx="0">
                  <c:v>11.4</c:v>
                </c:pt>
                <c:pt idx="1">
                  <c:v>11.4</c:v>
                </c:pt>
                <c:pt idx="2">
                  <c:v>11.4</c:v>
                </c:pt>
                <c:pt idx="3">
                  <c:v>11.3</c:v>
                </c:pt>
                <c:pt idx="4">
                  <c:v>11.2</c:v>
                </c:pt>
                <c:pt idx="5">
                  <c:v>11.1</c:v>
                </c:pt>
                <c:pt idx="6">
                  <c:v>10.9</c:v>
                </c:pt>
                <c:pt idx="7">
                  <c:v>10.6</c:v>
                </c:pt>
              </c:numCache>
            </c:numRef>
          </c:val>
          <c:smooth val="0"/>
          <c:extLst>
            <c:ext xmlns:c16="http://schemas.microsoft.com/office/drawing/2014/chart" uri="{C3380CC4-5D6E-409C-BE32-E72D297353CC}">
              <c16:uniqueId val="{0000000D-1E9E-40EF-945F-935077275F61}"/>
            </c:ext>
          </c:extLst>
        </c:ser>
        <c:ser>
          <c:idx val="14"/>
          <c:order val="13"/>
          <c:tx>
            <c:strRef>
              <c:f>'44b CCG trending DATA'!$D$16</c:f>
              <c:strCache>
                <c:ptCount val="1"/>
                <c:pt idx="0">
                  <c:v>BRISTOL, NORTH SOMERSET &amp; S GLOS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DATA'!$H$16:$AE$16</c:f>
              <c:numCache>
                <c:formatCode>0.0</c:formatCode>
                <c:ptCount val="24"/>
                <c:pt idx="0">
                  <c:v>10.7</c:v>
                </c:pt>
                <c:pt idx="1">
                  <c:v>10.7</c:v>
                </c:pt>
                <c:pt idx="2">
                  <c:v>10.6</c:v>
                </c:pt>
                <c:pt idx="3">
                  <c:v>10.6</c:v>
                </c:pt>
                <c:pt idx="4">
                  <c:v>10.6</c:v>
                </c:pt>
                <c:pt idx="5">
                  <c:v>10.5</c:v>
                </c:pt>
                <c:pt idx="6">
                  <c:v>10.4</c:v>
                </c:pt>
                <c:pt idx="7">
                  <c:v>10.199999999999999</c:v>
                </c:pt>
              </c:numCache>
            </c:numRef>
          </c:val>
          <c:smooth val="0"/>
          <c:extLst>
            <c:ext xmlns:c16="http://schemas.microsoft.com/office/drawing/2014/chart" uri="{C3380CC4-5D6E-409C-BE32-E72D297353CC}">
              <c16:uniqueId val="{0000000E-1E9E-40EF-945F-935077275F61}"/>
            </c:ext>
          </c:extLst>
        </c:ser>
        <c:ser>
          <c:idx val="15"/>
          <c:order val="14"/>
          <c:tx>
            <c:strRef>
              <c:f>'44b CCG trending DATA'!$D$17</c:f>
              <c:strCache>
                <c:ptCount val="1"/>
                <c:pt idx="0">
                  <c:v>BUCKINGHAMSHIRE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DATA'!$H$17:$AE$17</c:f>
              <c:numCache>
                <c:formatCode>0.0</c:formatCode>
                <c:ptCount val="24"/>
                <c:pt idx="0">
                  <c:v>10.3</c:v>
                </c:pt>
                <c:pt idx="1">
                  <c:v>10.199999999999999</c:v>
                </c:pt>
                <c:pt idx="2">
                  <c:v>10.1</c:v>
                </c:pt>
                <c:pt idx="3">
                  <c:v>10</c:v>
                </c:pt>
                <c:pt idx="4">
                  <c:v>10</c:v>
                </c:pt>
                <c:pt idx="5">
                  <c:v>9.9</c:v>
                </c:pt>
                <c:pt idx="6">
                  <c:v>9.6999999999999993</c:v>
                </c:pt>
                <c:pt idx="7">
                  <c:v>9.5</c:v>
                </c:pt>
              </c:numCache>
            </c:numRef>
          </c:val>
          <c:smooth val="0"/>
          <c:extLst>
            <c:ext xmlns:c16="http://schemas.microsoft.com/office/drawing/2014/chart" uri="{C3380CC4-5D6E-409C-BE32-E72D297353CC}">
              <c16:uniqueId val="{0000000F-1E9E-40EF-945F-935077275F61}"/>
            </c:ext>
          </c:extLst>
        </c:ser>
        <c:ser>
          <c:idx val="16"/>
          <c:order val="15"/>
          <c:tx>
            <c:strRef>
              <c:f>'44b CCG trending DATA'!$D$18</c:f>
              <c:strCache>
                <c:ptCount val="1"/>
                <c:pt idx="0">
                  <c:v>BURY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DATA'!$H$18:$AE$18</c:f>
              <c:numCache>
                <c:formatCode>0.0</c:formatCode>
                <c:ptCount val="24"/>
                <c:pt idx="0">
                  <c:v>7.2</c:v>
                </c:pt>
                <c:pt idx="1">
                  <c:v>7.1</c:v>
                </c:pt>
                <c:pt idx="2">
                  <c:v>7</c:v>
                </c:pt>
                <c:pt idx="3">
                  <c:v>7</c:v>
                </c:pt>
                <c:pt idx="4">
                  <c:v>7</c:v>
                </c:pt>
                <c:pt idx="5">
                  <c:v>6.9</c:v>
                </c:pt>
                <c:pt idx="6">
                  <c:v>6.8</c:v>
                </c:pt>
                <c:pt idx="7">
                  <c:v>6.7</c:v>
                </c:pt>
              </c:numCache>
            </c:numRef>
          </c:val>
          <c:smooth val="0"/>
          <c:extLst>
            <c:ext xmlns:c16="http://schemas.microsoft.com/office/drawing/2014/chart" uri="{C3380CC4-5D6E-409C-BE32-E72D297353CC}">
              <c16:uniqueId val="{00000010-1E9E-40EF-945F-935077275F61}"/>
            </c:ext>
          </c:extLst>
        </c:ser>
        <c:ser>
          <c:idx val="17"/>
          <c:order val="16"/>
          <c:tx>
            <c:strRef>
              <c:f>'44b CCG trending DATA'!$D$19</c:f>
              <c:strCache>
                <c:ptCount val="1"/>
                <c:pt idx="0">
                  <c:v>CALDERDALE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DATA'!$H$19:$AE$19</c:f>
              <c:numCache>
                <c:formatCode>0.0</c:formatCode>
                <c:ptCount val="24"/>
                <c:pt idx="0">
                  <c:v>7.2</c:v>
                </c:pt>
                <c:pt idx="1">
                  <c:v>7.1</c:v>
                </c:pt>
                <c:pt idx="2">
                  <c:v>7</c:v>
                </c:pt>
                <c:pt idx="3">
                  <c:v>6.8</c:v>
                </c:pt>
                <c:pt idx="4">
                  <c:v>6.8</c:v>
                </c:pt>
                <c:pt idx="5">
                  <c:v>6.7</c:v>
                </c:pt>
                <c:pt idx="6">
                  <c:v>6.5</c:v>
                </c:pt>
                <c:pt idx="7">
                  <c:v>6.3</c:v>
                </c:pt>
              </c:numCache>
            </c:numRef>
          </c:val>
          <c:smooth val="0"/>
          <c:extLst>
            <c:ext xmlns:c16="http://schemas.microsoft.com/office/drawing/2014/chart" uri="{C3380CC4-5D6E-409C-BE32-E72D297353CC}">
              <c16:uniqueId val="{00000011-1E9E-40EF-945F-935077275F61}"/>
            </c:ext>
          </c:extLst>
        </c:ser>
        <c:ser>
          <c:idx val="18"/>
          <c:order val="17"/>
          <c:tx>
            <c:strRef>
              <c:f>'44b CCG trending DATA'!$D$20</c:f>
              <c:strCache>
                <c:ptCount val="1"/>
                <c:pt idx="0">
                  <c:v>CAMBRIDGESHIRE AND PETERBOROUGH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DATA'!$H$20:$AE$20</c:f>
              <c:numCache>
                <c:formatCode>0.0</c:formatCode>
                <c:ptCount val="24"/>
                <c:pt idx="0">
                  <c:v>12.4</c:v>
                </c:pt>
                <c:pt idx="1">
                  <c:v>12.4</c:v>
                </c:pt>
                <c:pt idx="2">
                  <c:v>12.2</c:v>
                </c:pt>
                <c:pt idx="3">
                  <c:v>12.1</c:v>
                </c:pt>
                <c:pt idx="4">
                  <c:v>12</c:v>
                </c:pt>
                <c:pt idx="5">
                  <c:v>11.8</c:v>
                </c:pt>
                <c:pt idx="6">
                  <c:v>11.6</c:v>
                </c:pt>
                <c:pt idx="7">
                  <c:v>11.4</c:v>
                </c:pt>
              </c:numCache>
            </c:numRef>
          </c:val>
          <c:smooth val="0"/>
          <c:extLst>
            <c:ext xmlns:c16="http://schemas.microsoft.com/office/drawing/2014/chart" uri="{C3380CC4-5D6E-409C-BE32-E72D297353CC}">
              <c16:uniqueId val="{00000012-1E9E-40EF-945F-935077275F61}"/>
            </c:ext>
          </c:extLst>
        </c:ser>
        <c:ser>
          <c:idx val="19"/>
          <c:order val="18"/>
          <c:tx>
            <c:strRef>
              <c:f>'44b CCG trending DATA'!$D$21</c:f>
              <c:strCache>
                <c:ptCount val="1"/>
                <c:pt idx="0">
                  <c:v>CANNOCK CHASE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DATA'!$H$21:$AE$21</c:f>
              <c:numCache>
                <c:formatCode>0.0</c:formatCode>
                <c:ptCount val="24"/>
                <c:pt idx="0">
                  <c:v>10.7</c:v>
                </c:pt>
                <c:pt idx="1">
                  <c:v>10.6</c:v>
                </c:pt>
                <c:pt idx="2">
                  <c:v>10.6</c:v>
                </c:pt>
                <c:pt idx="3">
                  <c:v>10.4</c:v>
                </c:pt>
                <c:pt idx="4">
                  <c:v>10.4</c:v>
                </c:pt>
                <c:pt idx="5">
                  <c:v>10.3</c:v>
                </c:pt>
                <c:pt idx="6">
                  <c:v>10.199999999999999</c:v>
                </c:pt>
                <c:pt idx="7">
                  <c:v>10</c:v>
                </c:pt>
              </c:numCache>
            </c:numRef>
          </c:val>
          <c:smooth val="0"/>
          <c:extLst>
            <c:ext xmlns:c16="http://schemas.microsoft.com/office/drawing/2014/chart" uri="{C3380CC4-5D6E-409C-BE32-E72D297353CC}">
              <c16:uniqueId val="{00000013-1E9E-40EF-945F-935077275F61}"/>
            </c:ext>
          </c:extLst>
        </c:ser>
        <c:ser>
          <c:idx val="20"/>
          <c:order val="19"/>
          <c:tx>
            <c:strRef>
              <c:f>'44b CCG trending DATA'!$D$22</c:f>
              <c:strCache>
                <c:ptCount val="1"/>
                <c:pt idx="0">
                  <c:v>CASTLE POINT AND ROCHFORD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DATA'!$H$22:$AE$22</c:f>
              <c:numCache>
                <c:formatCode>0.0</c:formatCode>
                <c:ptCount val="24"/>
                <c:pt idx="0">
                  <c:v>12.6</c:v>
                </c:pt>
                <c:pt idx="1">
                  <c:v>12.4</c:v>
                </c:pt>
                <c:pt idx="2">
                  <c:v>12</c:v>
                </c:pt>
                <c:pt idx="3">
                  <c:v>11.8</c:v>
                </c:pt>
                <c:pt idx="4">
                  <c:v>11.5</c:v>
                </c:pt>
                <c:pt idx="5">
                  <c:v>11.3</c:v>
                </c:pt>
                <c:pt idx="6">
                  <c:v>10.9</c:v>
                </c:pt>
                <c:pt idx="7">
                  <c:v>10.6</c:v>
                </c:pt>
              </c:numCache>
            </c:numRef>
          </c:val>
          <c:smooth val="0"/>
          <c:extLst>
            <c:ext xmlns:c16="http://schemas.microsoft.com/office/drawing/2014/chart" uri="{C3380CC4-5D6E-409C-BE32-E72D297353CC}">
              <c16:uniqueId val="{00000014-1E9E-40EF-945F-935077275F61}"/>
            </c:ext>
          </c:extLst>
        </c:ser>
        <c:ser>
          <c:idx val="21"/>
          <c:order val="20"/>
          <c:tx>
            <c:strRef>
              <c:f>'44b CCG trending DATA'!$D$23</c:f>
              <c:strCache>
                <c:ptCount val="1"/>
                <c:pt idx="0">
                  <c:v>CHESHIRE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DATA'!$H$23:$AE$23</c:f>
              <c:numCache>
                <c:formatCode>0.0</c:formatCode>
                <c:ptCount val="24"/>
                <c:pt idx="0">
                  <c:v>9.6</c:v>
                </c:pt>
                <c:pt idx="1">
                  <c:v>9.6</c:v>
                </c:pt>
                <c:pt idx="2">
                  <c:v>9.5</c:v>
                </c:pt>
                <c:pt idx="3">
                  <c:v>9.3000000000000007</c:v>
                </c:pt>
                <c:pt idx="4">
                  <c:v>9.1999999999999993</c:v>
                </c:pt>
                <c:pt idx="5">
                  <c:v>9.1</c:v>
                </c:pt>
                <c:pt idx="6">
                  <c:v>8.9</c:v>
                </c:pt>
                <c:pt idx="7">
                  <c:v>8.6999999999999993</c:v>
                </c:pt>
              </c:numCache>
            </c:numRef>
          </c:val>
          <c:smooth val="0"/>
          <c:extLst>
            <c:ext xmlns:c16="http://schemas.microsoft.com/office/drawing/2014/chart" uri="{C3380CC4-5D6E-409C-BE32-E72D297353CC}">
              <c16:uniqueId val="{00000015-1E9E-40EF-945F-935077275F61}"/>
            </c:ext>
          </c:extLst>
        </c:ser>
        <c:ser>
          <c:idx val="22"/>
          <c:order val="21"/>
          <c:tx>
            <c:strRef>
              <c:f>'44b CCG trending DATA'!$D$24</c:f>
              <c:strCache>
                <c:ptCount val="1"/>
                <c:pt idx="0">
                  <c:v>CHORLEY AND SOUTH RIBBLE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DATA'!$H$24:$AE$24</c:f>
              <c:numCache>
                <c:formatCode>0.0</c:formatCode>
                <c:ptCount val="24"/>
                <c:pt idx="0">
                  <c:v>10.3</c:v>
                </c:pt>
                <c:pt idx="1">
                  <c:v>10.199999999999999</c:v>
                </c:pt>
                <c:pt idx="2">
                  <c:v>10.199999999999999</c:v>
                </c:pt>
                <c:pt idx="3">
                  <c:v>10.1</c:v>
                </c:pt>
                <c:pt idx="4">
                  <c:v>10</c:v>
                </c:pt>
                <c:pt idx="5">
                  <c:v>9.9</c:v>
                </c:pt>
                <c:pt idx="6">
                  <c:v>9.8000000000000007</c:v>
                </c:pt>
                <c:pt idx="7">
                  <c:v>9.5</c:v>
                </c:pt>
              </c:numCache>
            </c:numRef>
          </c:val>
          <c:smooth val="0"/>
          <c:extLst>
            <c:ext xmlns:c16="http://schemas.microsoft.com/office/drawing/2014/chart" uri="{C3380CC4-5D6E-409C-BE32-E72D297353CC}">
              <c16:uniqueId val="{00000016-1E9E-40EF-945F-935077275F61}"/>
            </c:ext>
          </c:extLst>
        </c:ser>
        <c:ser>
          <c:idx val="23"/>
          <c:order val="22"/>
          <c:tx>
            <c:strRef>
              <c:f>'44b CCG trending DATA'!$D$25</c:f>
              <c:strCache>
                <c:ptCount val="1"/>
                <c:pt idx="0">
                  <c:v>COUNTY DURHAM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DATA'!$H$25:$AE$25</c:f>
              <c:numCache>
                <c:formatCode>0.0</c:formatCode>
                <c:ptCount val="24"/>
                <c:pt idx="0">
                  <c:v>8.1999999999999993</c:v>
                </c:pt>
                <c:pt idx="1">
                  <c:v>8.1999999999999993</c:v>
                </c:pt>
                <c:pt idx="2">
                  <c:v>8.1999999999999993</c:v>
                </c:pt>
                <c:pt idx="3">
                  <c:v>8.1</c:v>
                </c:pt>
                <c:pt idx="4">
                  <c:v>8</c:v>
                </c:pt>
                <c:pt idx="5">
                  <c:v>8</c:v>
                </c:pt>
                <c:pt idx="6">
                  <c:v>7.8</c:v>
                </c:pt>
                <c:pt idx="7">
                  <c:v>7.6</c:v>
                </c:pt>
              </c:numCache>
            </c:numRef>
          </c:val>
          <c:smooth val="0"/>
          <c:extLst>
            <c:ext xmlns:c16="http://schemas.microsoft.com/office/drawing/2014/chart" uri="{C3380CC4-5D6E-409C-BE32-E72D297353CC}">
              <c16:uniqueId val="{00000017-1E9E-40EF-945F-935077275F61}"/>
            </c:ext>
          </c:extLst>
        </c:ser>
        <c:ser>
          <c:idx val="24"/>
          <c:order val="23"/>
          <c:tx>
            <c:strRef>
              <c:f>'44b CCG trending DATA'!$D$26</c:f>
              <c:strCache>
                <c:ptCount val="1"/>
                <c:pt idx="0">
                  <c:v>COVENTRY AND WARWICKSHIRE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DATA'!$H$26:$AE$26</c:f>
              <c:numCache>
                <c:formatCode>0.0</c:formatCode>
                <c:ptCount val="24"/>
                <c:pt idx="0">
                  <c:v>10.7</c:v>
                </c:pt>
                <c:pt idx="1">
                  <c:v>10.6</c:v>
                </c:pt>
                <c:pt idx="2">
                  <c:v>10.5</c:v>
                </c:pt>
                <c:pt idx="3">
                  <c:v>10.4</c:v>
                </c:pt>
                <c:pt idx="4">
                  <c:v>10.4</c:v>
                </c:pt>
                <c:pt idx="5">
                  <c:v>10.3</c:v>
                </c:pt>
                <c:pt idx="6">
                  <c:v>10.1</c:v>
                </c:pt>
                <c:pt idx="7">
                  <c:v>9.9</c:v>
                </c:pt>
              </c:numCache>
            </c:numRef>
          </c:val>
          <c:smooth val="0"/>
          <c:extLst>
            <c:ext xmlns:c16="http://schemas.microsoft.com/office/drawing/2014/chart" uri="{C3380CC4-5D6E-409C-BE32-E72D297353CC}">
              <c16:uniqueId val="{00000018-1E9E-40EF-945F-935077275F61}"/>
            </c:ext>
          </c:extLst>
        </c:ser>
        <c:ser>
          <c:idx val="25"/>
          <c:order val="24"/>
          <c:tx>
            <c:strRef>
              <c:f>'44b CCG trending DATA'!$D$27</c:f>
              <c:strCache>
                <c:ptCount val="1"/>
                <c:pt idx="0">
                  <c:v>DERBY &amp; DERBYSHIRE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DATA'!$H$27:$AE$27</c:f>
              <c:numCache>
                <c:formatCode>0.0</c:formatCode>
                <c:ptCount val="24"/>
                <c:pt idx="0">
                  <c:v>9.1999999999999993</c:v>
                </c:pt>
                <c:pt idx="1">
                  <c:v>9.1</c:v>
                </c:pt>
                <c:pt idx="2">
                  <c:v>9.1</c:v>
                </c:pt>
                <c:pt idx="3">
                  <c:v>9</c:v>
                </c:pt>
                <c:pt idx="4">
                  <c:v>9</c:v>
                </c:pt>
                <c:pt idx="5">
                  <c:v>8.9</c:v>
                </c:pt>
                <c:pt idx="6">
                  <c:v>8.6999999999999993</c:v>
                </c:pt>
                <c:pt idx="7">
                  <c:v>8.5</c:v>
                </c:pt>
              </c:numCache>
            </c:numRef>
          </c:val>
          <c:smooth val="0"/>
          <c:extLst>
            <c:ext xmlns:c16="http://schemas.microsoft.com/office/drawing/2014/chart" uri="{C3380CC4-5D6E-409C-BE32-E72D297353CC}">
              <c16:uniqueId val="{00000019-1E9E-40EF-945F-935077275F61}"/>
            </c:ext>
          </c:extLst>
        </c:ser>
        <c:ser>
          <c:idx val="26"/>
          <c:order val="25"/>
          <c:tx>
            <c:strRef>
              <c:f>'44b CCG trending DATA'!$D$28</c:f>
              <c:strCache>
                <c:ptCount val="1"/>
                <c:pt idx="0">
                  <c:v>DEVON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DATA'!$H$28:$AE$28</c:f>
              <c:numCache>
                <c:formatCode>0.0</c:formatCode>
                <c:ptCount val="24"/>
                <c:pt idx="0">
                  <c:v>10.6</c:v>
                </c:pt>
                <c:pt idx="1">
                  <c:v>10.5</c:v>
                </c:pt>
                <c:pt idx="2">
                  <c:v>10.4</c:v>
                </c:pt>
                <c:pt idx="3">
                  <c:v>10.199999999999999</c:v>
                </c:pt>
                <c:pt idx="4">
                  <c:v>10.199999999999999</c:v>
                </c:pt>
                <c:pt idx="5">
                  <c:v>10.1</c:v>
                </c:pt>
                <c:pt idx="6">
                  <c:v>9.9</c:v>
                </c:pt>
                <c:pt idx="7">
                  <c:v>9.8000000000000007</c:v>
                </c:pt>
              </c:numCache>
            </c:numRef>
          </c:val>
          <c:smooth val="0"/>
          <c:extLst>
            <c:ext xmlns:c16="http://schemas.microsoft.com/office/drawing/2014/chart" uri="{C3380CC4-5D6E-409C-BE32-E72D297353CC}">
              <c16:uniqueId val="{0000001A-1E9E-40EF-945F-935077275F61}"/>
            </c:ext>
          </c:extLst>
        </c:ser>
        <c:ser>
          <c:idx val="27"/>
          <c:order val="26"/>
          <c:tx>
            <c:strRef>
              <c:f>'44b CCG trending DATA'!$D$29</c:f>
              <c:strCache>
                <c:ptCount val="1"/>
                <c:pt idx="0">
                  <c:v>DONCASTER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DATA'!$H$29:$AE$29</c:f>
              <c:numCache>
                <c:formatCode>0.0</c:formatCode>
                <c:ptCount val="24"/>
                <c:pt idx="0">
                  <c:v>7.5</c:v>
                </c:pt>
                <c:pt idx="1">
                  <c:v>7.4</c:v>
                </c:pt>
                <c:pt idx="2">
                  <c:v>7.3</c:v>
                </c:pt>
                <c:pt idx="3">
                  <c:v>7.2</c:v>
                </c:pt>
                <c:pt idx="4">
                  <c:v>7.2</c:v>
                </c:pt>
                <c:pt idx="5">
                  <c:v>7.1</c:v>
                </c:pt>
                <c:pt idx="6">
                  <c:v>6.9</c:v>
                </c:pt>
                <c:pt idx="7">
                  <c:v>6.7</c:v>
                </c:pt>
              </c:numCache>
            </c:numRef>
          </c:val>
          <c:smooth val="0"/>
          <c:extLst>
            <c:ext xmlns:c16="http://schemas.microsoft.com/office/drawing/2014/chart" uri="{C3380CC4-5D6E-409C-BE32-E72D297353CC}">
              <c16:uniqueId val="{0000001B-1E9E-40EF-945F-935077275F61}"/>
            </c:ext>
          </c:extLst>
        </c:ser>
        <c:ser>
          <c:idx val="28"/>
          <c:order val="27"/>
          <c:tx>
            <c:strRef>
              <c:f>'44b CCG trending DATA'!$D$30</c:f>
              <c:strCache>
                <c:ptCount val="1"/>
                <c:pt idx="0">
                  <c:v>DORSET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DATA'!$H$30:$AE$30</c:f>
              <c:numCache>
                <c:formatCode>0.0</c:formatCode>
                <c:ptCount val="24"/>
                <c:pt idx="0">
                  <c:v>10.6</c:v>
                </c:pt>
                <c:pt idx="1">
                  <c:v>10.6</c:v>
                </c:pt>
                <c:pt idx="2">
                  <c:v>10.5</c:v>
                </c:pt>
                <c:pt idx="3">
                  <c:v>10.5</c:v>
                </c:pt>
                <c:pt idx="4">
                  <c:v>10.4</c:v>
                </c:pt>
                <c:pt idx="5">
                  <c:v>10.3</c:v>
                </c:pt>
                <c:pt idx="6">
                  <c:v>10.1</c:v>
                </c:pt>
                <c:pt idx="7">
                  <c:v>9.9</c:v>
                </c:pt>
              </c:numCache>
            </c:numRef>
          </c:val>
          <c:smooth val="0"/>
          <c:extLst>
            <c:ext xmlns:c16="http://schemas.microsoft.com/office/drawing/2014/chart" uri="{C3380CC4-5D6E-409C-BE32-E72D297353CC}">
              <c16:uniqueId val="{0000001C-1E9E-40EF-945F-935077275F61}"/>
            </c:ext>
          </c:extLst>
        </c:ser>
        <c:ser>
          <c:idx val="29"/>
          <c:order val="28"/>
          <c:tx>
            <c:strRef>
              <c:f>'44b CCG trending DATA'!$D$31</c:f>
              <c:strCache>
                <c:ptCount val="1"/>
                <c:pt idx="0">
                  <c:v>EAST AND NORTH HERTFORDSHIRE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DATA'!$H$31:$AE$31</c:f>
              <c:numCache>
                <c:formatCode>0.0</c:formatCode>
                <c:ptCount val="24"/>
                <c:pt idx="0">
                  <c:v>10.4</c:v>
                </c:pt>
                <c:pt idx="1">
                  <c:v>10.3</c:v>
                </c:pt>
                <c:pt idx="2">
                  <c:v>10.199999999999999</c:v>
                </c:pt>
                <c:pt idx="3">
                  <c:v>10.1</c:v>
                </c:pt>
                <c:pt idx="4">
                  <c:v>10</c:v>
                </c:pt>
                <c:pt idx="5">
                  <c:v>9.9</c:v>
                </c:pt>
                <c:pt idx="6">
                  <c:v>9.6999999999999993</c:v>
                </c:pt>
                <c:pt idx="7">
                  <c:v>9.5</c:v>
                </c:pt>
              </c:numCache>
            </c:numRef>
          </c:val>
          <c:smooth val="0"/>
          <c:extLst>
            <c:ext xmlns:c16="http://schemas.microsoft.com/office/drawing/2014/chart" uri="{C3380CC4-5D6E-409C-BE32-E72D297353CC}">
              <c16:uniqueId val="{0000001D-1E9E-40EF-945F-935077275F61}"/>
            </c:ext>
          </c:extLst>
        </c:ser>
        <c:ser>
          <c:idx val="30"/>
          <c:order val="29"/>
          <c:tx>
            <c:strRef>
              <c:f>'44b CCG trending DATA'!$D$32</c:f>
              <c:strCache>
                <c:ptCount val="1"/>
                <c:pt idx="0">
                  <c:v>EAST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DATA'!$H$32:$AE$32</c:f>
              <c:numCache>
                <c:formatCode>0.0</c:formatCode>
                <c:ptCount val="24"/>
                <c:pt idx="0">
                  <c:v>7.2</c:v>
                </c:pt>
                <c:pt idx="1">
                  <c:v>7.1</c:v>
                </c:pt>
                <c:pt idx="2">
                  <c:v>7</c:v>
                </c:pt>
                <c:pt idx="3">
                  <c:v>6.9</c:v>
                </c:pt>
                <c:pt idx="4">
                  <c:v>6.9</c:v>
                </c:pt>
                <c:pt idx="5">
                  <c:v>6.9</c:v>
                </c:pt>
                <c:pt idx="6">
                  <c:v>6.7</c:v>
                </c:pt>
                <c:pt idx="7">
                  <c:v>6.6</c:v>
                </c:pt>
              </c:numCache>
            </c:numRef>
          </c:val>
          <c:smooth val="0"/>
          <c:extLst>
            <c:ext xmlns:c16="http://schemas.microsoft.com/office/drawing/2014/chart" uri="{C3380CC4-5D6E-409C-BE32-E72D297353CC}">
              <c16:uniqueId val="{0000001E-1E9E-40EF-945F-935077275F61}"/>
            </c:ext>
          </c:extLst>
        </c:ser>
        <c:ser>
          <c:idx val="34"/>
          <c:order val="30"/>
          <c:tx>
            <c:strRef>
              <c:f>'44b CCG trending DATA'!$D$33</c:f>
              <c:strCache>
                <c:ptCount val="1"/>
                <c:pt idx="0">
                  <c:v>EAST LEICESTERSHIRE AND RUTLAND CCG</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DATA'!$H$33:$AE$33</c:f>
              <c:numCache>
                <c:formatCode>0.0</c:formatCode>
                <c:ptCount val="24"/>
                <c:pt idx="0">
                  <c:v>12</c:v>
                </c:pt>
                <c:pt idx="1">
                  <c:v>11.9</c:v>
                </c:pt>
                <c:pt idx="2">
                  <c:v>11.7</c:v>
                </c:pt>
                <c:pt idx="3">
                  <c:v>11.6</c:v>
                </c:pt>
                <c:pt idx="4">
                  <c:v>11.5</c:v>
                </c:pt>
                <c:pt idx="5">
                  <c:v>11.4</c:v>
                </c:pt>
                <c:pt idx="6">
                  <c:v>11.2</c:v>
                </c:pt>
                <c:pt idx="7">
                  <c:v>11</c:v>
                </c:pt>
              </c:numCache>
            </c:numRef>
          </c:val>
          <c:smooth val="0"/>
          <c:extLst>
            <c:ext xmlns:c16="http://schemas.microsoft.com/office/drawing/2014/chart" uri="{C3380CC4-5D6E-409C-BE32-E72D297353CC}">
              <c16:uniqueId val="{0000001F-1E9E-40EF-945F-935077275F61}"/>
            </c:ext>
          </c:extLst>
        </c:ser>
        <c:ser>
          <c:idx val="31"/>
          <c:order val="31"/>
          <c:tx>
            <c:strRef>
              <c:f>'44b CCG trending DATA'!$D$34</c:f>
              <c:strCache>
                <c:ptCount val="1"/>
                <c:pt idx="0">
                  <c:v>EAST RIDING OF YORKSHIRE CCG</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DATA'!$H$34:$AE$34</c:f>
              <c:numCache>
                <c:formatCode>0.0</c:formatCode>
                <c:ptCount val="24"/>
                <c:pt idx="0">
                  <c:v>6.1</c:v>
                </c:pt>
                <c:pt idx="1">
                  <c:v>6</c:v>
                </c:pt>
                <c:pt idx="2">
                  <c:v>5.9</c:v>
                </c:pt>
                <c:pt idx="3">
                  <c:v>5.7</c:v>
                </c:pt>
                <c:pt idx="4">
                  <c:v>5.6</c:v>
                </c:pt>
                <c:pt idx="5">
                  <c:v>5.6</c:v>
                </c:pt>
                <c:pt idx="6">
                  <c:v>5.4</c:v>
                </c:pt>
                <c:pt idx="7">
                  <c:v>5.3</c:v>
                </c:pt>
              </c:numCache>
            </c:numRef>
          </c:val>
          <c:smooth val="0"/>
          <c:extLst>
            <c:ext xmlns:c16="http://schemas.microsoft.com/office/drawing/2014/chart" uri="{C3380CC4-5D6E-409C-BE32-E72D297353CC}">
              <c16:uniqueId val="{00000020-1E9E-40EF-945F-935077275F61}"/>
            </c:ext>
          </c:extLst>
        </c:ser>
        <c:ser>
          <c:idx val="32"/>
          <c:order val="32"/>
          <c:tx>
            <c:strRef>
              <c:f>'44b CCG trending DATA'!$D$35</c:f>
              <c:strCache>
                <c:ptCount val="1"/>
                <c:pt idx="0">
                  <c:v>EAST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DATA'!$H$35:$AE$35</c:f>
              <c:numCache>
                <c:formatCode>0.0</c:formatCode>
                <c:ptCount val="24"/>
                <c:pt idx="0">
                  <c:v>11.5</c:v>
                </c:pt>
                <c:pt idx="1">
                  <c:v>11.5</c:v>
                </c:pt>
                <c:pt idx="2">
                  <c:v>11.3</c:v>
                </c:pt>
                <c:pt idx="3">
                  <c:v>11.2</c:v>
                </c:pt>
                <c:pt idx="4">
                  <c:v>11.2</c:v>
                </c:pt>
                <c:pt idx="5">
                  <c:v>11.1</c:v>
                </c:pt>
                <c:pt idx="6">
                  <c:v>11</c:v>
                </c:pt>
                <c:pt idx="7">
                  <c:v>10.7</c:v>
                </c:pt>
              </c:numCache>
            </c:numRef>
          </c:val>
          <c:smooth val="0"/>
          <c:extLst>
            <c:ext xmlns:c16="http://schemas.microsoft.com/office/drawing/2014/chart" uri="{C3380CC4-5D6E-409C-BE32-E72D297353CC}">
              <c16:uniqueId val="{00000021-1E9E-40EF-945F-935077275F61}"/>
            </c:ext>
          </c:extLst>
        </c:ser>
        <c:ser>
          <c:idx val="33"/>
          <c:order val="33"/>
          <c:tx>
            <c:strRef>
              <c:f>'44b CCG trending DATA'!$D$36</c:f>
              <c:strCache>
                <c:ptCount val="1"/>
                <c:pt idx="0">
                  <c:v>EAST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DATA'!$H$36:$AE$36</c:f>
              <c:numCache>
                <c:formatCode>0.0</c:formatCode>
                <c:ptCount val="24"/>
                <c:pt idx="0">
                  <c:v>11.4</c:v>
                </c:pt>
                <c:pt idx="1">
                  <c:v>11.3</c:v>
                </c:pt>
                <c:pt idx="2">
                  <c:v>11.2</c:v>
                </c:pt>
                <c:pt idx="3">
                  <c:v>11</c:v>
                </c:pt>
                <c:pt idx="4">
                  <c:v>10.9</c:v>
                </c:pt>
                <c:pt idx="5">
                  <c:v>10.8</c:v>
                </c:pt>
                <c:pt idx="6">
                  <c:v>10.5</c:v>
                </c:pt>
                <c:pt idx="7">
                  <c:v>10.3</c:v>
                </c:pt>
              </c:numCache>
            </c:numRef>
          </c:val>
          <c:smooth val="0"/>
          <c:extLst>
            <c:ext xmlns:c16="http://schemas.microsoft.com/office/drawing/2014/chart" uri="{C3380CC4-5D6E-409C-BE32-E72D297353CC}">
              <c16:uniqueId val="{00000022-1E9E-40EF-945F-935077275F61}"/>
            </c:ext>
          </c:extLst>
        </c:ser>
        <c:ser>
          <c:idx val="35"/>
          <c:order val="34"/>
          <c:tx>
            <c:strRef>
              <c:f>'44b CCG trending DATA'!$D$37</c:f>
              <c:strCache>
                <c:ptCount val="1"/>
                <c:pt idx="0">
                  <c:v>FRIMLEY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DATA'!$H$37:$AE$37</c:f>
              <c:numCache>
                <c:formatCode>0.0</c:formatCode>
                <c:ptCount val="24"/>
                <c:pt idx="0">
                  <c:v>11.3</c:v>
                </c:pt>
                <c:pt idx="1">
                  <c:v>11.2</c:v>
                </c:pt>
                <c:pt idx="2">
                  <c:v>10.9</c:v>
                </c:pt>
                <c:pt idx="3">
                  <c:v>10.7</c:v>
                </c:pt>
                <c:pt idx="4">
                  <c:v>10.7</c:v>
                </c:pt>
                <c:pt idx="5">
                  <c:v>10.5</c:v>
                </c:pt>
                <c:pt idx="6">
                  <c:v>10.3</c:v>
                </c:pt>
                <c:pt idx="7">
                  <c:v>10</c:v>
                </c:pt>
              </c:numCache>
            </c:numRef>
          </c:val>
          <c:smooth val="0"/>
          <c:extLst>
            <c:ext xmlns:c16="http://schemas.microsoft.com/office/drawing/2014/chart" uri="{C3380CC4-5D6E-409C-BE32-E72D297353CC}">
              <c16:uniqueId val="{00000023-1E9E-40EF-945F-935077275F61}"/>
            </c:ext>
          </c:extLst>
        </c:ser>
        <c:ser>
          <c:idx val="36"/>
          <c:order val="35"/>
          <c:tx>
            <c:strRef>
              <c:f>'44b CCG trending DATA'!$D$38</c:f>
              <c:strCache>
                <c:ptCount val="1"/>
                <c:pt idx="0">
                  <c:v>FYLDE &amp; WYRE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DATA'!$H$38:$AE$38</c:f>
              <c:numCache>
                <c:formatCode>0.0</c:formatCode>
                <c:ptCount val="24"/>
                <c:pt idx="0">
                  <c:v>10.1</c:v>
                </c:pt>
                <c:pt idx="1">
                  <c:v>10</c:v>
                </c:pt>
                <c:pt idx="2">
                  <c:v>9.9</c:v>
                </c:pt>
                <c:pt idx="3">
                  <c:v>9.6999999999999993</c:v>
                </c:pt>
                <c:pt idx="4">
                  <c:v>9.6</c:v>
                </c:pt>
                <c:pt idx="5">
                  <c:v>9.5</c:v>
                </c:pt>
                <c:pt idx="6">
                  <c:v>9.4</c:v>
                </c:pt>
                <c:pt idx="7">
                  <c:v>9.3000000000000007</c:v>
                </c:pt>
              </c:numCache>
            </c:numRef>
          </c:val>
          <c:smooth val="0"/>
          <c:extLst>
            <c:ext xmlns:c16="http://schemas.microsoft.com/office/drawing/2014/chart" uri="{C3380CC4-5D6E-409C-BE32-E72D297353CC}">
              <c16:uniqueId val="{00000024-1E9E-40EF-945F-935077275F61}"/>
            </c:ext>
          </c:extLst>
        </c:ser>
        <c:ser>
          <c:idx val="37"/>
          <c:order val="36"/>
          <c:tx>
            <c:strRef>
              <c:f>'44b CCG trending DATA'!$D$39</c:f>
              <c:strCache>
                <c:ptCount val="1"/>
                <c:pt idx="0">
                  <c:v>GLOUCESTERSHIRE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DATA'!$H$39:$AE$39</c:f>
              <c:numCache>
                <c:formatCode>0.0</c:formatCode>
                <c:ptCount val="24"/>
                <c:pt idx="0">
                  <c:v>10.6</c:v>
                </c:pt>
                <c:pt idx="1">
                  <c:v>10.6</c:v>
                </c:pt>
                <c:pt idx="2">
                  <c:v>10.5</c:v>
                </c:pt>
                <c:pt idx="3">
                  <c:v>10.4</c:v>
                </c:pt>
                <c:pt idx="4">
                  <c:v>10.3</c:v>
                </c:pt>
                <c:pt idx="5">
                  <c:v>10.3</c:v>
                </c:pt>
                <c:pt idx="6">
                  <c:v>10.1</c:v>
                </c:pt>
                <c:pt idx="7">
                  <c:v>9.9</c:v>
                </c:pt>
              </c:numCache>
            </c:numRef>
          </c:val>
          <c:smooth val="0"/>
          <c:extLst>
            <c:ext xmlns:c16="http://schemas.microsoft.com/office/drawing/2014/chart" uri="{C3380CC4-5D6E-409C-BE32-E72D297353CC}">
              <c16:uniqueId val="{00000025-1E9E-40EF-945F-935077275F61}"/>
            </c:ext>
          </c:extLst>
        </c:ser>
        <c:ser>
          <c:idx val="38"/>
          <c:order val="37"/>
          <c:tx>
            <c:strRef>
              <c:f>'44b CCG trending DATA'!$D$40</c:f>
              <c:strCache>
                <c:ptCount val="1"/>
                <c:pt idx="0">
                  <c:v>GREATER PRESTON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DATA'!$H$40:$AE$40</c:f>
              <c:numCache>
                <c:formatCode>0.0</c:formatCode>
                <c:ptCount val="24"/>
                <c:pt idx="0">
                  <c:v>10.5</c:v>
                </c:pt>
                <c:pt idx="1">
                  <c:v>10.5</c:v>
                </c:pt>
                <c:pt idx="2">
                  <c:v>10.3</c:v>
                </c:pt>
                <c:pt idx="3">
                  <c:v>10.1</c:v>
                </c:pt>
                <c:pt idx="4">
                  <c:v>10.1</c:v>
                </c:pt>
                <c:pt idx="5">
                  <c:v>10</c:v>
                </c:pt>
                <c:pt idx="6">
                  <c:v>9.8000000000000007</c:v>
                </c:pt>
                <c:pt idx="7">
                  <c:v>9.6</c:v>
                </c:pt>
              </c:numCache>
            </c:numRef>
          </c:val>
          <c:smooth val="0"/>
          <c:extLst>
            <c:ext xmlns:c16="http://schemas.microsoft.com/office/drawing/2014/chart" uri="{C3380CC4-5D6E-409C-BE32-E72D297353CC}">
              <c16:uniqueId val="{00000026-1E9E-40EF-945F-935077275F61}"/>
            </c:ext>
          </c:extLst>
        </c:ser>
        <c:ser>
          <c:idx val="54"/>
          <c:order val="38"/>
          <c:tx>
            <c:strRef>
              <c:f>'44b CCG trending DATA'!$D$41</c:f>
              <c:strCache>
                <c:ptCount val="1"/>
                <c:pt idx="0">
                  <c:v>HALTON CCG</c:v>
                </c:pt>
              </c:strCache>
            </c:strRef>
          </c:tx>
          <c:spPr>
            <a:ln w="28575">
              <a:noFill/>
            </a:ln>
          </c:spPr>
          <c:marker>
            <c:symbol val="circle"/>
            <c:size val="8"/>
            <c:spPr>
              <a:solidFill>
                <a:srgbClr val="4F81BD"/>
              </a:solidFill>
              <a:ln>
                <a:noFill/>
              </a:ln>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DATA'!$H$41:$AE$41</c:f>
              <c:numCache>
                <c:formatCode>0.0</c:formatCode>
                <c:ptCount val="24"/>
                <c:pt idx="0">
                  <c:v>8.1999999999999993</c:v>
                </c:pt>
                <c:pt idx="1">
                  <c:v>8.1999999999999993</c:v>
                </c:pt>
                <c:pt idx="2">
                  <c:v>8</c:v>
                </c:pt>
                <c:pt idx="3">
                  <c:v>7.9</c:v>
                </c:pt>
                <c:pt idx="4">
                  <c:v>7.8</c:v>
                </c:pt>
                <c:pt idx="5">
                  <c:v>7.7</c:v>
                </c:pt>
                <c:pt idx="6">
                  <c:v>7.5</c:v>
                </c:pt>
                <c:pt idx="7">
                  <c:v>7.4</c:v>
                </c:pt>
              </c:numCache>
            </c:numRef>
          </c:val>
          <c:smooth val="0"/>
          <c:extLst>
            <c:ext xmlns:c16="http://schemas.microsoft.com/office/drawing/2014/chart" uri="{C3380CC4-5D6E-409C-BE32-E72D297353CC}">
              <c16:uniqueId val="{00000027-1E9E-40EF-945F-935077275F61}"/>
            </c:ext>
          </c:extLst>
        </c:ser>
        <c:ser>
          <c:idx val="66"/>
          <c:order val="39"/>
          <c:tx>
            <c:strRef>
              <c:f>'44b CCG trending DATA'!$D$42</c:f>
              <c:strCache>
                <c:ptCount val="1"/>
                <c:pt idx="0">
                  <c:v>HAMPSHIRE,SOUTHAMPTON &amp;ISLE OF WIGHT CCG</c:v>
                </c:pt>
              </c:strCache>
            </c:strRef>
          </c:tx>
          <c:spPr>
            <a:ln w="28575">
              <a:noFill/>
            </a:ln>
          </c:spPr>
          <c:marker>
            <c:symbol val="circle"/>
            <c:size val="8"/>
            <c:spPr>
              <a:solidFill>
                <a:srgbClr val="4F81BD"/>
              </a:solidFill>
              <a:ln>
                <a:noFill/>
              </a:ln>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DATA'!$H$42:$AE$42</c:f>
              <c:numCache>
                <c:formatCode>0.0</c:formatCode>
                <c:ptCount val="24"/>
                <c:pt idx="0">
                  <c:v>11.5</c:v>
                </c:pt>
                <c:pt idx="1">
                  <c:v>11.5</c:v>
                </c:pt>
                <c:pt idx="2">
                  <c:v>11.4</c:v>
                </c:pt>
                <c:pt idx="3">
                  <c:v>11.4</c:v>
                </c:pt>
                <c:pt idx="4">
                  <c:v>11.3</c:v>
                </c:pt>
                <c:pt idx="5">
                  <c:v>11.2</c:v>
                </c:pt>
                <c:pt idx="6">
                  <c:v>11</c:v>
                </c:pt>
                <c:pt idx="7">
                  <c:v>10.8</c:v>
                </c:pt>
              </c:numCache>
            </c:numRef>
          </c:val>
          <c:smooth val="0"/>
          <c:extLst>
            <c:ext xmlns:c16="http://schemas.microsoft.com/office/drawing/2014/chart" uri="{C3380CC4-5D6E-409C-BE32-E72D297353CC}">
              <c16:uniqueId val="{00000028-1E9E-40EF-945F-935077275F61}"/>
            </c:ext>
          </c:extLst>
        </c:ser>
        <c:ser>
          <c:idx val="39"/>
          <c:order val="40"/>
          <c:tx>
            <c:strRef>
              <c:f>'44b CCG trending DATA'!$D$43</c:f>
              <c:strCache>
                <c:ptCount val="1"/>
                <c:pt idx="0">
                  <c:v>HEREFORDSHIRE AND WORCESTERSHIRE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DATA'!$H$43:$AE$43</c:f>
              <c:numCache>
                <c:formatCode>0.0</c:formatCode>
                <c:ptCount val="24"/>
                <c:pt idx="0">
                  <c:v>10.4</c:v>
                </c:pt>
                <c:pt idx="1">
                  <c:v>10.3</c:v>
                </c:pt>
                <c:pt idx="2">
                  <c:v>10.199999999999999</c:v>
                </c:pt>
                <c:pt idx="3">
                  <c:v>10.1</c:v>
                </c:pt>
                <c:pt idx="4">
                  <c:v>10.1</c:v>
                </c:pt>
                <c:pt idx="5">
                  <c:v>10</c:v>
                </c:pt>
                <c:pt idx="6">
                  <c:v>9.9</c:v>
                </c:pt>
                <c:pt idx="7">
                  <c:v>9.6999999999999993</c:v>
                </c:pt>
              </c:numCache>
            </c:numRef>
          </c:val>
          <c:smooth val="0"/>
          <c:extLst>
            <c:ext xmlns:c16="http://schemas.microsoft.com/office/drawing/2014/chart" uri="{C3380CC4-5D6E-409C-BE32-E72D297353CC}">
              <c16:uniqueId val="{00000029-1E9E-40EF-945F-935077275F61}"/>
            </c:ext>
          </c:extLst>
        </c:ser>
        <c:ser>
          <c:idx val="40"/>
          <c:order val="41"/>
          <c:tx>
            <c:strRef>
              <c:f>'44b CCG trending DATA'!$D$44</c:f>
              <c:strCache>
                <c:ptCount val="1"/>
                <c:pt idx="0">
                  <c:v>HERTS VALLEYS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DATA'!$H$44:$AE$44</c:f>
              <c:numCache>
                <c:formatCode>0.0</c:formatCode>
                <c:ptCount val="24"/>
                <c:pt idx="0">
                  <c:v>11.5</c:v>
                </c:pt>
                <c:pt idx="1">
                  <c:v>11.4</c:v>
                </c:pt>
                <c:pt idx="2">
                  <c:v>11.3</c:v>
                </c:pt>
                <c:pt idx="3">
                  <c:v>11.1</c:v>
                </c:pt>
                <c:pt idx="4">
                  <c:v>11</c:v>
                </c:pt>
                <c:pt idx="5">
                  <c:v>10.9</c:v>
                </c:pt>
                <c:pt idx="6">
                  <c:v>10.6</c:v>
                </c:pt>
                <c:pt idx="7">
                  <c:v>10.3</c:v>
                </c:pt>
              </c:numCache>
            </c:numRef>
          </c:val>
          <c:smooth val="0"/>
          <c:extLst>
            <c:ext xmlns:c16="http://schemas.microsoft.com/office/drawing/2014/chart" uri="{C3380CC4-5D6E-409C-BE32-E72D297353CC}">
              <c16:uniqueId val="{0000002A-1E9E-40EF-945F-935077275F61}"/>
            </c:ext>
          </c:extLst>
        </c:ser>
        <c:ser>
          <c:idx val="41"/>
          <c:order val="42"/>
          <c:tx>
            <c:strRef>
              <c:f>'44b CCG trending DATA'!$D$45</c:f>
              <c:strCache>
                <c:ptCount val="1"/>
                <c:pt idx="0">
                  <c:v>HEYWOOD, MIDDLETON &amp; ROCHDALE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DATA'!$H$45:$AE$45</c:f>
              <c:numCache>
                <c:formatCode>0.0</c:formatCode>
                <c:ptCount val="24"/>
                <c:pt idx="0">
                  <c:v>9.5</c:v>
                </c:pt>
                <c:pt idx="1">
                  <c:v>9.3000000000000007</c:v>
                </c:pt>
                <c:pt idx="2">
                  <c:v>9.1999999999999993</c:v>
                </c:pt>
                <c:pt idx="3">
                  <c:v>9</c:v>
                </c:pt>
                <c:pt idx="4">
                  <c:v>8.9</c:v>
                </c:pt>
                <c:pt idx="5">
                  <c:v>8.8000000000000007</c:v>
                </c:pt>
                <c:pt idx="6">
                  <c:v>8.6</c:v>
                </c:pt>
                <c:pt idx="7">
                  <c:v>8.3000000000000007</c:v>
                </c:pt>
              </c:numCache>
            </c:numRef>
          </c:val>
          <c:smooth val="0"/>
          <c:extLst>
            <c:ext xmlns:c16="http://schemas.microsoft.com/office/drawing/2014/chart" uri="{C3380CC4-5D6E-409C-BE32-E72D297353CC}">
              <c16:uniqueId val="{0000002B-1E9E-40EF-945F-935077275F61}"/>
            </c:ext>
          </c:extLst>
        </c:ser>
        <c:ser>
          <c:idx val="42"/>
          <c:order val="43"/>
          <c:tx>
            <c:strRef>
              <c:f>'44b CCG trending DATA'!$D$46</c:f>
              <c:strCache>
                <c:ptCount val="1"/>
                <c:pt idx="0">
                  <c:v>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DATA'!$H$46:$AE$46</c:f>
              <c:numCache>
                <c:formatCode>0.0</c:formatCode>
                <c:ptCount val="24"/>
                <c:pt idx="0">
                  <c:v>5.3</c:v>
                </c:pt>
                <c:pt idx="1">
                  <c:v>5.3</c:v>
                </c:pt>
                <c:pt idx="2">
                  <c:v>5.2</c:v>
                </c:pt>
                <c:pt idx="3">
                  <c:v>5.0999999999999996</c:v>
                </c:pt>
                <c:pt idx="4">
                  <c:v>5.0999999999999996</c:v>
                </c:pt>
                <c:pt idx="5">
                  <c:v>5</c:v>
                </c:pt>
                <c:pt idx="6">
                  <c:v>4.9000000000000004</c:v>
                </c:pt>
                <c:pt idx="7">
                  <c:v>4.7</c:v>
                </c:pt>
              </c:numCache>
            </c:numRef>
          </c:val>
          <c:smooth val="0"/>
          <c:extLst>
            <c:ext xmlns:c16="http://schemas.microsoft.com/office/drawing/2014/chart" uri="{C3380CC4-5D6E-409C-BE32-E72D297353CC}">
              <c16:uniqueId val="{0000002C-1E9E-40EF-945F-935077275F61}"/>
            </c:ext>
          </c:extLst>
        </c:ser>
        <c:ser>
          <c:idx val="43"/>
          <c:order val="44"/>
          <c:tx>
            <c:strRef>
              <c:f>'44b CCG trending DATA'!$D$47</c:f>
              <c:strCache>
                <c:ptCount val="1"/>
                <c:pt idx="0">
                  <c:v>IPSWICH AND EAST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DATA'!$H$47:$AE$47</c:f>
              <c:numCache>
                <c:formatCode>0.0</c:formatCode>
                <c:ptCount val="24"/>
                <c:pt idx="0">
                  <c:v>9.4</c:v>
                </c:pt>
                <c:pt idx="1">
                  <c:v>9.3000000000000007</c:v>
                </c:pt>
                <c:pt idx="2">
                  <c:v>9.3000000000000007</c:v>
                </c:pt>
                <c:pt idx="3">
                  <c:v>9.1</c:v>
                </c:pt>
                <c:pt idx="4">
                  <c:v>9.1</c:v>
                </c:pt>
                <c:pt idx="5">
                  <c:v>9.1</c:v>
                </c:pt>
                <c:pt idx="6">
                  <c:v>8.8000000000000007</c:v>
                </c:pt>
                <c:pt idx="7">
                  <c:v>8.6999999999999993</c:v>
                </c:pt>
              </c:numCache>
            </c:numRef>
          </c:val>
          <c:smooth val="0"/>
          <c:extLst>
            <c:ext xmlns:c16="http://schemas.microsoft.com/office/drawing/2014/chart" uri="{C3380CC4-5D6E-409C-BE32-E72D297353CC}">
              <c16:uniqueId val="{0000002D-1E9E-40EF-945F-935077275F61}"/>
            </c:ext>
          </c:extLst>
        </c:ser>
        <c:ser>
          <c:idx val="44"/>
          <c:order val="45"/>
          <c:tx>
            <c:strRef>
              <c:f>'44b CCG trending DATA'!$D$48</c:f>
              <c:strCache>
                <c:ptCount val="1"/>
                <c:pt idx="0">
                  <c:v>KENT AND MEDWAY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DATA'!$H$48:$AE$48</c:f>
              <c:numCache>
                <c:formatCode>0.0</c:formatCode>
                <c:ptCount val="24"/>
                <c:pt idx="0">
                  <c:v>10.9</c:v>
                </c:pt>
                <c:pt idx="1">
                  <c:v>10.8</c:v>
                </c:pt>
                <c:pt idx="2">
                  <c:v>10.7</c:v>
                </c:pt>
                <c:pt idx="3">
                  <c:v>10.6</c:v>
                </c:pt>
                <c:pt idx="4">
                  <c:v>10.6</c:v>
                </c:pt>
                <c:pt idx="5">
                  <c:v>10.5</c:v>
                </c:pt>
                <c:pt idx="6">
                  <c:v>10.3</c:v>
                </c:pt>
                <c:pt idx="7">
                  <c:v>10.1</c:v>
                </c:pt>
              </c:numCache>
            </c:numRef>
          </c:val>
          <c:smooth val="0"/>
          <c:extLst>
            <c:ext xmlns:c16="http://schemas.microsoft.com/office/drawing/2014/chart" uri="{C3380CC4-5D6E-409C-BE32-E72D297353CC}">
              <c16:uniqueId val="{0000002E-1E9E-40EF-945F-935077275F61}"/>
            </c:ext>
          </c:extLst>
        </c:ser>
        <c:ser>
          <c:idx val="45"/>
          <c:order val="46"/>
          <c:tx>
            <c:strRef>
              <c:f>'44b CCG trending DATA'!$D$49</c:f>
              <c:strCache>
                <c:ptCount val="1"/>
                <c:pt idx="0">
                  <c:v>KERNOW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DATA'!$H$49:$AE$49</c:f>
              <c:numCache>
                <c:formatCode>0.0</c:formatCode>
                <c:ptCount val="24"/>
                <c:pt idx="0">
                  <c:v>11.2</c:v>
                </c:pt>
                <c:pt idx="1">
                  <c:v>11.1</c:v>
                </c:pt>
                <c:pt idx="2">
                  <c:v>11</c:v>
                </c:pt>
                <c:pt idx="3">
                  <c:v>10.8</c:v>
                </c:pt>
                <c:pt idx="4">
                  <c:v>10.7</c:v>
                </c:pt>
                <c:pt idx="5">
                  <c:v>10.6</c:v>
                </c:pt>
                <c:pt idx="6">
                  <c:v>10.5</c:v>
                </c:pt>
                <c:pt idx="7">
                  <c:v>10.199999999999999</c:v>
                </c:pt>
              </c:numCache>
            </c:numRef>
          </c:val>
          <c:smooth val="0"/>
          <c:extLst>
            <c:ext xmlns:c16="http://schemas.microsoft.com/office/drawing/2014/chart" uri="{C3380CC4-5D6E-409C-BE32-E72D297353CC}">
              <c16:uniqueId val="{0000002F-1E9E-40EF-945F-935077275F61}"/>
            </c:ext>
          </c:extLst>
        </c:ser>
        <c:ser>
          <c:idx val="46"/>
          <c:order val="47"/>
          <c:tx>
            <c:strRef>
              <c:f>'44b CCG trending DATA'!$D$50</c:f>
              <c:strCache>
                <c:ptCount val="1"/>
                <c:pt idx="0">
                  <c:v>KIRKLEES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DATA'!$H$50:$AE$50</c:f>
              <c:numCache>
                <c:formatCode>0.0</c:formatCode>
                <c:ptCount val="24"/>
                <c:pt idx="0">
                  <c:v>7.9</c:v>
                </c:pt>
                <c:pt idx="1">
                  <c:v>7.8</c:v>
                </c:pt>
                <c:pt idx="2">
                  <c:v>7.6</c:v>
                </c:pt>
                <c:pt idx="3">
                  <c:v>7.4</c:v>
                </c:pt>
                <c:pt idx="4">
                  <c:v>7.3</c:v>
                </c:pt>
                <c:pt idx="5">
                  <c:v>7.2</c:v>
                </c:pt>
                <c:pt idx="6">
                  <c:v>7</c:v>
                </c:pt>
                <c:pt idx="7">
                  <c:v>6.7</c:v>
                </c:pt>
              </c:numCache>
            </c:numRef>
          </c:val>
          <c:smooth val="0"/>
          <c:extLst>
            <c:ext xmlns:c16="http://schemas.microsoft.com/office/drawing/2014/chart" uri="{C3380CC4-5D6E-409C-BE32-E72D297353CC}">
              <c16:uniqueId val="{00000030-1E9E-40EF-945F-935077275F61}"/>
            </c:ext>
          </c:extLst>
        </c:ser>
        <c:ser>
          <c:idx val="47"/>
          <c:order val="48"/>
          <c:tx>
            <c:strRef>
              <c:f>'44b CCG trending DATA'!$D$51</c:f>
              <c:strCache>
                <c:ptCount val="1"/>
                <c:pt idx="0">
                  <c:v>KNOWSLEY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DATA'!$H$51:$AE$51</c:f>
              <c:numCache>
                <c:formatCode>0.0</c:formatCode>
                <c:ptCount val="24"/>
                <c:pt idx="0">
                  <c:v>8.9</c:v>
                </c:pt>
                <c:pt idx="1">
                  <c:v>8.6999999999999993</c:v>
                </c:pt>
                <c:pt idx="2">
                  <c:v>8.5</c:v>
                </c:pt>
                <c:pt idx="3">
                  <c:v>8.5</c:v>
                </c:pt>
                <c:pt idx="4">
                  <c:v>8.5</c:v>
                </c:pt>
                <c:pt idx="5">
                  <c:v>8.5</c:v>
                </c:pt>
                <c:pt idx="6">
                  <c:v>8.3000000000000007</c:v>
                </c:pt>
                <c:pt idx="7">
                  <c:v>8.1</c:v>
                </c:pt>
              </c:numCache>
            </c:numRef>
          </c:val>
          <c:smooth val="0"/>
          <c:extLst>
            <c:ext xmlns:c16="http://schemas.microsoft.com/office/drawing/2014/chart" uri="{C3380CC4-5D6E-409C-BE32-E72D297353CC}">
              <c16:uniqueId val="{00000031-1E9E-40EF-945F-935077275F61}"/>
            </c:ext>
          </c:extLst>
        </c:ser>
        <c:ser>
          <c:idx val="48"/>
          <c:order val="49"/>
          <c:tx>
            <c:strRef>
              <c:f>'44b CCG trending DATA'!$D$52</c:f>
              <c:strCache>
                <c:ptCount val="1"/>
                <c:pt idx="0">
                  <c:v>LEEDS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DATA'!$H$52:$AE$52</c:f>
              <c:numCache>
                <c:formatCode>0.0</c:formatCode>
                <c:ptCount val="24"/>
                <c:pt idx="0">
                  <c:v>7.7</c:v>
                </c:pt>
                <c:pt idx="1">
                  <c:v>7.7</c:v>
                </c:pt>
                <c:pt idx="2">
                  <c:v>7.6</c:v>
                </c:pt>
                <c:pt idx="3">
                  <c:v>7.5</c:v>
                </c:pt>
                <c:pt idx="4">
                  <c:v>7.5</c:v>
                </c:pt>
                <c:pt idx="5">
                  <c:v>7.4</c:v>
                </c:pt>
                <c:pt idx="6">
                  <c:v>7.3</c:v>
                </c:pt>
                <c:pt idx="7">
                  <c:v>7.2</c:v>
                </c:pt>
              </c:numCache>
            </c:numRef>
          </c:val>
          <c:smooth val="0"/>
          <c:extLst>
            <c:ext xmlns:c16="http://schemas.microsoft.com/office/drawing/2014/chart" uri="{C3380CC4-5D6E-409C-BE32-E72D297353CC}">
              <c16:uniqueId val="{00000032-1E9E-40EF-945F-935077275F61}"/>
            </c:ext>
          </c:extLst>
        </c:ser>
        <c:ser>
          <c:idx val="49"/>
          <c:order val="50"/>
          <c:tx>
            <c:strRef>
              <c:f>'44b CCG trending DATA'!$D$53</c:f>
              <c:strCache>
                <c:ptCount val="1"/>
                <c:pt idx="0">
                  <c:v>LEICESTER CITY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DATA'!$H$53:$AE$53</c:f>
              <c:numCache>
                <c:formatCode>0.0</c:formatCode>
                <c:ptCount val="24"/>
                <c:pt idx="0">
                  <c:v>10.1</c:v>
                </c:pt>
                <c:pt idx="1">
                  <c:v>10</c:v>
                </c:pt>
                <c:pt idx="2">
                  <c:v>9.9</c:v>
                </c:pt>
                <c:pt idx="3">
                  <c:v>9.6999999999999993</c:v>
                </c:pt>
                <c:pt idx="4">
                  <c:v>9.6999999999999993</c:v>
                </c:pt>
                <c:pt idx="5">
                  <c:v>9.6</c:v>
                </c:pt>
                <c:pt idx="6">
                  <c:v>9.4</c:v>
                </c:pt>
                <c:pt idx="7">
                  <c:v>9.3000000000000007</c:v>
                </c:pt>
              </c:numCache>
            </c:numRef>
          </c:val>
          <c:smooth val="0"/>
          <c:extLst>
            <c:ext xmlns:c16="http://schemas.microsoft.com/office/drawing/2014/chart" uri="{C3380CC4-5D6E-409C-BE32-E72D297353CC}">
              <c16:uniqueId val="{00000033-1E9E-40EF-945F-935077275F61}"/>
            </c:ext>
          </c:extLst>
        </c:ser>
        <c:ser>
          <c:idx val="50"/>
          <c:order val="51"/>
          <c:tx>
            <c:strRef>
              <c:f>'44b CCG trending DATA'!$D$54</c:f>
              <c:strCache>
                <c:ptCount val="1"/>
                <c:pt idx="0">
                  <c:v>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DATA'!$H$54:$AE$54</c:f>
              <c:numCache>
                <c:formatCode>0.0</c:formatCode>
                <c:ptCount val="24"/>
                <c:pt idx="0">
                  <c:v>12.7</c:v>
                </c:pt>
                <c:pt idx="1">
                  <c:v>12.8</c:v>
                </c:pt>
                <c:pt idx="2">
                  <c:v>12.6</c:v>
                </c:pt>
                <c:pt idx="3">
                  <c:v>12.6</c:v>
                </c:pt>
                <c:pt idx="4">
                  <c:v>12.6</c:v>
                </c:pt>
                <c:pt idx="5">
                  <c:v>12.5</c:v>
                </c:pt>
                <c:pt idx="6">
                  <c:v>12.3</c:v>
                </c:pt>
                <c:pt idx="7">
                  <c:v>12.1</c:v>
                </c:pt>
              </c:numCache>
            </c:numRef>
          </c:val>
          <c:smooth val="0"/>
          <c:extLst>
            <c:ext xmlns:c16="http://schemas.microsoft.com/office/drawing/2014/chart" uri="{C3380CC4-5D6E-409C-BE32-E72D297353CC}">
              <c16:uniqueId val="{00000034-1E9E-40EF-945F-935077275F61}"/>
            </c:ext>
          </c:extLst>
        </c:ser>
        <c:ser>
          <c:idx val="51"/>
          <c:order val="52"/>
          <c:tx>
            <c:strRef>
              <c:f>'44b CCG trending DATA'!$D$55</c:f>
              <c:strCache>
                <c:ptCount val="1"/>
                <c:pt idx="0">
                  <c:v>LIVERPOOL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DATA'!$H$55:$AE$55</c:f>
              <c:numCache>
                <c:formatCode>0.0</c:formatCode>
                <c:ptCount val="24"/>
                <c:pt idx="0">
                  <c:v>9.6</c:v>
                </c:pt>
                <c:pt idx="1">
                  <c:v>9.5</c:v>
                </c:pt>
                <c:pt idx="2">
                  <c:v>9.4</c:v>
                </c:pt>
                <c:pt idx="3">
                  <c:v>9.3000000000000007</c:v>
                </c:pt>
                <c:pt idx="4">
                  <c:v>9.1999999999999993</c:v>
                </c:pt>
                <c:pt idx="5">
                  <c:v>9.1999999999999993</c:v>
                </c:pt>
                <c:pt idx="6">
                  <c:v>9</c:v>
                </c:pt>
                <c:pt idx="7">
                  <c:v>8.8000000000000007</c:v>
                </c:pt>
              </c:numCache>
            </c:numRef>
          </c:val>
          <c:smooth val="0"/>
          <c:extLst>
            <c:ext xmlns:c16="http://schemas.microsoft.com/office/drawing/2014/chart" uri="{C3380CC4-5D6E-409C-BE32-E72D297353CC}">
              <c16:uniqueId val="{00000035-1E9E-40EF-945F-935077275F61}"/>
            </c:ext>
          </c:extLst>
        </c:ser>
        <c:ser>
          <c:idx val="52"/>
          <c:order val="53"/>
          <c:tx>
            <c:strRef>
              <c:f>'44b CCG trending DATA'!$D$56</c:f>
              <c:strCache>
                <c:ptCount val="1"/>
                <c:pt idx="0">
                  <c:v>MANCHESTER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DATA'!$H$56:$AE$56</c:f>
              <c:numCache>
                <c:formatCode>0.0</c:formatCode>
                <c:ptCount val="24"/>
                <c:pt idx="0">
                  <c:v>9.9</c:v>
                </c:pt>
                <c:pt idx="1">
                  <c:v>9.6999999999999993</c:v>
                </c:pt>
                <c:pt idx="2">
                  <c:v>9.5</c:v>
                </c:pt>
                <c:pt idx="3">
                  <c:v>9.3000000000000007</c:v>
                </c:pt>
                <c:pt idx="4">
                  <c:v>9.1999999999999993</c:v>
                </c:pt>
                <c:pt idx="5">
                  <c:v>9.1999999999999993</c:v>
                </c:pt>
                <c:pt idx="6">
                  <c:v>9</c:v>
                </c:pt>
                <c:pt idx="7">
                  <c:v>8.8000000000000007</c:v>
                </c:pt>
              </c:numCache>
            </c:numRef>
          </c:val>
          <c:smooth val="0"/>
          <c:extLst>
            <c:ext xmlns:c16="http://schemas.microsoft.com/office/drawing/2014/chart" uri="{C3380CC4-5D6E-409C-BE32-E72D297353CC}">
              <c16:uniqueId val="{00000036-1E9E-40EF-945F-935077275F61}"/>
            </c:ext>
          </c:extLst>
        </c:ser>
        <c:ser>
          <c:idx val="53"/>
          <c:order val="54"/>
          <c:tx>
            <c:strRef>
              <c:f>'44b CCG trending DATA'!$D$57</c:f>
              <c:strCache>
                <c:ptCount val="1"/>
                <c:pt idx="0">
                  <c:v>MID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DATA'!$H$57:$AE$57</c:f>
              <c:numCache>
                <c:formatCode>0.0</c:formatCode>
                <c:ptCount val="24"/>
                <c:pt idx="0">
                  <c:v>12.3</c:v>
                </c:pt>
                <c:pt idx="1">
                  <c:v>12.2</c:v>
                </c:pt>
                <c:pt idx="2">
                  <c:v>11.9</c:v>
                </c:pt>
                <c:pt idx="3">
                  <c:v>11.7</c:v>
                </c:pt>
                <c:pt idx="4">
                  <c:v>11.5</c:v>
                </c:pt>
                <c:pt idx="5">
                  <c:v>11.3</c:v>
                </c:pt>
                <c:pt idx="6">
                  <c:v>11</c:v>
                </c:pt>
                <c:pt idx="7">
                  <c:v>10.7</c:v>
                </c:pt>
              </c:numCache>
            </c:numRef>
          </c:val>
          <c:smooth val="0"/>
          <c:extLst>
            <c:ext xmlns:c16="http://schemas.microsoft.com/office/drawing/2014/chart" uri="{C3380CC4-5D6E-409C-BE32-E72D297353CC}">
              <c16:uniqueId val="{00000037-1E9E-40EF-945F-935077275F61}"/>
            </c:ext>
          </c:extLst>
        </c:ser>
        <c:ser>
          <c:idx val="55"/>
          <c:order val="55"/>
          <c:tx>
            <c:strRef>
              <c:f>'44b CCG trending DATA'!$D$58</c:f>
              <c:strCache>
                <c:ptCount val="1"/>
                <c:pt idx="0">
                  <c:v>MORECAMBE BAY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DATA'!$H$58:$AE$58</c:f>
              <c:numCache>
                <c:formatCode>0.0</c:formatCode>
                <c:ptCount val="24"/>
                <c:pt idx="0">
                  <c:v>11.7</c:v>
                </c:pt>
                <c:pt idx="1">
                  <c:v>11.7</c:v>
                </c:pt>
                <c:pt idx="2">
                  <c:v>11.6</c:v>
                </c:pt>
                <c:pt idx="3">
                  <c:v>11.5</c:v>
                </c:pt>
                <c:pt idx="4">
                  <c:v>11.5</c:v>
                </c:pt>
                <c:pt idx="5">
                  <c:v>11.5</c:v>
                </c:pt>
                <c:pt idx="6">
                  <c:v>11.3</c:v>
                </c:pt>
                <c:pt idx="7">
                  <c:v>11.1</c:v>
                </c:pt>
              </c:numCache>
            </c:numRef>
          </c:val>
          <c:smooth val="0"/>
          <c:extLst>
            <c:ext xmlns:c16="http://schemas.microsoft.com/office/drawing/2014/chart" uri="{C3380CC4-5D6E-409C-BE32-E72D297353CC}">
              <c16:uniqueId val="{00000038-1E9E-40EF-945F-935077275F61}"/>
            </c:ext>
          </c:extLst>
        </c:ser>
        <c:ser>
          <c:idx val="56"/>
          <c:order val="56"/>
          <c:tx>
            <c:strRef>
              <c:f>'44b CCG trending DATA'!$D$59</c:f>
              <c:strCache>
                <c:ptCount val="1"/>
                <c:pt idx="0">
                  <c:v>NEWCASTLE GATESHEAD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DATA'!$H$59:$AE$59</c:f>
              <c:numCache>
                <c:formatCode>0.0</c:formatCode>
                <c:ptCount val="24"/>
                <c:pt idx="0">
                  <c:v>9.1</c:v>
                </c:pt>
                <c:pt idx="1">
                  <c:v>9.1</c:v>
                </c:pt>
                <c:pt idx="2">
                  <c:v>9</c:v>
                </c:pt>
                <c:pt idx="3">
                  <c:v>9</c:v>
                </c:pt>
                <c:pt idx="4">
                  <c:v>8.9</c:v>
                </c:pt>
                <c:pt idx="5">
                  <c:v>8.9</c:v>
                </c:pt>
                <c:pt idx="6">
                  <c:v>8.8000000000000007</c:v>
                </c:pt>
                <c:pt idx="7">
                  <c:v>8.6999999999999993</c:v>
                </c:pt>
              </c:numCache>
            </c:numRef>
          </c:val>
          <c:smooth val="0"/>
          <c:extLst>
            <c:ext xmlns:c16="http://schemas.microsoft.com/office/drawing/2014/chart" uri="{C3380CC4-5D6E-409C-BE32-E72D297353CC}">
              <c16:uniqueId val="{00000039-1E9E-40EF-945F-935077275F61}"/>
            </c:ext>
          </c:extLst>
        </c:ser>
        <c:ser>
          <c:idx val="57"/>
          <c:order val="57"/>
          <c:tx>
            <c:strRef>
              <c:f>'44b CCG trending DATA'!$D$60</c:f>
              <c:strCache>
                <c:ptCount val="1"/>
                <c:pt idx="0">
                  <c:v>NORFOLK AND WAVENEY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DATA'!$H$60:$AE$60</c:f>
              <c:numCache>
                <c:formatCode>0.0</c:formatCode>
                <c:ptCount val="24"/>
                <c:pt idx="0">
                  <c:v>12</c:v>
                </c:pt>
                <c:pt idx="1">
                  <c:v>12</c:v>
                </c:pt>
                <c:pt idx="2">
                  <c:v>11.9</c:v>
                </c:pt>
                <c:pt idx="3">
                  <c:v>11.8</c:v>
                </c:pt>
                <c:pt idx="4">
                  <c:v>11.8</c:v>
                </c:pt>
                <c:pt idx="5">
                  <c:v>11.7</c:v>
                </c:pt>
                <c:pt idx="6">
                  <c:v>11.5</c:v>
                </c:pt>
                <c:pt idx="7">
                  <c:v>11.2</c:v>
                </c:pt>
              </c:numCache>
            </c:numRef>
          </c:val>
          <c:smooth val="0"/>
          <c:extLst>
            <c:ext xmlns:c16="http://schemas.microsoft.com/office/drawing/2014/chart" uri="{C3380CC4-5D6E-409C-BE32-E72D297353CC}">
              <c16:uniqueId val="{0000003A-1E9E-40EF-945F-935077275F61}"/>
            </c:ext>
          </c:extLst>
        </c:ser>
        <c:ser>
          <c:idx val="58"/>
          <c:order val="58"/>
          <c:tx>
            <c:strRef>
              <c:f>'44b CCG trending DATA'!$D$61</c:f>
              <c:strCache>
                <c:ptCount val="1"/>
                <c:pt idx="0">
                  <c:v>NORTH CENTRAL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DATA'!$H$61:$AE$61</c:f>
              <c:numCache>
                <c:formatCode>0.0</c:formatCode>
                <c:ptCount val="24"/>
                <c:pt idx="0">
                  <c:v>12.2</c:v>
                </c:pt>
                <c:pt idx="1">
                  <c:v>12.1</c:v>
                </c:pt>
                <c:pt idx="2">
                  <c:v>11.8</c:v>
                </c:pt>
                <c:pt idx="3">
                  <c:v>11.6</c:v>
                </c:pt>
                <c:pt idx="4">
                  <c:v>11.5</c:v>
                </c:pt>
                <c:pt idx="5">
                  <c:v>11.4</c:v>
                </c:pt>
                <c:pt idx="6">
                  <c:v>11.2</c:v>
                </c:pt>
                <c:pt idx="7">
                  <c:v>10.9</c:v>
                </c:pt>
              </c:numCache>
            </c:numRef>
          </c:val>
          <c:smooth val="0"/>
          <c:extLst>
            <c:ext xmlns:c16="http://schemas.microsoft.com/office/drawing/2014/chart" uri="{C3380CC4-5D6E-409C-BE32-E72D297353CC}">
              <c16:uniqueId val="{0000003B-1E9E-40EF-945F-935077275F61}"/>
            </c:ext>
          </c:extLst>
        </c:ser>
        <c:ser>
          <c:idx val="59"/>
          <c:order val="59"/>
          <c:tx>
            <c:strRef>
              <c:f>'44b CCG trending DATA'!$D$62</c:f>
              <c:strCache>
                <c:ptCount val="1"/>
                <c:pt idx="0">
                  <c:v>NORTH CUMBRIA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DATA'!$H$62:$AE$62</c:f>
              <c:numCache>
                <c:formatCode>0.0</c:formatCode>
                <c:ptCount val="24"/>
                <c:pt idx="0">
                  <c:v>9.9</c:v>
                </c:pt>
                <c:pt idx="1">
                  <c:v>9.9</c:v>
                </c:pt>
                <c:pt idx="2">
                  <c:v>9.8000000000000007</c:v>
                </c:pt>
                <c:pt idx="3">
                  <c:v>9.6999999999999993</c:v>
                </c:pt>
                <c:pt idx="4">
                  <c:v>9.6999999999999993</c:v>
                </c:pt>
                <c:pt idx="5">
                  <c:v>9.6999999999999993</c:v>
                </c:pt>
                <c:pt idx="6">
                  <c:v>9.6</c:v>
                </c:pt>
                <c:pt idx="7">
                  <c:v>9.3000000000000007</c:v>
                </c:pt>
              </c:numCache>
            </c:numRef>
          </c:val>
          <c:smooth val="0"/>
          <c:extLst>
            <c:ext xmlns:c16="http://schemas.microsoft.com/office/drawing/2014/chart" uri="{C3380CC4-5D6E-409C-BE32-E72D297353CC}">
              <c16:uniqueId val="{0000003C-1E9E-40EF-945F-935077275F61}"/>
            </c:ext>
          </c:extLst>
        </c:ser>
        <c:ser>
          <c:idx val="60"/>
          <c:order val="60"/>
          <c:tx>
            <c:strRef>
              <c:f>'44b CCG trending DATA'!$D$63</c:f>
              <c:strCache>
                <c:ptCount val="1"/>
                <c:pt idx="0">
                  <c:v>NORTH EAST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DATA'!$H$63:$AE$63</c:f>
              <c:numCache>
                <c:formatCode>0.0</c:formatCode>
                <c:ptCount val="24"/>
                <c:pt idx="0">
                  <c:v>11.7</c:v>
                </c:pt>
                <c:pt idx="1">
                  <c:v>11.5</c:v>
                </c:pt>
                <c:pt idx="2">
                  <c:v>11.2</c:v>
                </c:pt>
                <c:pt idx="3">
                  <c:v>11</c:v>
                </c:pt>
                <c:pt idx="4">
                  <c:v>10.9</c:v>
                </c:pt>
                <c:pt idx="5">
                  <c:v>10.6</c:v>
                </c:pt>
                <c:pt idx="6">
                  <c:v>10.3</c:v>
                </c:pt>
                <c:pt idx="7">
                  <c:v>9.9</c:v>
                </c:pt>
              </c:numCache>
            </c:numRef>
          </c:val>
          <c:smooth val="0"/>
          <c:extLst>
            <c:ext xmlns:c16="http://schemas.microsoft.com/office/drawing/2014/chart" uri="{C3380CC4-5D6E-409C-BE32-E72D297353CC}">
              <c16:uniqueId val="{0000003D-1E9E-40EF-945F-935077275F61}"/>
            </c:ext>
          </c:extLst>
        </c:ser>
        <c:ser>
          <c:idx val="61"/>
          <c:order val="61"/>
          <c:tx>
            <c:strRef>
              <c:f>'44b CCG trending DATA'!$D$64</c:f>
              <c:strCache>
                <c:ptCount val="1"/>
                <c:pt idx="0">
                  <c:v>NORTH EAST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DATA'!$H$64:$AE$64</c:f>
              <c:numCache>
                <c:formatCode>0.0</c:formatCode>
                <c:ptCount val="24"/>
                <c:pt idx="0">
                  <c:v>9.5</c:v>
                </c:pt>
                <c:pt idx="1">
                  <c:v>9.5</c:v>
                </c:pt>
                <c:pt idx="2">
                  <c:v>9.5</c:v>
                </c:pt>
                <c:pt idx="3">
                  <c:v>9.4</c:v>
                </c:pt>
                <c:pt idx="4">
                  <c:v>9.5</c:v>
                </c:pt>
                <c:pt idx="5">
                  <c:v>9.4</c:v>
                </c:pt>
                <c:pt idx="6">
                  <c:v>9.1999999999999993</c:v>
                </c:pt>
                <c:pt idx="7">
                  <c:v>9</c:v>
                </c:pt>
              </c:numCache>
            </c:numRef>
          </c:val>
          <c:smooth val="0"/>
          <c:extLst>
            <c:ext xmlns:c16="http://schemas.microsoft.com/office/drawing/2014/chart" uri="{C3380CC4-5D6E-409C-BE32-E72D297353CC}">
              <c16:uniqueId val="{0000003E-1E9E-40EF-945F-935077275F61}"/>
            </c:ext>
          </c:extLst>
        </c:ser>
        <c:ser>
          <c:idx val="62"/>
          <c:order val="62"/>
          <c:tx>
            <c:strRef>
              <c:f>'44b CCG trending DATA'!$D$65</c:f>
              <c:strCache>
                <c:ptCount val="1"/>
                <c:pt idx="0">
                  <c:v>NORTH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DATA'!$H$65:$AE$65</c:f>
              <c:numCache>
                <c:formatCode>0.0</c:formatCode>
                <c:ptCount val="24"/>
                <c:pt idx="0">
                  <c:v>11.1</c:v>
                </c:pt>
                <c:pt idx="1">
                  <c:v>11</c:v>
                </c:pt>
                <c:pt idx="2">
                  <c:v>10.8</c:v>
                </c:pt>
                <c:pt idx="3">
                  <c:v>10.7</c:v>
                </c:pt>
                <c:pt idx="4">
                  <c:v>10.6</c:v>
                </c:pt>
                <c:pt idx="5">
                  <c:v>10.5</c:v>
                </c:pt>
                <c:pt idx="6">
                  <c:v>10.3</c:v>
                </c:pt>
                <c:pt idx="7">
                  <c:v>10.1</c:v>
                </c:pt>
              </c:numCache>
            </c:numRef>
          </c:val>
          <c:smooth val="0"/>
          <c:extLst>
            <c:ext xmlns:c16="http://schemas.microsoft.com/office/drawing/2014/chart" uri="{C3380CC4-5D6E-409C-BE32-E72D297353CC}">
              <c16:uniqueId val="{0000003F-1E9E-40EF-945F-935077275F61}"/>
            </c:ext>
          </c:extLst>
        </c:ser>
        <c:ser>
          <c:idx val="63"/>
          <c:order val="63"/>
          <c:tx>
            <c:strRef>
              <c:f>'44b CCG trending DATA'!$D$66</c:f>
              <c:strCache>
                <c:ptCount val="1"/>
                <c:pt idx="0">
                  <c:v>NORTH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DATA'!$H$66:$AE$66</c:f>
              <c:numCache>
                <c:formatCode>0.0</c:formatCode>
                <c:ptCount val="24"/>
                <c:pt idx="0">
                  <c:v>11.4</c:v>
                </c:pt>
                <c:pt idx="1">
                  <c:v>11.4</c:v>
                </c:pt>
                <c:pt idx="2">
                  <c:v>11.3</c:v>
                </c:pt>
                <c:pt idx="3">
                  <c:v>11.2</c:v>
                </c:pt>
                <c:pt idx="4">
                  <c:v>11.2</c:v>
                </c:pt>
                <c:pt idx="5">
                  <c:v>11.1</c:v>
                </c:pt>
                <c:pt idx="6">
                  <c:v>10.9</c:v>
                </c:pt>
                <c:pt idx="7">
                  <c:v>10.6</c:v>
                </c:pt>
              </c:numCache>
            </c:numRef>
          </c:val>
          <c:smooth val="0"/>
          <c:extLst>
            <c:ext xmlns:c16="http://schemas.microsoft.com/office/drawing/2014/chart" uri="{C3380CC4-5D6E-409C-BE32-E72D297353CC}">
              <c16:uniqueId val="{00000040-1E9E-40EF-945F-935077275F61}"/>
            </c:ext>
          </c:extLst>
        </c:ser>
        <c:ser>
          <c:idx val="64"/>
          <c:order val="64"/>
          <c:tx>
            <c:strRef>
              <c:f>'44b CCG trending DATA'!$D$67</c:f>
              <c:strCache>
                <c:ptCount val="1"/>
                <c:pt idx="0">
                  <c:v>NORTH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DATA'!$H$67:$AE$67</c:f>
              <c:numCache>
                <c:formatCode>0.0</c:formatCode>
                <c:ptCount val="24"/>
                <c:pt idx="0">
                  <c:v>10.6</c:v>
                </c:pt>
                <c:pt idx="1">
                  <c:v>10.6</c:v>
                </c:pt>
                <c:pt idx="2">
                  <c:v>10.6</c:v>
                </c:pt>
                <c:pt idx="3">
                  <c:v>10.4</c:v>
                </c:pt>
                <c:pt idx="4">
                  <c:v>10.4</c:v>
                </c:pt>
                <c:pt idx="5">
                  <c:v>10.3</c:v>
                </c:pt>
                <c:pt idx="6">
                  <c:v>10.1</c:v>
                </c:pt>
                <c:pt idx="7">
                  <c:v>9.8000000000000007</c:v>
                </c:pt>
              </c:numCache>
            </c:numRef>
          </c:val>
          <c:smooth val="0"/>
          <c:extLst>
            <c:ext xmlns:c16="http://schemas.microsoft.com/office/drawing/2014/chart" uri="{C3380CC4-5D6E-409C-BE32-E72D297353CC}">
              <c16:uniqueId val="{00000041-1E9E-40EF-945F-935077275F61}"/>
            </c:ext>
          </c:extLst>
        </c:ser>
        <c:ser>
          <c:idx val="65"/>
          <c:order val="65"/>
          <c:tx>
            <c:strRef>
              <c:f>'44b CCG trending DATA'!$D$68</c:f>
              <c:strCache>
                <c:ptCount val="1"/>
                <c:pt idx="0">
                  <c:v>NORTH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DATA'!$H$68:$AE$68</c:f>
              <c:numCache>
                <c:formatCode>0.0</c:formatCode>
                <c:ptCount val="24"/>
                <c:pt idx="0">
                  <c:v>8.9</c:v>
                </c:pt>
                <c:pt idx="1">
                  <c:v>8.9</c:v>
                </c:pt>
                <c:pt idx="2">
                  <c:v>8.8000000000000007</c:v>
                </c:pt>
                <c:pt idx="3">
                  <c:v>8.9</c:v>
                </c:pt>
                <c:pt idx="4">
                  <c:v>8.8000000000000007</c:v>
                </c:pt>
                <c:pt idx="5">
                  <c:v>8.8000000000000007</c:v>
                </c:pt>
                <c:pt idx="6">
                  <c:v>8.6</c:v>
                </c:pt>
                <c:pt idx="7">
                  <c:v>8.5</c:v>
                </c:pt>
              </c:numCache>
            </c:numRef>
          </c:val>
          <c:smooth val="0"/>
          <c:extLst>
            <c:ext xmlns:c16="http://schemas.microsoft.com/office/drawing/2014/chart" uri="{C3380CC4-5D6E-409C-BE32-E72D297353CC}">
              <c16:uniqueId val="{00000042-1E9E-40EF-945F-935077275F61}"/>
            </c:ext>
          </c:extLst>
        </c:ser>
        <c:ser>
          <c:idx val="67"/>
          <c:order val="66"/>
          <c:tx>
            <c:strRef>
              <c:f>'44b CCG trending DATA'!$D$69</c:f>
              <c:strCache>
                <c:ptCount val="1"/>
                <c:pt idx="0">
                  <c:v>NORTH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DATA'!$H$69:$AE$69</c:f>
              <c:numCache>
                <c:formatCode>0.0</c:formatCode>
                <c:ptCount val="24"/>
                <c:pt idx="0">
                  <c:v>11.3</c:v>
                </c:pt>
                <c:pt idx="1">
                  <c:v>11.1</c:v>
                </c:pt>
                <c:pt idx="2">
                  <c:v>10.9</c:v>
                </c:pt>
                <c:pt idx="3">
                  <c:v>10.7</c:v>
                </c:pt>
                <c:pt idx="4">
                  <c:v>10.6</c:v>
                </c:pt>
                <c:pt idx="5">
                  <c:v>10.5</c:v>
                </c:pt>
                <c:pt idx="6">
                  <c:v>10.199999999999999</c:v>
                </c:pt>
                <c:pt idx="7">
                  <c:v>10</c:v>
                </c:pt>
              </c:numCache>
            </c:numRef>
          </c:val>
          <c:smooth val="0"/>
          <c:extLst>
            <c:ext xmlns:c16="http://schemas.microsoft.com/office/drawing/2014/chart" uri="{C3380CC4-5D6E-409C-BE32-E72D297353CC}">
              <c16:uniqueId val="{00000043-1E9E-40EF-945F-935077275F61}"/>
            </c:ext>
          </c:extLst>
        </c:ser>
        <c:ser>
          <c:idx val="68"/>
          <c:order val="67"/>
          <c:tx>
            <c:strRef>
              <c:f>'44b CCG trending DATA'!$D$70</c:f>
              <c:strCache>
                <c:ptCount val="1"/>
                <c:pt idx="0">
                  <c:v>NORTH YORKSHIRE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DATA'!$H$70:$AE$70</c:f>
              <c:numCache>
                <c:formatCode>0.0</c:formatCode>
                <c:ptCount val="24"/>
                <c:pt idx="0">
                  <c:v>8.3000000000000007</c:v>
                </c:pt>
                <c:pt idx="1">
                  <c:v>8.3000000000000007</c:v>
                </c:pt>
                <c:pt idx="2">
                  <c:v>8.1999999999999993</c:v>
                </c:pt>
                <c:pt idx="3">
                  <c:v>8.1</c:v>
                </c:pt>
                <c:pt idx="4">
                  <c:v>8.1</c:v>
                </c:pt>
                <c:pt idx="5">
                  <c:v>8</c:v>
                </c:pt>
                <c:pt idx="6">
                  <c:v>7.8</c:v>
                </c:pt>
                <c:pt idx="7">
                  <c:v>7.6</c:v>
                </c:pt>
              </c:numCache>
            </c:numRef>
          </c:val>
          <c:smooth val="0"/>
          <c:extLst>
            <c:ext xmlns:c16="http://schemas.microsoft.com/office/drawing/2014/chart" uri="{C3380CC4-5D6E-409C-BE32-E72D297353CC}">
              <c16:uniqueId val="{00000044-1E9E-40EF-945F-935077275F61}"/>
            </c:ext>
          </c:extLst>
        </c:ser>
        <c:ser>
          <c:idx val="69"/>
          <c:order val="68"/>
          <c:tx>
            <c:strRef>
              <c:f>'44b CCG trending DATA'!$D$71</c:f>
              <c:strCache>
                <c:ptCount val="1"/>
                <c:pt idx="0">
                  <c:v>NORTHAMPTONSHIRE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DATA'!$H$71:$AE$71</c:f>
              <c:numCache>
                <c:formatCode>0.0</c:formatCode>
                <c:ptCount val="24"/>
                <c:pt idx="0">
                  <c:v>9.1999999999999993</c:v>
                </c:pt>
                <c:pt idx="1">
                  <c:v>9.1</c:v>
                </c:pt>
                <c:pt idx="2">
                  <c:v>9</c:v>
                </c:pt>
                <c:pt idx="3">
                  <c:v>9</c:v>
                </c:pt>
                <c:pt idx="4">
                  <c:v>8.9</c:v>
                </c:pt>
                <c:pt idx="5">
                  <c:v>8.8000000000000007</c:v>
                </c:pt>
                <c:pt idx="6">
                  <c:v>8.6999999999999993</c:v>
                </c:pt>
                <c:pt idx="7">
                  <c:v>8.5</c:v>
                </c:pt>
              </c:numCache>
            </c:numRef>
          </c:val>
          <c:smooth val="0"/>
          <c:extLst>
            <c:ext xmlns:c16="http://schemas.microsoft.com/office/drawing/2014/chart" uri="{C3380CC4-5D6E-409C-BE32-E72D297353CC}">
              <c16:uniqueId val="{00000045-1E9E-40EF-945F-935077275F61}"/>
            </c:ext>
          </c:extLst>
        </c:ser>
        <c:ser>
          <c:idx val="70"/>
          <c:order val="69"/>
          <c:tx>
            <c:strRef>
              <c:f>'44b CCG trending DATA'!$D$72</c:f>
              <c:strCache>
                <c:ptCount val="1"/>
                <c:pt idx="0">
                  <c:v>NORTHUMBERLAND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DATA'!$H$72:$AE$72</c:f>
              <c:numCache>
                <c:formatCode>0.0</c:formatCode>
                <c:ptCount val="24"/>
                <c:pt idx="0">
                  <c:v>8.6</c:v>
                </c:pt>
                <c:pt idx="1">
                  <c:v>8.5</c:v>
                </c:pt>
                <c:pt idx="2">
                  <c:v>8.5</c:v>
                </c:pt>
                <c:pt idx="3">
                  <c:v>8.4</c:v>
                </c:pt>
                <c:pt idx="4">
                  <c:v>8.4</c:v>
                </c:pt>
                <c:pt idx="5">
                  <c:v>8.4</c:v>
                </c:pt>
                <c:pt idx="6">
                  <c:v>8.3000000000000007</c:v>
                </c:pt>
                <c:pt idx="7">
                  <c:v>8.1</c:v>
                </c:pt>
              </c:numCache>
            </c:numRef>
          </c:val>
          <c:smooth val="0"/>
          <c:extLst>
            <c:ext xmlns:c16="http://schemas.microsoft.com/office/drawing/2014/chart" uri="{C3380CC4-5D6E-409C-BE32-E72D297353CC}">
              <c16:uniqueId val="{00000046-1E9E-40EF-945F-935077275F61}"/>
            </c:ext>
          </c:extLst>
        </c:ser>
        <c:ser>
          <c:idx val="71"/>
          <c:order val="70"/>
          <c:tx>
            <c:strRef>
              <c:f>'44b CCG trending DATA'!$D$73</c:f>
              <c:strCache>
                <c:ptCount val="1"/>
                <c:pt idx="0">
                  <c:v>NOTTINGHAM AND NOTTINGHAMSHIRE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DATA'!$H$73:$AE$73</c:f>
              <c:numCache>
                <c:formatCode>0.0</c:formatCode>
                <c:ptCount val="24"/>
                <c:pt idx="0">
                  <c:v>9.1</c:v>
                </c:pt>
                <c:pt idx="1">
                  <c:v>9</c:v>
                </c:pt>
                <c:pt idx="2">
                  <c:v>8.9</c:v>
                </c:pt>
                <c:pt idx="3">
                  <c:v>8.8000000000000007</c:v>
                </c:pt>
                <c:pt idx="4">
                  <c:v>8.8000000000000007</c:v>
                </c:pt>
                <c:pt idx="5">
                  <c:v>8.6999999999999993</c:v>
                </c:pt>
                <c:pt idx="6">
                  <c:v>8.6</c:v>
                </c:pt>
                <c:pt idx="7">
                  <c:v>8.5</c:v>
                </c:pt>
              </c:numCache>
            </c:numRef>
          </c:val>
          <c:smooth val="0"/>
          <c:extLst>
            <c:ext xmlns:c16="http://schemas.microsoft.com/office/drawing/2014/chart" uri="{C3380CC4-5D6E-409C-BE32-E72D297353CC}">
              <c16:uniqueId val="{00000047-1E9E-40EF-945F-935077275F61}"/>
            </c:ext>
          </c:extLst>
        </c:ser>
        <c:ser>
          <c:idx val="72"/>
          <c:order val="71"/>
          <c:tx>
            <c:strRef>
              <c:f>'44b CCG trending DATA'!$D$74</c:f>
              <c:strCache>
                <c:ptCount val="1"/>
                <c:pt idx="0">
                  <c:v>OLDHAM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DATA'!$H$74:$AE$74</c:f>
              <c:numCache>
                <c:formatCode>0.0</c:formatCode>
                <c:ptCount val="24"/>
                <c:pt idx="0">
                  <c:v>8.1999999999999993</c:v>
                </c:pt>
                <c:pt idx="1">
                  <c:v>8.1</c:v>
                </c:pt>
                <c:pt idx="2">
                  <c:v>8</c:v>
                </c:pt>
                <c:pt idx="3">
                  <c:v>7.9</c:v>
                </c:pt>
                <c:pt idx="4">
                  <c:v>7.8</c:v>
                </c:pt>
                <c:pt idx="5">
                  <c:v>7.7</c:v>
                </c:pt>
                <c:pt idx="6">
                  <c:v>7.6</c:v>
                </c:pt>
                <c:pt idx="7">
                  <c:v>7.4</c:v>
                </c:pt>
              </c:numCache>
            </c:numRef>
          </c:val>
          <c:smooth val="0"/>
          <c:extLst>
            <c:ext xmlns:c16="http://schemas.microsoft.com/office/drawing/2014/chart" uri="{C3380CC4-5D6E-409C-BE32-E72D297353CC}">
              <c16:uniqueId val="{00000048-1E9E-40EF-945F-935077275F61}"/>
            </c:ext>
          </c:extLst>
        </c:ser>
        <c:ser>
          <c:idx val="73"/>
          <c:order val="72"/>
          <c:tx>
            <c:strRef>
              <c:f>'44b CCG trending DATA'!$D$75</c:f>
              <c:strCache>
                <c:ptCount val="1"/>
                <c:pt idx="0">
                  <c:v>OXFORDSHIRE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DATA'!$H$75:$AE$75</c:f>
              <c:numCache>
                <c:formatCode>0.0</c:formatCode>
                <c:ptCount val="24"/>
                <c:pt idx="0">
                  <c:v>12.5</c:v>
                </c:pt>
                <c:pt idx="1">
                  <c:v>12.5</c:v>
                </c:pt>
                <c:pt idx="2">
                  <c:v>12.4</c:v>
                </c:pt>
                <c:pt idx="3">
                  <c:v>12.3</c:v>
                </c:pt>
                <c:pt idx="4">
                  <c:v>12.3</c:v>
                </c:pt>
                <c:pt idx="5">
                  <c:v>12.2</c:v>
                </c:pt>
                <c:pt idx="6">
                  <c:v>12</c:v>
                </c:pt>
                <c:pt idx="7">
                  <c:v>11.8</c:v>
                </c:pt>
              </c:numCache>
            </c:numRef>
          </c:val>
          <c:smooth val="0"/>
          <c:extLst>
            <c:ext xmlns:c16="http://schemas.microsoft.com/office/drawing/2014/chart" uri="{C3380CC4-5D6E-409C-BE32-E72D297353CC}">
              <c16:uniqueId val="{00000049-1E9E-40EF-945F-935077275F61}"/>
            </c:ext>
          </c:extLst>
        </c:ser>
        <c:ser>
          <c:idx val="74"/>
          <c:order val="73"/>
          <c:tx>
            <c:strRef>
              <c:f>'44b CCG trending DATA'!$D$76</c:f>
              <c:strCache>
                <c:ptCount val="1"/>
                <c:pt idx="0">
                  <c:v>PORTSMOUTH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DATA'!$H$76:$AE$76</c:f>
              <c:numCache>
                <c:formatCode>0.0</c:formatCode>
                <c:ptCount val="24"/>
                <c:pt idx="0">
                  <c:v>10.7</c:v>
                </c:pt>
                <c:pt idx="1">
                  <c:v>10.6</c:v>
                </c:pt>
                <c:pt idx="2">
                  <c:v>10.5</c:v>
                </c:pt>
                <c:pt idx="3">
                  <c:v>10.3</c:v>
                </c:pt>
                <c:pt idx="4">
                  <c:v>10.3</c:v>
                </c:pt>
                <c:pt idx="5">
                  <c:v>10.3</c:v>
                </c:pt>
                <c:pt idx="6">
                  <c:v>10.1</c:v>
                </c:pt>
                <c:pt idx="7">
                  <c:v>9.8000000000000007</c:v>
                </c:pt>
              </c:numCache>
            </c:numRef>
          </c:val>
          <c:smooth val="0"/>
          <c:extLst>
            <c:ext xmlns:c16="http://schemas.microsoft.com/office/drawing/2014/chart" uri="{C3380CC4-5D6E-409C-BE32-E72D297353CC}">
              <c16:uniqueId val="{0000004A-1E9E-40EF-945F-935077275F61}"/>
            </c:ext>
          </c:extLst>
        </c:ser>
        <c:ser>
          <c:idx val="75"/>
          <c:order val="74"/>
          <c:tx>
            <c:strRef>
              <c:f>'44b CCG trending DATA'!$D$77</c:f>
              <c:strCache>
                <c:ptCount val="1"/>
                <c:pt idx="0">
                  <c:v>ROTHERHAM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DATA'!$H$77:$AE$77</c:f>
              <c:numCache>
                <c:formatCode>0.0</c:formatCode>
                <c:ptCount val="24"/>
                <c:pt idx="0">
                  <c:v>6.9</c:v>
                </c:pt>
                <c:pt idx="1">
                  <c:v>6.7</c:v>
                </c:pt>
                <c:pt idx="2">
                  <c:v>6.7</c:v>
                </c:pt>
                <c:pt idx="3">
                  <c:v>6.7</c:v>
                </c:pt>
                <c:pt idx="4">
                  <c:v>6.7</c:v>
                </c:pt>
                <c:pt idx="5">
                  <c:v>6.7</c:v>
                </c:pt>
                <c:pt idx="6">
                  <c:v>6.7</c:v>
                </c:pt>
                <c:pt idx="7">
                  <c:v>6.6</c:v>
                </c:pt>
              </c:numCache>
            </c:numRef>
          </c:val>
          <c:smooth val="0"/>
          <c:extLst>
            <c:ext xmlns:c16="http://schemas.microsoft.com/office/drawing/2014/chart" uri="{C3380CC4-5D6E-409C-BE32-E72D297353CC}">
              <c16:uniqueId val="{0000004B-1E9E-40EF-945F-935077275F61}"/>
            </c:ext>
          </c:extLst>
        </c:ser>
        <c:ser>
          <c:idx val="76"/>
          <c:order val="75"/>
          <c:tx>
            <c:strRef>
              <c:f>'44b CCG trending DATA'!$D$78</c:f>
              <c:strCache>
                <c:ptCount val="1"/>
                <c:pt idx="0">
                  <c:v>SALFORD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DATA'!$H$78:$AE$78</c:f>
              <c:numCache>
                <c:formatCode>0.0</c:formatCode>
                <c:ptCount val="24"/>
                <c:pt idx="0">
                  <c:v>11.7</c:v>
                </c:pt>
                <c:pt idx="1">
                  <c:v>11.6</c:v>
                </c:pt>
                <c:pt idx="2">
                  <c:v>11.5</c:v>
                </c:pt>
                <c:pt idx="3">
                  <c:v>11.3</c:v>
                </c:pt>
                <c:pt idx="4">
                  <c:v>11.2</c:v>
                </c:pt>
                <c:pt idx="5">
                  <c:v>11.2</c:v>
                </c:pt>
                <c:pt idx="6">
                  <c:v>11</c:v>
                </c:pt>
                <c:pt idx="7">
                  <c:v>10.7</c:v>
                </c:pt>
              </c:numCache>
            </c:numRef>
          </c:val>
          <c:smooth val="0"/>
          <c:extLst>
            <c:ext xmlns:c16="http://schemas.microsoft.com/office/drawing/2014/chart" uri="{C3380CC4-5D6E-409C-BE32-E72D297353CC}">
              <c16:uniqueId val="{0000004C-1E9E-40EF-945F-935077275F61}"/>
            </c:ext>
          </c:extLst>
        </c:ser>
        <c:ser>
          <c:idx val="77"/>
          <c:order val="76"/>
          <c:tx>
            <c:strRef>
              <c:f>'44b CCG trending DATA'!$D$79</c:f>
              <c:strCache>
                <c:ptCount val="1"/>
                <c:pt idx="0">
                  <c:v>SE STAFFS &amp; SEISDON PENINSULAR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DATA'!$H$79:$AE$79</c:f>
              <c:numCache>
                <c:formatCode>0.0</c:formatCode>
                <c:ptCount val="24"/>
                <c:pt idx="0">
                  <c:v>11.2</c:v>
                </c:pt>
                <c:pt idx="1">
                  <c:v>11.1</c:v>
                </c:pt>
                <c:pt idx="2">
                  <c:v>10.9</c:v>
                </c:pt>
                <c:pt idx="3">
                  <c:v>10.8</c:v>
                </c:pt>
                <c:pt idx="4">
                  <c:v>10.8</c:v>
                </c:pt>
                <c:pt idx="5">
                  <c:v>10.7</c:v>
                </c:pt>
                <c:pt idx="6">
                  <c:v>10.5</c:v>
                </c:pt>
                <c:pt idx="7">
                  <c:v>10.3</c:v>
                </c:pt>
              </c:numCache>
            </c:numRef>
          </c:val>
          <c:smooth val="0"/>
          <c:extLst>
            <c:ext xmlns:c16="http://schemas.microsoft.com/office/drawing/2014/chart" uri="{C3380CC4-5D6E-409C-BE32-E72D297353CC}">
              <c16:uniqueId val="{0000004D-1E9E-40EF-945F-935077275F61}"/>
            </c:ext>
          </c:extLst>
        </c:ser>
        <c:ser>
          <c:idx val="78"/>
          <c:order val="77"/>
          <c:tx>
            <c:strRef>
              <c:f>'44b CCG trending DATA'!$D$80</c:f>
              <c:strCache>
                <c:ptCount val="1"/>
                <c:pt idx="0">
                  <c:v>SHEFFIELD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DATA'!$H$80:$AE$80</c:f>
              <c:numCache>
                <c:formatCode>0.0</c:formatCode>
                <c:ptCount val="24"/>
                <c:pt idx="0">
                  <c:v>9.6999999999999993</c:v>
                </c:pt>
                <c:pt idx="1">
                  <c:v>9.6</c:v>
                </c:pt>
                <c:pt idx="2">
                  <c:v>9.4</c:v>
                </c:pt>
                <c:pt idx="3">
                  <c:v>9.3000000000000007</c:v>
                </c:pt>
                <c:pt idx="4">
                  <c:v>9.3000000000000007</c:v>
                </c:pt>
                <c:pt idx="5">
                  <c:v>9.1999999999999993</c:v>
                </c:pt>
                <c:pt idx="6">
                  <c:v>9.1</c:v>
                </c:pt>
                <c:pt idx="7">
                  <c:v>8.9</c:v>
                </c:pt>
              </c:numCache>
            </c:numRef>
          </c:val>
          <c:smooth val="0"/>
          <c:extLst>
            <c:ext xmlns:c16="http://schemas.microsoft.com/office/drawing/2014/chart" uri="{C3380CC4-5D6E-409C-BE32-E72D297353CC}">
              <c16:uniqueId val="{0000004E-1E9E-40EF-945F-935077275F61}"/>
            </c:ext>
          </c:extLst>
        </c:ser>
        <c:ser>
          <c:idx val="79"/>
          <c:order val="78"/>
          <c:tx>
            <c:strRef>
              <c:f>'44b CCG trending DATA'!$D$81</c:f>
              <c:strCache>
                <c:ptCount val="1"/>
                <c:pt idx="0">
                  <c:v>SHROPSHIRE, TELFORD AND WREKIN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DATA'!$H$81:$AE$81</c:f>
              <c:numCache>
                <c:formatCode>0.0</c:formatCode>
                <c:ptCount val="24"/>
                <c:pt idx="0">
                  <c:v>8.3000000000000007</c:v>
                </c:pt>
                <c:pt idx="1">
                  <c:v>8.3000000000000007</c:v>
                </c:pt>
                <c:pt idx="2">
                  <c:v>8.1999999999999993</c:v>
                </c:pt>
                <c:pt idx="3">
                  <c:v>8.1999999999999993</c:v>
                </c:pt>
                <c:pt idx="4">
                  <c:v>8.1999999999999993</c:v>
                </c:pt>
                <c:pt idx="5">
                  <c:v>8.1</c:v>
                </c:pt>
                <c:pt idx="6">
                  <c:v>8</c:v>
                </c:pt>
                <c:pt idx="7">
                  <c:v>7.8</c:v>
                </c:pt>
              </c:numCache>
            </c:numRef>
          </c:val>
          <c:smooth val="0"/>
          <c:extLst>
            <c:ext xmlns:c16="http://schemas.microsoft.com/office/drawing/2014/chart" uri="{C3380CC4-5D6E-409C-BE32-E72D297353CC}">
              <c16:uniqueId val="{0000004F-1E9E-40EF-945F-935077275F61}"/>
            </c:ext>
          </c:extLst>
        </c:ser>
        <c:ser>
          <c:idx val="80"/>
          <c:order val="79"/>
          <c:tx>
            <c:strRef>
              <c:f>'44b CCG trending DATA'!$D$82</c:f>
              <c:strCache>
                <c:ptCount val="1"/>
                <c:pt idx="0">
                  <c:v>SOMERSET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DATA'!$H$82:$AE$82</c:f>
              <c:numCache>
                <c:formatCode>0.0</c:formatCode>
                <c:ptCount val="24"/>
                <c:pt idx="0">
                  <c:v>5.2</c:v>
                </c:pt>
                <c:pt idx="1">
                  <c:v>5.2</c:v>
                </c:pt>
                <c:pt idx="2">
                  <c:v>5.2</c:v>
                </c:pt>
                <c:pt idx="3">
                  <c:v>5.0999999999999996</c:v>
                </c:pt>
                <c:pt idx="4">
                  <c:v>5.0999999999999996</c:v>
                </c:pt>
                <c:pt idx="5">
                  <c:v>5.0999999999999996</c:v>
                </c:pt>
                <c:pt idx="6">
                  <c:v>5</c:v>
                </c:pt>
                <c:pt idx="7">
                  <c:v>4.9000000000000004</c:v>
                </c:pt>
              </c:numCache>
            </c:numRef>
          </c:val>
          <c:smooth val="0"/>
          <c:extLst>
            <c:ext xmlns:c16="http://schemas.microsoft.com/office/drawing/2014/chart" uri="{C3380CC4-5D6E-409C-BE32-E72D297353CC}">
              <c16:uniqueId val="{00000050-1E9E-40EF-945F-935077275F61}"/>
            </c:ext>
          </c:extLst>
        </c:ser>
        <c:ser>
          <c:idx val="81"/>
          <c:order val="80"/>
          <c:tx>
            <c:strRef>
              <c:f>'44b CCG trending DATA'!$D$83</c:f>
              <c:strCache>
                <c:ptCount val="1"/>
                <c:pt idx="0">
                  <c:v>SOUTH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DATA'!$H$83:$AE$83</c:f>
              <c:numCache>
                <c:formatCode>0.0</c:formatCode>
                <c:ptCount val="24"/>
                <c:pt idx="0">
                  <c:v>10.3</c:v>
                </c:pt>
                <c:pt idx="1">
                  <c:v>10.3</c:v>
                </c:pt>
                <c:pt idx="2">
                  <c:v>10.199999999999999</c:v>
                </c:pt>
                <c:pt idx="3">
                  <c:v>10.1</c:v>
                </c:pt>
                <c:pt idx="4">
                  <c:v>10</c:v>
                </c:pt>
                <c:pt idx="5">
                  <c:v>10</c:v>
                </c:pt>
                <c:pt idx="6">
                  <c:v>9.8000000000000007</c:v>
                </c:pt>
                <c:pt idx="7">
                  <c:v>9.6</c:v>
                </c:pt>
              </c:numCache>
            </c:numRef>
          </c:val>
          <c:smooth val="0"/>
          <c:extLst>
            <c:ext xmlns:c16="http://schemas.microsoft.com/office/drawing/2014/chart" uri="{C3380CC4-5D6E-409C-BE32-E72D297353CC}">
              <c16:uniqueId val="{00000051-1E9E-40EF-945F-935077275F61}"/>
            </c:ext>
          </c:extLst>
        </c:ser>
        <c:ser>
          <c:idx val="82"/>
          <c:order val="81"/>
          <c:tx>
            <c:strRef>
              <c:f>'44b CCG trending DATA'!$D$84</c:f>
              <c:strCache>
                <c:ptCount val="1"/>
                <c:pt idx="0">
                  <c:v>SOUTH SEFTON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DATA'!$H$84:$AE$84</c:f>
              <c:numCache>
                <c:formatCode>0.0</c:formatCode>
                <c:ptCount val="24"/>
                <c:pt idx="0">
                  <c:v>10.8</c:v>
                </c:pt>
                <c:pt idx="1">
                  <c:v>10.7</c:v>
                </c:pt>
                <c:pt idx="2">
                  <c:v>10.5</c:v>
                </c:pt>
                <c:pt idx="3">
                  <c:v>10.4</c:v>
                </c:pt>
                <c:pt idx="4">
                  <c:v>10.5</c:v>
                </c:pt>
                <c:pt idx="5">
                  <c:v>10.5</c:v>
                </c:pt>
                <c:pt idx="6">
                  <c:v>10.199999999999999</c:v>
                </c:pt>
                <c:pt idx="7">
                  <c:v>10</c:v>
                </c:pt>
              </c:numCache>
            </c:numRef>
          </c:val>
          <c:smooth val="0"/>
          <c:extLst>
            <c:ext xmlns:c16="http://schemas.microsoft.com/office/drawing/2014/chart" uri="{C3380CC4-5D6E-409C-BE32-E72D297353CC}">
              <c16:uniqueId val="{00000052-1E9E-40EF-945F-935077275F61}"/>
            </c:ext>
          </c:extLst>
        </c:ser>
        <c:ser>
          <c:idx val="83"/>
          <c:order val="82"/>
          <c:tx>
            <c:strRef>
              <c:f>'44b CCG trending DATA'!$D$85</c:f>
              <c:strCache>
                <c:ptCount val="1"/>
                <c:pt idx="0">
                  <c:v>SOUTH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DATA'!$H$85:$AE$85</c:f>
              <c:numCache>
                <c:formatCode>0.0</c:formatCode>
                <c:ptCount val="24"/>
                <c:pt idx="0">
                  <c:v>7.8</c:v>
                </c:pt>
                <c:pt idx="1">
                  <c:v>7.7</c:v>
                </c:pt>
                <c:pt idx="2">
                  <c:v>7.7</c:v>
                </c:pt>
                <c:pt idx="3">
                  <c:v>7.7</c:v>
                </c:pt>
                <c:pt idx="4">
                  <c:v>7.6</c:v>
                </c:pt>
                <c:pt idx="5">
                  <c:v>7.6</c:v>
                </c:pt>
                <c:pt idx="6">
                  <c:v>7.4</c:v>
                </c:pt>
                <c:pt idx="7">
                  <c:v>7.3</c:v>
                </c:pt>
              </c:numCache>
            </c:numRef>
          </c:val>
          <c:smooth val="0"/>
          <c:extLst>
            <c:ext xmlns:c16="http://schemas.microsoft.com/office/drawing/2014/chart" uri="{C3380CC4-5D6E-409C-BE32-E72D297353CC}">
              <c16:uniqueId val="{00000053-1E9E-40EF-945F-935077275F61}"/>
            </c:ext>
          </c:extLst>
        </c:ser>
        <c:ser>
          <c:idx val="84"/>
          <c:order val="83"/>
          <c:tx>
            <c:strRef>
              <c:f>'44b CCG trending DATA'!$D$86</c:f>
              <c:strCache>
                <c:ptCount val="1"/>
                <c:pt idx="0">
                  <c:v>SOUTH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DATA'!$H$86:$AE$86</c:f>
              <c:numCache>
                <c:formatCode>0.0</c:formatCode>
                <c:ptCount val="24"/>
                <c:pt idx="0">
                  <c:v>10.9</c:v>
                </c:pt>
                <c:pt idx="1">
                  <c:v>10.8</c:v>
                </c:pt>
                <c:pt idx="2">
                  <c:v>10.6</c:v>
                </c:pt>
                <c:pt idx="3">
                  <c:v>10.5</c:v>
                </c:pt>
                <c:pt idx="4">
                  <c:v>10.5</c:v>
                </c:pt>
                <c:pt idx="5">
                  <c:v>10.3</c:v>
                </c:pt>
                <c:pt idx="6">
                  <c:v>10.1</c:v>
                </c:pt>
                <c:pt idx="7">
                  <c:v>9.9</c:v>
                </c:pt>
              </c:numCache>
            </c:numRef>
          </c:val>
          <c:smooth val="0"/>
          <c:extLst>
            <c:ext xmlns:c16="http://schemas.microsoft.com/office/drawing/2014/chart" uri="{C3380CC4-5D6E-409C-BE32-E72D297353CC}">
              <c16:uniqueId val="{00000054-1E9E-40EF-945F-935077275F61}"/>
            </c:ext>
          </c:extLst>
        </c:ser>
        <c:ser>
          <c:idx val="85"/>
          <c:order val="84"/>
          <c:tx>
            <c:strRef>
              <c:f>'44b CCG trending DATA'!$D$87</c:f>
              <c:strCache>
                <c:ptCount val="1"/>
                <c:pt idx="0">
                  <c:v>SOUTHEND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DATA'!$H$87:$AE$87</c:f>
              <c:numCache>
                <c:formatCode>0.0</c:formatCode>
                <c:ptCount val="24"/>
                <c:pt idx="0">
                  <c:v>14</c:v>
                </c:pt>
                <c:pt idx="1">
                  <c:v>13.7</c:v>
                </c:pt>
                <c:pt idx="2">
                  <c:v>13.2</c:v>
                </c:pt>
                <c:pt idx="3">
                  <c:v>12.9</c:v>
                </c:pt>
                <c:pt idx="4">
                  <c:v>12.7</c:v>
                </c:pt>
                <c:pt idx="5">
                  <c:v>12.3</c:v>
                </c:pt>
                <c:pt idx="6">
                  <c:v>11.7</c:v>
                </c:pt>
                <c:pt idx="7">
                  <c:v>11.3</c:v>
                </c:pt>
              </c:numCache>
            </c:numRef>
          </c:val>
          <c:smooth val="0"/>
          <c:extLst>
            <c:ext xmlns:c16="http://schemas.microsoft.com/office/drawing/2014/chart" uri="{C3380CC4-5D6E-409C-BE32-E72D297353CC}">
              <c16:uniqueId val="{00000055-1E9E-40EF-945F-935077275F61}"/>
            </c:ext>
          </c:extLst>
        </c:ser>
        <c:ser>
          <c:idx val="86"/>
          <c:order val="85"/>
          <c:tx>
            <c:strRef>
              <c:f>'44b CCG trending DATA'!$D$88</c:f>
              <c:strCache>
                <c:ptCount val="1"/>
                <c:pt idx="0">
                  <c:v>SOUTHPORT AND FORMBY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DATA'!$H$88:$AE$88</c:f>
              <c:numCache>
                <c:formatCode>0.0</c:formatCode>
                <c:ptCount val="24"/>
                <c:pt idx="0">
                  <c:v>11</c:v>
                </c:pt>
                <c:pt idx="1">
                  <c:v>11</c:v>
                </c:pt>
                <c:pt idx="2">
                  <c:v>10.9</c:v>
                </c:pt>
                <c:pt idx="3">
                  <c:v>10.8</c:v>
                </c:pt>
                <c:pt idx="4">
                  <c:v>10.9</c:v>
                </c:pt>
                <c:pt idx="5">
                  <c:v>10.9</c:v>
                </c:pt>
                <c:pt idx="6">
                  <c:v>10.7</c:v>
                </c:pt>
                <c:pt idx="7">
                  <c:v>10.4</c:v>
                </c:pt>
              </c:numCache>
            </c:numRef>
          </c:val>
          <c:smooth val="0"/>
          <c:extLst>
            <c:ext xmlns:c16="http://schemas.microsoft.com/office/drawing/2014/chart" uri="{C3380CC4-5D6E-409C-BE32-E72D297353CC}">
              <c16:uniqueId val="{00000056-1E9E-40EF-945F-935077275F61}"/>
            </c:ext>
          </c:extLst>
        </c:ser>
        <c:ser>
          <c:idx val="87"/>
          <c:order val="86"/>
          <c:tx>
            <c:strRef>
              <c:f>'44b CCG trending DATA'!$D$89</c:f>
              <c:strCache>
                <c:ptCount val="1"/>
                <c:pt idx="0">
                  <c:v>ST HELENS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DATA'!$H$89:$AE$89</c:f>
              <c:numCache>
                <c:formatCode>0.0</c:formatCode>
                <c:ptCount val="24"/>
                <c:pt idx="0">
                  <c:v>7.8</c:v>
                </c:pt>
                <c:pt idx="1">
                  <c:v>7.6</c:v>
                </c:pt>
                <c:pt idx="2">
                  <c:v>7.5</c:v>
                </c:pt>
                <c:pt idx="3">
                  <c:v>7.4</c:v>
                </c:pt>
                <c:pt idx="4">
                  <c:v>7.4</c:v>
                </c:pt>
                <c:pt idx="5">
                  <c:v>7.3</c:v>
                </c:pt>
                <c:pt idx="6">
                  <c:v>7.1</c:v>
                </c:pt>
                <c:pt idx="7">
                  <c:v>6.9</c:v>
                </c:pt>
              </c:numCache>
            </c:numRef>
          </c:val>
          <c:smooth val="0"/>
          <c:extLst>
            <c:ext xmlns:c16="http://schemas.microsoft.com/office/drawing/2014/chart" uri="{C3380CC4-5D6E-409C-BE32-E72D297353CC}">
              <c16:uniqueId val="{00000057-1E9E-40EF-945F-935077275F61}"/>
            </c:ext>
          </c:extLst>
        </c:ser>
        <c:ser>
          <c:idx val="88"/>
          <c:order val="87"/>
          <c:tx>
            <c:strRef>
              <c:f>'44b CCG trending DATA'!$D$90</c:f>
              <c:strCache>
                <c:ptCount val="1"/>
                <c:pt idx="0">
                  <c:v>STAFFORD AND SURROUNDS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DATA'!$H$90:$AE$90</c:f>
              <c:numCache>
                <c:formatCode>0.0</c:formatCode>
                <c:ptCount val="24"/>
                <c:pt idx="0">
                  <c:v>12.5</c:v>
                </c:pt>
                <c:pt idx="1">
                  <c:v>12.4</c:v>
                </c:pt>
                <c:pt idx="2">
                  <c:v>12.2</c:v>
                </c:pt>
                <c:pt idx="3">
                  <c:v>12.3</c:v>
                </c:pt>
                <c:pt idx="4">
                  <c:v>12.1</c:v>
                </c:pt>
                <c:pt idx="5">
                  <c:v>12.1</c:v>
                </c:pt>
                <c:pt idx="6">
                  <c:v>11.8</c:v>
                </c:pt>
                <c:pt idx="7">
                  <c:v>11.5</c:v>
                </c:pt>
              </c:numCache>
            </c:numRef>
          </c:val>
          <c:smooth val="0"/>
          <c:extLst>
            <c:ext xmlns:c16="http://schemas.microsoft.com/office/drawing/2014/chart" uri="{C3380CC4-5D6E-409C-BE32-E72D297353CC}">
              <c16:uniqueId val="{00000058-1E9E-40EF-945F-935077275F61}"/>
            </c:ext>
          </c:extLst>
        </c:ser>
        <c:ser>
          <c:idx val="89"/>
          <c:order val="88"/>
          <c:tx>
            <c:strRef>
              <c:f>'44b CCG trending DATA'!$D$91</c:f>
              <c:strCache>
                <c:ptCount val="1"/>
                <c:pt idx="0">
                  <c:v>STOCKPORT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DATA'!$H$91:$AE$91</c:f>
              <c:numCache>
                <c:formatCode>0.0</c:formatCode>
                <c:ptCount val="24"/>
                <c:pt idx="0">
                  <c:v>7.9</c:v>
                </c:pt>
                <c:pt idx="1">
                  <c:v>8</c:v>
                </c:pt>
                <c:pt idx="2">
                  <c:v>7.9</c:v>
                </c:pt>
                <c:pt idx="3">
                  <c:v>7.9</c:v>
                </c:pt>
                <c:pt idx="4">
                  <c:v>8</c:v>
                </c:pt>
                <c:pt idx="5">
                  <c:v>8.1</c:v>
                </c:pt>
                <c:pt idx="6">
                  <c:v>8.1</c:v>
                </c:pt>
                <c:pt idx="7">
                  <c:v>7.9</c:v>
                </c:pt>
              </c:numCache>
            </c:numRef>
          </c:val>
          <c:smooth val="0"/>
          <c:extLst>
            <c:ext xmlns:c16="http://schemas.microsoft.com/office/drawing/2014/chart" uri="{C3380CC4-5D6E-409C-BE32-E72D297353CC}">
              <c16:uniqueId val="{00000059-1E9E-40EF-945F-935077275F61}"/>
            </c:ext>
          </c:extLst>
        </c:ser>
        <c:ser>
          <c:idx val="90"/>
          <c:order val="89"/>
          <c:tx>
            <c:strRef>
              <c:f>'44b CCG trending DATA'!$D$92</c:f>
              <c:strCache>
                <c:ptCount val="1"/>
                <c:pt idx="0">
                  <c:v>STOKE ON TRENT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DATA'!$H$92:$AE$92</c:f>
              <c:numCache>
                <c:formatCode>0.0</c:formatCode>
                <c:ptCount val="24"/>
                <c:pt idx="0">
                  <c:v>7.9</c:v>
                </c:pt>
                <c:pt idx="1">
                  <c:v>7.8</c:v>
                </c:pt>
                <c:pt idx="2">
                  <c:v>7.8</c:v>
                </c:pt>
                <c:pt idx="3">
                  <c:v>7.6</c:v>
                </c:pt>
                <c:pt idx="4">
                  <c:v>7.6</c:v>
                </c:pt>
                <c:pt idx="5">
                  <c:v>7.5</c:v>
                </c:pt>
                <c:pt idx="6">
                  <c:v>7.3</c:v>
                </c:pt>
                <c:pt idx="7">
                  <c:v>7.1</c:v>
                </c:pt>
              </c:numCache>
            </c:numRef>
          </c:val>
          <c:smooth val="0"/>
          <c:extLst>
            <c:ext xmlns:c16="http://schemas.microsoft.com/office/drawing/2014/chart" uri="{C3380CC4-5D6E-409C-BE32-E72D297353CC}">
              <c16:uniqueId val="{0000005A-1E9E-40EF-945F-935077275F61}"/>
            </c:ext>
          </c:extLst>
        </c:ser>
        <c:ser>
          <c:idx val="91"/>
          <c:order val="90"/>
          <c:tx>
            <c:strRef>
              <c:f>'44b CCG trending DATA'!$D$93</c:f>
              <c:strCache>
                <c:ptCount val="1"/>
                <c:pt idx="0">
                  <c:v>SUNDERLAND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DATA'!$H$93:$AE$93</c:f>
              <c:numCache>
                <c:formatCode>0.0</c:formatCode>
                <c:ptCount val="24"/>
                <c:pt idx="0">
                  <c:v>9</c:v>
                </c:pt>
                <c:pt idx="1">
                  <c:v>8.8000000000000007</c:v>
                </c:pt>
                <c:pt idx="2">
                  <c:v>8.6999999999999993</c:v>
                </c:pt>
                <c:pt idx="3">
                  <c:v>8.6999999999999993</c:v>
                </c:pt>
                <c:pt idx="4">
                  <c:v>8.6999999999999993</c:v>
                </c:pt>
                <c:pt idx="5">
                  <c:v>8.6</c:v>
                </c:pt>
                <c:pt idx="6">
                  <c:v>8.6</c:v>
                </c:pt>
                <c:pt idx="7">
                  <c:v>8.5</c:v>
                </c:pt>
              </c:numCache>
            </c:numRef>
          </c:val>
          <c:smooth val="0"/>
          <c:extLst>
            <c:ext xmlns:c16="http://schemas.microsoft.com/office/drawing/2014/chart" uri="{C3380CC4-5D6E-409C-BE32-E72D297353CC}">
              <c16:uniqueId val="{0000005B-1E9E-40EF-945F-935077275F61}"/>
            </c:ext>
          </c:extLst>
        </c:ser>
        <c:ser>
          <c:idx val="92"/>
          <c:order val="91"/>
          <c:tx>
            <c:strRef>
              <c:f>'44b CCG trending DATA'!$D$94</c:f>
              <c:strCache>
                <c:ptCount val="1"/>
                <c:pt idx="0">
                  <c:v>SURREY HEARTLANDS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DATA'!$H$94:$AE$94</c:f>
              <c:numCache>
                <c:formatCode>0.0</c:formatCode>
                <c:ptCount val="24"/>
                <c:pt idx="0">
                  <c:v>11.6</c:v>
                </c:pt>
                <c:pt idx="1">
                  <c:v>11.6</c:v>
                </c:pt>
                <c:pt idx="2">
                  <c:v>11.5</c:v>
                </c:pt>
                <c:pt idx="3">
                  <c:v>11.4</c:v>
                </c:pt>
                <c:pt idx="4">
                  <c:v>11.3</c:v>
                </c:pt>
                <c:pt idx="5">
                  <c:v>11.2</c:v>
                </c:pt>
                <c:pt idx="6">
                  <c:v>11</c:v>
                </c:pt>
                <c:pt idx="7">
                  <c:v>10.7</c:v>
                </c:pt>
              </c:numCache>
            </c:numRef>
          </c:val>
          <c:smooth val="0"/>
          <c:extLst>
            <c:ext xmlns:c16="http://schemas.microsoft.com/office/drawing/2014/chart" uri="{C3380CC4-5D6E-409C-BE32-E72D297353CC}">
              <c16:uniqueId val="{0000005C-1E9E-40EF-945F-935077275F61}"/>
            </c:ext>
          </c:extLst>
        </c:ser>
        <c:ser>
          <c:idx val="93"/>
          <c:order val="92"/>
          <c:tx>
            <c:strRef>
              <c:f>'44b CCG trending DATA'!$D$95</c:f>
              <c:strCache>
                <c:ptCount val="1"/>
                <c:pt idx="0">
                  <c:v>TAMESIDE AND GLOSSOP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DATA'!$H$95:$AE$95</c:f>
              <c:numCache>
                <c:formatCode>0.0</c:formatCode>
                <c:ptCount val="24"/>
                <c:pt idx="0">
                  <c:v>8.6</c:v>
                </c:pt>
                <c:pt idx="1">
                  <c:v>8.5</c:v>
                </c:pt>
                <c:pt idx="2">
                  <c:v>8.4</c:v>
                </c:pt>
                <c:pt idx="3">
                  <c:v>8.3000000000000007</c:v>
                </c:pt>
                <c:pt idx="4">
                  <c:v>8.4</c:v>
                </c:pt>
                <c:pt idx="5">
                  <c:v>8.3000000000000007</c:v>
                </c:pt>
                <c:pt idx="6">
                  <c:v>8.1999999999999993</c:v>
                </c:pt>
                <c:pt idx="7">
                  <c:v>8</c:v>
                </c:pt>
              </c:numCache>
            </c:numRef>
          </c:val>
          <c:smooth val="0"/>
          <c:extLst>
            <c:ext xmlns:c16="http://schemas.microsoft.com/office/drawing/2014/chart" uri="{C3380CC4-5D6E-409C-BE32-E72D297353CC}">
              <c16:uniqueId val="{0000005D-1E9E-40EF-945F-935077275F61}"/>
            </c:ext>
          </c:extLst>
        </c:ser>
        <c:ser>
          <c:idx val="94"/>
          <c:order val="93"/>
          <c:tx>
            <c:strRef>
              <c:f>'44b CCG trending DATA'!$D$96</c:f>
              <c:strCache>
                <c:ptCount val="1"/>
                <c:pt idx="0">
                  <c:v>TEES VALLEY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DATA'!$H$96:$AE$96</c:f>
              <c:numCache>
                <c:formatCode>0.0</c:formatCode>
                <c:ptCount val="24"/>
                <c:pt idx="0">
                  <c:v>10.1</c:v>
                </c:pt>
                <c:pt idx="1">
                  <c:v>10</c:v>
                </c:pt>
                <c:pt idx="2">
                  <c:v>9.9</c:v>
                </c:pt>
                <c:pt idx="3">
                  <c:v>9.6999999999999993</c:v>
                </c:pt>
                <c:pt idx="4">
                  <c:v>9.6</c:v>
                </c:pt>
                <c:pt idx="5">
                  <c:v>9.5</c:v>
                </c:pt>
                <c:pt idx="6">
                  <c:v>9.3000000000000007</c:v>
                </c:pt>
                <c:pt idx="7">
                  <c:v>9.1</c:v>
                </c:pt>
              </c:numCache>
            </c:numRef>
          </c:val>
          <c:smooth val="0"/>
          <c:extLst>
            <c:ext xmlns:c16="http://schemas.microsoft.com/office/drawing/2014/chart" uri="{C3380CC4-5D6E-409C-BE32-E72D297353CC}">
              <c16:uniqueId val="{0000005E-1E9E-40EF-945F-935077275F61}"/>
            </c:ext>
          </c:extLst>
        </c:ser>
        <c:ser>
          <c:idx val="95"/>
          <c:order val="94"/>
          <c:tx>
            <c:strRef>
              <c:f>'44b CCG trending DATA'!$D$97</c:f>
              <c:strCache>
                <c:ptCount val="1"/>
                <c:pt idx="0">
                  <c:v>THURROCK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DATA'!$H$97:$AE$97</c:f>
              <c:numCache>
                <c:formatCode>0.0</c:formatCode>
                <c:ptCount val="24"/>
                <c:pt idx="0">
                  <c:v>8.3000000000000007</c:v>
                </c:pt>
                <c:pt idx="1">
                  <c:v>8</c:v>
                </c:pt>
                <c:pt idx="2">
                  <c:v>7.7</c:v>
                </c:pt>
                <c:pt idx="3">
                  <c:v>7.5</c:v>
                </c:pt>
                <c:pt idx="4">
                  <c:v>7.4</c:v>
                </c:pt>
                <c:pt idx="5">
                  <c:v>7.2</c:v>
                </c:pt>
                <c:pt idx="6">
                  <c:v>7</c:v>
                </c:pt>
                <c:pt idx="7">
                  <c:v>6.7</c:v>
                </c:pt>
              </c:numCache>
            </c:numRef>
          </c:val>
          <c:smooth val="0"/>
          <c:extLst>
            <c:ext xmlns:c16="http://schemas.microsoft.com/office/drawing/2014/chart" uri="{C3380CC4-5D6E-409C-BE32-E72D297353CC}">
              <c16:uniqueId val="{0000005F-1E9E-40EF-945F-935077275F61}"/>
            </c:ext>
          </c:extLst>
        </c:ser>
        <c:ser>
          <c:idx val="96"/>
          <c:order val="95"/>
          <c:tx>
            <c:strRef>
              <c:f>'44b CCG trending DATA'!$D$98</c:f>
              <c:strCache>
                <c:ptCount val="1"/>
                <c:pt idx="0">
                  <c:v>TRAFFORD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DATA'!$H$98:$AE$98</c:f>
              <c:numCache>
                <c:formatCode>0.0</c:formatCode>
                <c:ptCount val="24"/>
                <c:pt idx="0">
                  <c:v>13.1</c:v>
                </c:pt>
                <c:pt idx="1">
                  <c:v>13</c:v>
                </c:pt>
                <c:pt idx="2">
                  <c:v>13</c:v>
                </c:pt>
                <c:pt idx="3">
                  <c:v>13</c:v>
                </c:pt>
                <c:pt idx="4">
                  <c:v>13</c:v>
                </c:pt>
                <c:pt idx="5">
                  <c:v>13</c:v>
                </c:pt>
                <c:pt idx="6">
                  <c:v>12.8</c:v>
                </c:pt>
                <c:pt idx="7">
                  <c:v>12.5</c:v>
                </c:pt>
              </c:numCache>
            </c:numRef>
          </c:val>
          <c:smooth val="0"/>
          <c:extLst>
            <c:ext xmlns:c16="http://schemas.microsoft.com/office/drawing/2014/chart" uri="{C3380CC4-5D6E-409C-BE32-E72D297353CC}">
              <c16:uniqueId val="{00000060-1E9E-40EF-945F-935077275F61}"/>
            </c:ext>
          </c:extLst>
        </c:ser>
        <c:ser>
          <c:idx val="97"/>
          <c:order val="96"/>
          <c:tx>
            <c:strRef>
              <c:f>'44b CCG trending DATA'!$D$99</c:f>
              <c:strCache>
                <c:ptCount val="1"/>
                <c:pt idx="0">
                  <c:v>VALE OF YORK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DATA'!$H$99:$AE$99</c:f>
              <c:numCache>
                <c:formatCode>0.0</c:formatCode>
                <c:ptCount val="24"/>
                <c:pt idx="0">
                  <c:v>5.7</c:v>
                </c:pt>
                <c:pt idx="1">
                  <c:v>5.7</c:v>
                </c:pt>
                <c:pt idx="2">
                  <c:v>5.6</c:v>
                </c:pt>
                <c:pt idx="3">
                  <c:v>5.5</c:v>
                </c:pt>
                <c:pt idx="4">
                  <c:v>5.5</c:v>
                </c:pt>
                <c:pt idx="5">
                  <c:v>5.5</c:v>
                </c:pt>
                <c:pt idx="6">
                  <c:v>5.4</c:v>
                </c:pt>
                <c:pt idx="7">
                  <c:v>5.3</c:v>
                </c:pt>
              </c:numCache>
            </c:numRef>
          </c:val>
          <c:smooth val="0"/>
          <c:extLst>
            <c:ext xmlns:c16="http://schemas.microsoft.com/office/drawing/2014/chart" uri="{C3380CC4-5D6E-409C-BE32-E72D297353CC}">
              <c16:uniqueId val="{00000061-1E9E-40EF-945F-935077275F61}"/>
            </c:ext>
          </c:extLst>
        </c:ser>
        <c:ser>
          <c:idx val="98"/>
          <c:order val="97"/>
          <c:tx>
            <c:strRef>
              <c:f>'44b CCG trending DATA'!$D$100</c:f>
              <c:strCache>
                <c:ptCount val="1"/>
                <c:pt idx="0">
                  <c:v>WAKEFIELD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DATA'!$H$100:$AE$100</c:f>
              <c:numCache>
                <c:formatCode>0.0</c:formatCode>
                <c:ptCount val="24"/>
                <c:pt idx="0">
                  <c:v>7.6</c:v>
                </c:pt>
                <c:pt idx="1">
                  <c:v>7.6</c:v>
                </c:pt>
                <c:pt idx="2">
                  <c:v>7.5</c:v>
                </c:pt>
                <c:pt idx="3">
                  <c:v>7.4</c:v>
                </c:pt>
                <c:pt idx="4">
                  <c:v>7.3</c:v>
                </c:pt>
                <c:pt idx="5">
                  <c:v>7.3</c:v>
                </c:pt>
                <c:pt idx="6">
                  <c:v>7.1</c:v>
                </c:pt>
                <c:pt idx="7">
                  <c:v>6.9</c:v>
                </c:pt>
              </c:numCache>
            </c:numRef>
          </c:val>
          <c:smooth val="0"/>
          <c:extLst>
            <c:ext xmlns:c16="http://schemas.microsoft.com/office/drawing/2014/chart" uri="{C3380CC4-5D6E-409C-BE32-E72D297353CC}">
              <c16:uniqueId val="{00000062-1E9E-40EF-945F-935077275F61}"/>
            </c:ext>
          </c:extLst>
        </c:ser>
        <c:ser>
          <c:idx val="99"/>
          <c:order val="98"/>
          <c:tx>
            <c:strRef>
              <c:f>'44b CCG trending DATA'!$D$101</c:f>
              <c:strCache>
                <c:ptCount val="1"/>
                <c:pt idx="0">
                  <c:v>WARRINGTON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DATA'!$H$101:$AE$101</c:f>
              <c:numCache>
                <c:formatCode>0.0</c:formatCode>
                <c:ptCount val="24"/>
                <c:pt idx="0">
                  <c:v>8.3000000000000007</c:v>
                </c:pt>
                <c:pt idx="1">
                  <c:v>8.1999999999999993</c:v>
                </c:pt>
                <c:pt idx="2">
                  <c:v>8.1</c:v>
                </c:pt>
                <c:pt idx="3">
                  <c:v>8</c:v>
                </c:pt>
                <c:pt idx="4">
                  <c:v>7.9</c:v>
                </c:pt>
                <c:pt idx="5">
                  <c:v>7.8</c:v>
                </c:pt>
                <c:pt idx="6">
                  <c:v>7.6</c:v>
                </c:pt>
                <c:pt idx="7">
                  <c:v>7.4</c:v>
                </c:pt>
              </c:numCache>
            </c:numRef>
          </c:val>
          <c:smooth val="0"/>
          <c:extLst>
            <c:ext xmlns:c16="http://schemas.microsoft.com/office/drawing/2014/chart" uri="{C3380CC4-5D6E-409C-BE32-E72D297353CC}">
              <c16:uniqueId val="{00000063-1E9E-40EF-945F-935077275F61}"/>
            </c:ext>
          </c:extLst>
        </c:ser>
        <c:ser>
          <c:idx val="100"/>
          <c:order val="99"/>
          <c:tx>
            <c:strRef>
              <c:f>'44b CCG trending DATA'!$D$102</c:f>
              <c:strCache>
                <c:ptCount val="1"/>
                <c:pt idx="0">
                  <c:v>WEST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DATA'!$H$102:$AE$102</c:f>
              <c:numCache>
                <c:formatCode>0.0</c:formatCode>
                <c:ptCount val="24"/>
                <c:pt idx="0">
                  <c:v>12.5</c:v>
                </c:pt>
                <c:pt idx="1">
                  <c:v>12.2</c:v>
                </c:pt>
                <c:pt idx="2">
                  <c:v>11.8</c:v>
                </c:pt>
                <c:pt idx="3">
                  <c:v>11.5</c:v>
                </c:pt>
                <c:pt idx="4">
                  <c:v>11.3</c:v>
                </c:pt>
                <c:pt idx="5">
                  <c:v>11</c:v>
                </c:pt>
                <c:pt idx="6">
                  <c:v>10.6</c:v>
                </c:pt>
                <c:pt idx="7">
                  <c:v>10.199999999999999</c:v>
                </c:pt>
              </c:numCache>
            </c:numRef>
          </c:val>
          <c:smooth val="0"/>
          <c:extLst>
            <c:ext xmlns:c16="http://schemas.microsoft.com/office/drawing/2014/chart" uri="{C3380CC4-5D6E-409C-BE32-E72D297353CC}">
              <c16:uniqueId val="{00000064-1E9E-40EF-945F-935077275F61}"/>
            </c:ext>
          </c:extLst>
        </c:ser>
        <c:ser>
          <c:idx val="101"/>
          <c:order val="100"/>
          <c:tx>
            <c:strRef>
              <c:f>'44b CCG trending DATA'!$D$103</c:f>
              <c:strCache>
                <c:ptCount val="1"/>
                <c:pt idx="0">
                  <c:v>WEST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DATA'!$H$103:$AE$103</c:f>
              <c:numCache>
                <c:formatCode>0.0</c:formatCode>
                <c:ptCount val="24"/>
                <c:pt idx="0">
                  <c:v>10</c:v>
                </c:pt>
                <c:pt idx="1">
                  <c:v>9.9</c:v>
                </c:pt>
                <c:pt idx="2">
                  <c:v>9.8000000000000007</c:v>
                </c:pt>
                <c:pt idx="3">
                  <c:v>9.8000000000000007</c:v>
                </c:pt>
                <c:pt idx="4">
                  <c:v>9.8000000000000007</c:v>
                </c:pt>
                <c:pt idx="5">
                  <c:v>9.8000000000000007</c:v>
                </c:pt>
                <c:pt idx="6">
                  <c:v>9.6</c:v>
                </c:pt>
                <c:pt idx="7">
                  <c:v>9.4</c:v>
                </c:pt>
              </c:numCache>
            </c:numRef>
          </c:val>
          <c:smooth val="0"/>
          <c:extLst>
            <c:ext xmlns:c16="http://schemas.microsoft.com/office/drawing/2014/chart" uri="{C3380CC4-5D6E-409C-BE32-E72D297353CC}">
              <c16:uniqueId val="{00000065-1E9E-40EF-945F-935077275F61}"/>
            </c:ext>
          </c:extLst>
        </c:ser>
        <c:ser>
          <c:idx val="102"/>
          <c:order val="101"/>
          <c:tx>
            <c:strRef>
              <c:f>'44b CCG trending DATA'!$D$104</c:f>
              <c:strCache>
                <c:ptCount val="1"/>
                <c:pt idx="0">
                  <c:v>WEST LEICESTERSHIRE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DATA'!$H$104:$AE$104</c:f>
              <c:numCache>
                <c:formatCode>0.0</c:formatCode>
                <c:ptCount val="24"/>
                <c:pt idx="0">
                  <c:v>12.3</c:v>
                </c:pt>
                <c:pt idx="1">
                  <c:v>12.2</c:v>
                </c:pt>
                <c:pt idx="2">
                  <c:v>12.1</c:v>
                </c:pt>
                <c:pt idx="3">
                  <c:v>12</c:v>
                </c:pt>
                <c:pt idx="4">
                  <c:v>12</c:v>
                </c:pt>
                <c:pt idx="5">
                  <c:v>12</c:v>
                </c:pt>
                <c:pt idx="6">
                  <c:v>11.8</c:v>
                </c:pt>
                <c:pt idx="7">
                  <c:v>11.7</c:v>
                </c:pt>
              </c:numCache>
            </c:numRef>
          </c:val>
          <c:smooth val="0"/>
          <c:extLst>
            <c:ext xmlns:c16="http://schemas.microsoft.com/office/drawing/2014/chart" uri="{C3380CC4-5D6E-409C-BE32-E72D297353CC}">
              <c16:uniqueId val="{00000066-1E9E-40EF-945F-935077275F61}"/>
            </c:ext>
          </c:extLst>
        </c:ser>
        <c:ser>
          <c:idx val="103"/>
          <c:order val="102"/>
          <c:tx>
            <c:strRef>
              <c:f>'44b CCG trending DATA'!$D$105</c:f>
              <c:strCache>
                <c:ptCount val="1"/>
                <c:pt idx="0">
                  <c:v>WEST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DATA'!$H$105:$AE$105</c:f>
              <c:numCache>
                <c:formatCode>0.0</c:formatCode>
                <c:ptCount val="24"/>
                <c:pt idx="0">
                  <c:v>11</c:v>
                </c:pt>
                <c:pt idx="1">
                  <c:v>11.1</c:v>
                </c:pt>
                <c:pt idx="2">
                  <c:v>11</c:v>
                </c:pt>
                <c:pt idx="3">
                  <c:v>10.9</c:v>
                </c:pt>
                <c:pt idx="4">
                  <c:v>10.8</c:v>
                </c:pt>
                <c:pt idx="5">
                  <c:v>10.7</c:v>
                </c:pt>
                <c:pt idx="6">
                  <c:v>10.5</c:v>
                </c:pt>
                <c:pt idx="7">
                  <c:v>10.3</c:v>
                </c:pt>
              </c:numCache>
            </c:numRef>
          </c:val>
          <c:smooth val="0"/>
          <c:extLst>
            <c:ext xmlns:c16="http://schemas.microsoft.com/office/drawing/2014/chart" uri="{C3380CC4-5D6E-409C-BE32-E72D297353CC}">
              <c16:uniqueId val="{00000067-1E9E-40EF-945F-935077275F61}"/>
            </c:ext>
          </c:extLst>
        </c:ser>
        <c:ser>
          <c:idx val="104"/>
          <c:order val="103"/>
          <c:tx>
            <c:strRef>
              <c:f>'44b CCG trending DATA'!$D$106</c:f>
              <c:strCache>
                <c:ptCount val="1"/>
                <c:pt idx="0">
                  <c:v>WEST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DATA'!$H$106:$AE$106</c:f>
              <c:numCache>
                <c:formatCode>0.0</c:formatCode>
                <c:ptCount val="24"/>
                <c:pt idx="0">
                  <c:v>13.2</c:v>
                </c:pt>
                <c:pt idx="1">
                  <c:v>13.2</c:v>
                </c:pt>
                <c:pt idx="2">
                  <c:v>13.1</c:v>
                </c:pt>
                <c:pt idx="3">
                  <c:v>13</c:v>
                </c:pt>
                <c:pt idx="4">
                  <c:v>12.9</c:v>
                </c:pt>
                <c:pt idx="5">
                  <c:v>12.7</c:v>
                </c:pt>
                <c:pt idx="6">
                  <c:v>12.4</c:v>
                </c:pt>
                <c:pt idx="7">
                  <c:v>12.1</c:v>
                </c:pt>
              </c:numCache>
            </c:numRef>
          </c:val>
          <c:smooth val="0"/>
          <c:extLst>
            <c:ext xmlns:c16="http://schemas.microsoft.com/office/drawing/2014/chart" uri="{C3380CC4-5D6E-409C-BE32-E72D297353CC}">
              <c16:uniqueId val="{00000068-1E9E-40EF-945F-935077275F61}"/>
            </c:ext>
          </c:extLst>
        </c:ser>
        <c:ser>
          <c:idx val="105"/>
          <c:order val="104"/>
          <c:tx>
            <c:strRef>
              <c:f>'44b CCG trending DATA'!$D$107</c:f>
              <c:strCache>
                <c:ptCount val="1"/>
                <c:pt idx="0">
                  <c:v>WIGAN 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DATA'!$H$107:$AE$107</c:f>
              <c:numCache>
                <c:formatCode>0.0</c:formatCode>
                <c:ptCount val="24"/>
                <c:pt idx="0">
                  <c:v>10.5</c:v>
                </c:pt>
                <c:pt idx="1">
                  <c:v>10.3</c:v>
                </c:pt>
                <c:pt idx="2">
                  <c:v>10.199999999999999</c:v>
                </c:pt>
                <c:pt idx="3">
                  <c:v>10.1</c:v>
                </c:pt>
                <c:pt idx="4">
                  <c:v>10</c:v>
                </c:pt>
                <c:pt idx="5">
                  <c:v>10</c:v>
                </c:pt>
                <c:pt idx="6">
                  <c:v>9.8000000000000007</c:v>
                </c:pt>
                <c:pt idx="7">
                  <c:v>9.6</c:v>
                </c:pt>
              </c:numCache>
            </c:numRef>
          </c:val>
          <c:smooth val="0"/>
          <c:extLst>
            <c:ext xmlns:c16="http://schemas.microsoft.com/office/drawing/2014/chart" uri="{C3380CC4-5D6E-409C-BE32-E72D297353CC}">
              <c16:uniqueId val="{00000069-1E9E-40EF-945F-935077275F61}"/>
            </c:ext>
          </c:extLst>
        </c:ser>
        <c:ser>
          <c:idx val="106"/>
          <c:order val="105"/>
          <c:tx>
            <c:strRef>
              <c:f>'44b CCG trending DATA'!$D$108</c:f>
              <c:strCache>
                <c:ptCount val="1"/>
                <c:pt idx="0">
                  <c:v>WIRRAL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pt idx="6">
                  <c:v>44470</c:v>
                </c:pt>
                <c:pt idx="7">
                  <c:v>44501</c:v>
                </c:pt>
              </c:numCache>
            </c:numRef>
          </c:cat>
          <c:val>
            <c:numRef>
              <c:f>'44b CCG trending DATA'!$H$108:$AE$108</c:f>
              <c:numCache>
                <c:formatCode>0.0</c:formatCode>
                <c:ptCount val="24"/>
                <c:pt idx="0">
                  <c:v>12.6</c:v>
                </c:pt>
                <c:pt idx="1">
                  <c:v>12.5</c:v>
                </c:pt>
                <c:pt idx="2">
                  <c:v>12.5</c:v>
                </c:pt>
                <c:pt idx="3">
                  <c:v>12.4</c:v>
                </c:pt>
                <c:pt idx="4">
                  <c:v>12.4</c:v>
                </c:pt>
                <c:pt idx="5">
                  <c:v>12.5</c:v>
                </c:pt>
                <c:pt idx="6">
                  <c:v>12.3</c:v>
                </c:pt>
                <c:pt idx="7">
                  <c:v>12</c:v>
                </c:pt>
              </c:numCache>
            </c:numRef>
          </c:val>
          <c:smooth val="0"/>
          <c:extLst>
            <c:ext xmlns:c16="http://schemas.microsoft.com/office/drawing/2014/chart" uri="{C3380CC4-5D6E-409C-BE32-E72D297353CC}">
              <c16:uniqueId val="{0000006A-1E9E-40EF-945F-935077275F61}"/>
            </c:ext>
          </c:extLst>
        </c:ser>
        <c:ser>
          <c:idx val="107"/>
          <c:order val="106"/>
          <c:tx>
            <c:strRef>
              <c:f>'SOF metric 44b CCG Trending'!$G$34:$G$35</c:f>
              <c:strCache>
                <c:ptCount val="1"/>
                <c:pt idx="0">
                  <c:v>Selected CCG:</c:v>
                </c:pt>
              </c:strCache>
            </c:strRef>
          </c:tx>
          <c:spPr>
            <a:ln w="28575">
              <a:solidFill>
                <a:srgbClr val="CC66FF"/>
              </a:solidFill>
            </a:ln>
          </c:spPr>
          <c:marker>
            <c:symbol val="none"/>
          </c:marker>
          <c:val>
            <c:numRef>
              <c:f>'44b CCG trending chart data'!$A$8:$X$8</c:f>
              <c:numCache>
                <c:formatCode>0.0</c:formatCode>
                <c:ptCount val="24"/>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2-0C7A-48D0-A6E1-6589D8832C9F}"/>
            </c:ext>
          </c:extLst>
        </c:ser>
        <c:ser>
          <c:idx val="119"/>
          <c:order val="107"/>
          <c:tx>
            <c:strRef>
              <c:f>'44b CCG trending DATA'!$F$2</c:f>
              <c:strCache>
                <c:ptCount val="1"/>
                <c:pt idx="0">
                  <c:v>Target</c:v>
                </c:pt>
              </c:strCache>
            </c:strRef>
          </c:tx>
          <c:spPr>
            <a:ln w="28575">
              <a:solidFill>
                <a:srgbClr val="00CC66"/>
              </a:solidFill>
            </a:ln>
          </c:spPr>
          <c:marker>
            <c:symbol val="none"/>
          </c:marker>
          <c:val>
            <c:numRef>
              <c:f>'44b CCG trending DATA'!$H$116:$AE$116</c:f>
              <c:numCache>
                <c:formatCode>0.0</c:formatCode>
                <c:ptCount val="24"/>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3-0C7A-48D0-A6E1-6589D8832C9F}"/>
            </c:ext>
          </c:extLst>
        </c:ser>
        <c:dLbls>
          <c:showLegendKey val="0"/>
          <c:showVal val="0"/>
          <c:showCatName val="0"/>
          <c:showSerName val="0"/>
          <c:showPercent val="0"/>
          <c:showBubbleSize val="0"/>
        </c:dLbls>
        <c:marker val="1"/>
        <c:smooth val="0"/>
        <c:axId val="150111232"/>
        <c:axId val="30059328"/>
      </c:lineChart>
      <c:catAx>
        <c:axId val="15011123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5.1290088976815766E-3"/>
              <c:y val="0.9438115996807434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30059328"/>
        <c:crosses val="autoZero"/>
        <c:auto val="0"/>
        <c:lblAlgn val="ctr"/>
        <c:lblOffset val="100"/>
        <c:tickLblSkip val="1"/>
        <c:tickMarkSkip val="1"/>
        <c:noMultiLvlLbl val="0"/>
      </c:catAx>
      <c:valAx>
        <c:axId val="30059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Items </a:t>
                </a:r>
              </a:p>
            </c:rich>
          </c:tx>
          <c:layout>
            <c:manualLayout>
              <c:xMode val="edge"/>
              <c:yMode val="edge"/>
              <c:x val="2.1493408797243149E-2"/>
              <c:y val="0.412489780780365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50111232"/>
        <c:crosses val="autoZero"/>
        <c:crossBetween val="between"/>
        <c:majorUnit val="1"/>
        <c:minorUnit val="2.0000000000000004E-2"/>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6306911636045494E-2"/>
          <c:y val="0.14970366173446523"/>
          <c:w val="0.88641130581166239"/>
          <c:h val="0.58935920974758027"/>
        </c:manualLayout>
      </c:layout>
      <c:lineChart>
        <c:grouping val="standard"/>
        <c:varyColors val="0"/>
        <c:ser>
          <c:idx val="1"/>
          <c:order val="0"/>
          <c:tx>
            <c:strRef>
              <c:f>'England Summary data'!$A$24</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data'!$B$24:$I$24</c:f>
              <c:numCache>
                <c:formatCode>0.000</c:formatCode>
                <c:ptCount val="8"/>
                <c:pt idx="0">
                  <c:v>0.77500000000000002</c:v>
                </c:pt>
                <c:pt idx="1">
                  <c:v>0.77700000000000002</c:v>
                </c:pt>
                <c:pt idx="2" formatCode="General">
                  <c:v>0.78600000000000003</c:v>
                </c:pt>
                <c:pt idx="3">
                  <c:v>0.79600000000000004</c:v>
                </c:pt>
                <c:pt idx="4" formatCode="General">
                  <c:v>0.80400000000000005</c:v>
                </c:pt>
                <c:pt idx="5" formatCode="General">
                  <c:v>0.81299999999999994</c:v>
                </c:pt>
                <c:pt idx="6">
                  <c:v>0.82899999999999996</c:v>
                </c:pt>
                <c:pt idx="7" formatCode="General">
                  <c:v>0.85099999999999998</c:v>
                </c:pt>
              </c:numCache>
            </c:numRef>
          </c:val>
          <c:smooth val="0"/>
          <c:extLst>
            <c:ext xmlns:c16="http://schemas.microsoft.com/office/drawing/2014/chart" uri="{C3380CC4-5D6E-409C-BE32-E72D297353CC}">
              <c16:uniqueId val="{00000000-2092-424F-B3E6-443E0D825808}"/>
            </c:ext>
          </c:extLst>
        </c:ser>
        <c:dLbls>
          <c:showLegendKey val="0"/>
          <c:showVal val="0"/>
          <c:showCatName val="0"/>
          <c:showSerName val="0"/>
          <c:showPercent val="0"/>
          <c:showBubbleSize val="0"/>
        </c:dLbls>
        <c:marker val="1"/>
        <c:smooth val="0"/>
        <c:axId val="152544768"/>
        <c:axId val="151735104"/>
      </c:lineChart>
      <c:dateAx>
        <c:axId val="152544768"/>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6354583454845922E-2"/>
              <c:y val="0.7692461531788984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735104"/>
        <c:crosses val="autoZero"/>
        <c:auto val="1"/>
        <c:lblOffset val="100"/>
        <c:baseTimeUnit val="months"/>
      </c:dateAx>
      <c:valAx>
        <c:axId val="15173510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254476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293652499E-2"/>
          <c:y val="0.1651684332099565"/>
          <c:w val="0.90775152929933001"/>
          <c:h val="0.53554748402694441"/>
        </c:manualLayout>
      </c:layout>
      <c:lineChart>
        <c:grouping val="standard"/>
        <c:varyColors val="0"/>
        <c:ser>
          <c:idx val="0"/>
          <c:order val="0"/>
          <c:tx>
            <c:strRef>
              <c:f>'England Summary data'!$A$35</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data'!$B$35:$I$35</c:f>
              <c:numCache>
                <c:formatCode>0.0</c:formatCode>
                <c:ptCount val="8"/>
                <c:pt idx="0">
                  <c:v>11.5</c:v>
                </c:pt>
                <c:pt idx="1">
                  <c:v>11.4</c:v>
                </c:pt>
                <c:pt idx="2">
                  <c:v>11.2</c:v>
                </c:pt>
                <c:pt idx="3">
                  <c:v>11</c:v>
                </c:pt>
                <c:pt idx="4" formatCode="General">
                  <c:v>10.9</c:v>
                </c:pt>
                <c:pt idx="5">
                  <c:v>10.8</c:v>
                </c:pt>
                <c:pt idx="6">
                  <c:v>10.5</c:v>
                </c:pt>
                <c:pt idx="7">
                  <c:v>10.199999999999999</c:v>
                </c:pt>
              </c:numCache>
            </c:numRef>
          </c:val>
          <c:smooth val="0"/>
          <c:extLst>
            <c:ext xmlns:c16="http://schemas.microsoft.com/office/drawing/2014/chart" uri="{C3380CC4-5D6E-409C-BE32-E72D297353CC}">
              <c16:uniqueId val="{00000000-DCD3-4239-B815-60DD427C696A}"/>
            </c:ext>
          </c:extLst>
        </c:ser>
        <c:dLbls>
          <c:showLegendKey val="0"/>
          <c:showVal val="0"/>
          <c:showCatName val="0"/>
          <c:showSerName val="0"/>
          <c:showPercent val="0"/>
          <c:showBubbleSize val="0"/>
        </c:dLbls>
        <c:marker val="1"/>
        <c:smooth val="0"/>
        <c:axId val="152545280"/>
        <c:axId val="151736832"/>
      </c:lineChart>
      <c:dateAx>
        <c:axId val="15254528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775911124E-2"/>
              <c:y val="0.71636600047412502"/>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736832"/>
        <c:crosses val="autoZero"/>
        <c:auto val="1"/>
        <c:lblOffset val="100"/>
        <c:baseTimeUnit val="months"/>
      </c:dateAx>
      <c:valAx>
        <c:axId val="151736832"/>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2545280"/>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595982674221763E-2"/>
          <c:y val="0.26165623912170538"/>
          <c:w val="0.97280803465155652"/>
          <c:h val="0.33236120640916583"/>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data'!$D$7:$D$12</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'CCG by STP Summary data'!$E$7:$E$12</c:f>
              <c:numCache>
                <c:formatCode>General</c:formatCode>
                <c:ptCount val="6"/>
                <c:pt idx="0">
                  <c:v>1</c:v>
                </c:pt>
                <c:pt idx="1">
                  <c:v>1</c:v>
                </c:pt>
                <c:pt idx="2">
                  <c:v>1</c:v>
                </c:pt>
                <c:pt idx="3">
                  <c:v>1</c:v>
                </c:pt>
                <c:pt idx="4">
                  <c:v>1</c:v>
                </c:pt>
                <c:pt idx="5">
                  <c:v>2</c:v>
                </c:pt>
              </c:numCache>
            </c:numRef>
          </c:val>
          <c:extLst>
            <c:ext xmlns:c16="http://schemas.microsoft.com/office/drawing/2014/chart" uri="{C3380CC4-5D6E-409C-BE32-E72D297353CC}">
              <c16:uniqueId val="{00000000-ECDB-4E1D-BAA9-14409C5A9C5C}"/>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data'!$D$7:$D$12</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'CCG by STP Summary data'!$F$7:$F$12</c:f>
              <c:numCache>
                <c:formatCode>General</c:formatCode>
                <c:ptCount val="6"/>
                <c:pt idx="0">
                  <c:v>0</c:v>
                </c:pt>
                <c:pt idx="1">
                  <c:v>0</c:v>
                </c:pt>
                <c:pt idx="2">
                  <c:v>0</c:v>
                </c:pt>
                <c:pt idx="3">
                  <c:v>2</c:v>
                </c:pt>
                <c:pt idx="4">
                  <c:v>4</c:v>
                </c:pt>
                <c:pt idx="5">
                  <c:v>1</c:v>
                </c:pt>
              </c:numCache>
            </c:numRef>
          </c:val>
          <c:extLst>
            <c:ext xmlns:c16="http://schemas.microsoft.com/office/drawing/2014/chart" uri="{C3380CC4-5D6E-409C-BE32-E72D297353CC}">
              <c16:uniqueId val="{00000001-ECDB-4E1D-BAA9-14409C5A9C5C}"/>
            </c:ext>
          </c:extLst>
        </c:ser>
        <c:dLbls>
          <c:showLegendKey val="0"/>
          <c:showVal val="1"/>
          <c:showCatName val="0"/>
          <c:showSerName val="0"/>
          <c:showPercent val="0"/>
          <c:showBubbleSize val="0"/>
        </c:dLbls>
        <c:gapWidth val="40"/>
        <c:overlap val="100"/>
        <c:axId val="152546304"/>
        <c:axId val="151738560"/>
      </c:barChart>
      <c:catAx>
        <c:axId val="15254630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738560"/>
        <c:crosses val="autoZero"/>
        <c:auto val="1"/>
        <c:lblAlgn val="ctr"/>
        <c:lblOffset val="100"/>
        <c:noMultiLvlLbl val="0"/>
      </c:catAx>
      <c:valAx>
        <c:axId val="151738560"/>
        <c:scaling>
          <c:orientation val="minMax"/>
        </c:scaling>
        <c:delete val="1"/>
        <c:axPos val="l"/>
        <c:numFmt formatCode="General" sourceLinked="1"/>
        <c:majorTickMark val="none"/>
        <c:minorTickMark val="none"/>
        <c:tickLblPos val="nextTo"/>
        <c:crossAx val="15254630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627565179415138E-2"/>
          <c:y val="0.26378869657500659"/>
          <c:w val="0.97274486964116968"/>
          <c:h val="0.32046811795584373"/>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data'!$D$58:$D$63</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'CCG by STP Summary data'!$E$58:$E$63</c:f>
              <c:numCache>
                <c:formatCode>General</c:formatCode>
                <c:ptCount val="6"/>
                <c:pt idx="0">
                  <c:v>1</c:v>
                </c:pt>
                <c:pt idx="1">
                  <c:v>0</c:v>
                </c:pt>
                <c:pt idx="2">
                  <c:v>0</c:v>
                </c:pt>
                <c:pt idx="3">
                  <c:v>2</c:v>
                </c:pt>
                <c:pt idx="4">
                  <c:v>2</c:v>
                </c:pt>
                <c:pt idx="5">
                  <c:v>1</c:v>
                </c:pt>
              </c:numCache>
            </c:numRef>
          </c:val>
          <c:extLst>
            <c:ext xmlns:c16="http://schemas.microsoft.com/office/drawing/2014/chart" uri="{C3380CC4-5D6E-409C-BE32-E72D297353CC}">
              <c16:uniqueId val="{00000000-FCFB-420E-AAA5-9311CC55400E}"/>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data'!$D$58:$D$63</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'CCG by STP Summary data'!$F$58:$F$63</c:f>
              <c:numCache>
                <c:formatCode>General</c:formatCode>
                <c:ptCount val="6"/>
                <c:pt idx="0">
                  <c:v>0</c:v>
                </c:pt>
                <c:pt idx="1">
                  <c:v>1</c:v>
                </c:pt>
                <c:pt idx="2">
                  <c:v>1</c:v>
                </c:pt>
                <c:pt idx="3">
                  <c:v>1</c:v>
                </c:pt>
                <c:pt idx="4">
                  <c:v>3</c:v>
                </c:pt>
                <c:pt idx="5">
                  <c:v>2</c:v>
                </c:pt>
              </c:numCache>
            </c:numRef>
          </c:val>
          <c:extLst>
            <c:ext xmlns:c16="http://schemas.microsoft.com/office/drawing/2014/chart" uri="{C3380CC4-5D6E-409C-BE32-E72D297353CC}">
              <c16:uniqueId val="{00000001-FCFB-420E-AAA5-9311CC55400E}"/>
            </c:ext>
          </c:extLst>
        </c:ser>
        <c:dLbls>
          <c:showLegendKey val="0"/>
          <c:showVal val="1"/>
          <c:showCatName val="0"/>
          <c:showSerName val="0"/>
          <c:showPercent val="0"/>
          <c:showBubbleSize val="0"/>
        </c:dLbls>
        <c:gapWidth val="40"/>
        <c:overlap val="100"/>
        <c:axId val="152546816"/>
        <c:axId val="151659072"/>
      </c:barChart>
      <c:catAx>
        <c:axId val="152546816"/>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659072"/>
        <c:crosses val="autoZero"/>
        <c:auto val="1"/>
        <c:lblAlgn val="ctr"/>
        <c:lblOffset val="100"/>
        <c:noMultiLvlLbl val="0"/>
      </c:catAx>
      <c:valAx>
        <c:axId val="151659072"/>
        <c:scaling>
          <c:orientation val="minMax"/>
        </c:scaling>
        <c:delete val="1"/>
        <c:axPos val="l"/>
        <c:numFmt formatCode="General" sourceLinked="1"/>
        <c:majorTickMark val="none"/>
        <c:minorTickMark val="none"/>
        <c:tickLblPos val="nextTo"/>
        <c:crossAx val="1525468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3805524682607107"/>
          <c:w val="0.88641130581166239"/>
          <c:h val="0.58935920974758027"/>
        </c:manualLayout>
      </c:layout>
      <c:lineChart>
        <c:grouping val="standard"/>
        <c:varyColors val="0"/>
        <c:ser>
          <c:idx val="1"/>
          <c:order val="0"/>
          <c:tx>
            <c:strRef>
              <c:f>'England Summary data'!$A$12</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data'!$B$12:$I$12</c:f>
              <c:numCache>
                <c:formatCode>#,##0</c:formatCode>
                <c:ptCount val="8"/>
                <c:pt idx="0">
                  <c:v>3057643</c:v>
                </c:pt>
                <c:pt idx="1">
                  <c:v>3065936</c:v>
                </c:pt>
                <c:pt idx="2">
                  <c:v>3103781</c:v>
                </c:pt>
                <c:pt idx="3">
                  <c:v>3146069</c:v>
                </c:pt>
                <c:pt idx="4">
                  <c:v>3181742</c:v>
                </c:pt>
                <c:pt idx="5">
                  <c:v>3218230</c:v>
                </c:pt>
                <c:pt idx="6">
                  <c:v>3287722</c:v>
                </c:pt>
                <c:pt idx="7">
                  <c:v>3377498</c:v>
                </c:pt>
              </c:numCache>
            </c:numRef>
          </c:val>
          <c:smooth val="0"/>
          <c:extLst>
            <c:ext xmlns:c16="http://schemas.microsoft.com/office/drawing/2014/chart" uri="{C3380CC4-5D6E-409C-BE32-E72D297353CC}">
              <c16:uniqueId val="{00000000-A07F-4A29-9A8D-79EBBB7AB2A0}"/>
            </c:ext>
          </c:extLst>
        </c:ser>
        <c:dLbls>
          <c:showLegendKey val="0"/>
          <c:showVal val="0"/>
          <c:showCatName val="0"/>
          <c:showSerName val="0"/>
          <c:showPercent val="0"/>
          <c:showBubbleSize val="0"/>
        </c:dLbls>
        <c:marker val="1"/>
        <c:smooth val="0"/>
        <c:axId val="154025984"/>
        <c:axId val="151661376"/>
      </c:lineChart>
      <c:dateAx>
        <c:axId val="15402598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2394844876753174E-2"/>
              <c:y val="0.76028262825075588"/>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661376"/>
        <c:crosses val="autoZero"/>
        <c:auto val="1"/>
        <c:lblOffset val="100"/>
        <c:baseTimeUnit val="months"/>
      </c:dateAx>
      <c:valAx>
        <c:axId val="151661376"/>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4025984"/>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7.3892952638748705E-2"/>
          <c:y val="0.17262882623126696"/>
          <c:w val="0.90775152929933001"/>
          <c:h val="0.53554748402694441"/>
        </c:manualLayout>
      </c:layout>
      <c:lineChart>
        <c:grouping val="standard"/>
        <c:varyColors val="0"/>
        <c:ser>
          <c:idx val="0"/>
          <c:order val="0"/>
          <c:tx>
            <c:strRef>
              <c:f>'England Summary data'!$A$46</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data'!$B$46:$I$46</c:f>
              <c:numCache>
                <c:formatCode>#,##0</c:formatCode>
                <c:ptCount val="8"/>
                <c:pt idx="0">
                  <c:v>346686</c:v>
                </c:pt>
                <c:pt idx="1">
                  <c:v>344108</c:v>
                </c:pt>
                <c:pt idx="2">
                  <c:v>342807</c:v>
                </c:pt>
                <c:pt idx="3">
                  <c:v>342507</c:v>
                </c:pt>
                <c:pt idx="4">
                  <c:v>343273</c:v>
                </c:pt>
                <c:pt idx="5">
                  <c:v>342913</c:v>
                </c:pt>
                <c:pt idx="6">
                  <c:v>341661</c:v>
                </c:pt>
                <c:pt idx="7">
                  <c:v>341969</c:v>
                </c:pt>
              </c:numCache>
            </c:numRef>
          </c:val>
          <c:smooth val="0"/>
          <c:extLst>
            <c:ext xmlns:c16="http://schemas.microsoft.com/office/drawing/2014/chart" uri="{C3380CC4-5D6E-409C-BE32-E72D297353CC}">
              <c16:uniqueId val="{00000000-F7C4-4D35-8FBF-D7F021BEE5F8}"/>
            </c:ext>
          </c:extLst>
        </c:ser>
        <c:dLbls>
          <c:showLegendKey val="0"/>
          <c:showVal val="0"/>
          <c:showCatName val="0"/>
          <c:showSerName val="0"/>
          <c:showPercent val="0"/>
          <c:showBubbleSize val="0"/>
        </c:dLbls>
        <c:marker val="1"/>
        <c:smooth val="0"/>
        <c:axId val="152545792"/>
        <c:axId val="151664256"/>
      </c:lineChart>
      <c:dateAx>
        <c:axId val="152545792"/>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8807181946E-2"/>
              <c:y val="0.72514524479481157"/>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664256"/>
        <c:crosses val="autoZero"/>
        <c:auto val="1"/>
        <c:lblOffset val="100"/>
        <c:baseTimeUnit val="months"/>
      </c:dateAx>
      <c:valAx>
        <c:axId val="151664256"/>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2545792"/>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595982674221763E-2"/>
          <c:y val="0.26165623912170538"/>
          <c:w val="0.97280803465155652"/>
          <c:h val="0.33236120640916583"/>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'NHS STP target data'!$G$4:$G$9</c:f>
              <c:numCache>
                <c:formatCode>General</c:formatCode>
                <c:ptCount val="6"/>
                <c:pt idx="0">
                  <c:v>1</c:v>
                </c:pt>
                <c:pt idx="1">
                  <c:v>1</c:v>
                </c:pt>
                <c:pt idx="2">
                  <c:v>1</c:v>
                </c:pt>
                <c:pt idx="3">
                  <c:v>1</c:v>
                </c:pt>
                <c:pt idx="4">
                  <c:v>0</c:v>
                </c:pt>
                <c:pt idx="5">
                  <c:v>1</c:v>
                </c:pt>
              </c:numCache>
            </c:numRef>
          </c:val>
          <c:extLst>
            <c:ext xmlns:c16="http://schemas.microsoft.com/office/drawing/2014/chart" uri="{C3380CC4-5D6E-409C-BE32-E72D297353CC}">
              <c16:uniqueId val="{00000000-5556-4C36-8CBA-9E4BFEB8E590}"/>
            </c:ext>
          </c:extLst>
        </c:ser>
        <c:ser>
          <c:idx val="2"/>
          <c:order val="1"/>
          <c:tx>
            <c:strRef>
              <c:f>'NHS STP target data'!$H$3</c:f>
              <c:strCache>
                <c:ptCount val="1"/>
                <c:pt idx="0">
                  <c:v>STP has not met target</c:v>
                </c:pt>
              </c:strCache>
            </c:strRef>
          </c:tx>
          <c:spPr>
            <a:solidFill>
              <a:srgbClr val="00B0F0"/>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'NHS STP target data'!$H$4:$H$9</c:f>
              <c:numCache>
                <c:formatCode>General</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1-5556-4C36-8CBA-9E4BFEB8E590}"/>
            </c:ext>
          </c:extLst>
        </c:ser>
        <c:dLbls>
          <c:showLegendKey val="0"/>
          <c:showVal val="0"/>
          <c:showCatName val="0"/>
          <c:showSerName val="0"/>
          <c:showPercent val="0"/>
          <c:showBubbleSize val="0"/>
        </c:dLbls>
        <c:gapWidth val="40"/>
        <c:overlap val="100"/>
        <c:axId val="152546304"/>
        <c:axId val="151738560"/>
      </c:barChart>
      <c:catAx>
        <c:axId val="15254630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738560"/>
        <c:crosses val="autoZero"/>
        <c:auto val="1"/>
        <c:lblAlgn val="ctr"/>
        <c:lblOffset val="100"/>
        <c:noMultiLvlLbl val="0"/>
      </c:catAx>
      <c:valAx>
        <c:axId val="151738560"/>
        <c:scaling>
          <c:orientation val="minMax"/>
        </c:scaling>
        <c:delete val="1"/>
        <c:axPos val="l"/>
        <c:numFmt formatCode="General" sourceLinked="1"/>
        <c:majorTickMark val="none"/>
        <c:minorTickMark val="none"/>
        <c:tickLblPos val="nextTo"/>
        <c:crossAx val="15254630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627565179415138E-2"/>
          <c:y val="0.26378869657500659"/>
          <c:w val="0.97274486964116968"/>
          <c:h val="0.32046811795584373"/>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'NHS STP target data'!$K$4:$K$9</c:f>
              <c:numCache>
                <c:formatCode>General</c:formatCode>
                <c:ptCount val="6"/>
                <c:pt idx="0">
                  <c:v>1</c:v>
                </c:pt>
                <c:pt idx="1">
                  <c:v>0</c:v>
                </c:pt>
                <c:pt idx="2">
                  <c:v>0</c:v>
                </c:pt>
                <c:pt idx="3">
                  <c:v>1</c:v>
                </c:pt>
                <c:pt idx="4">
                  <c:v>1</c:v>
                </c:pt>
                <c:pt idx="5">
                  <c:v>1</c:v>
                </c:pt>
              </c:numCache>
            </c:numRef>
          </c:val>
          <c:extLst>
            <c:ext xmlns:c16="http://schemas.microsoft.com/office/drawing/2014/chart" uri="{C3380CC4-5D6E-409C-BE32-E72D297353CC}">
              <c16:uniqueId val="{00000000-BAF9-490D-92F4-A6C40CD17A78}"/>
            </c:ext>
          </c:extLst>
        </c:ser>
        <c:ser>
          <c:idx val="1"/>
          <c:order val="1"/>
          <c:tx>
            <c:strRef>
              <c:f>'NHS STP target data'!$L$3</c:f>
              <c:strCache>
                <c:ptCount val="1"/>
                <c:pt idx="0">
                  <c:v>STP has not met target</c:v>
                </c:pt>
              </c:strCache>
            </c:strRef>
          </c:tx>
          <c:spPr>
            <a:solidFill>
              <a:srgbClr val="00B0F0"/>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SUFFOLK &amp; NORTH EAST ESSEX STP</c:v>
                </c:pt>
                <c:pt idx="4">
                  <c:v>MID AND SOUTH ESSEX STP</c:v>
                </c:pt>
                <c:pt idx="5">
                  <c:v>HERTFORDSHIRE &amp; WEST ESSEX STP</c:v>
                </c:pt>
              </c:strCache>
            </c:strRef>
          </c:cat>
          <c:val>
            <c:numRef>
              <c:f>'NHS STP target data'!$L$4:$L$9</c:f>
              <c:numCache>
                <c:formatCode>General</c:formatCode>
                <c:ptCount val="6"/>
                <c:pt idx="0">
                  <c:v>0</c:v>
                </c:pt>
                <c:pt idx="1">
                  <c:v>1</c:v>
                </c:pt>
                <c:pt idx="2">
                  <c:v>1</c:v>
                </c:pt>
                <c:pt idx="3">
                  <c:v>0</c:v>
                </c:pt>
                <c:pt idx="4">
                  <c:v>0</c:v>
                </c:pt>
                <c:pt idx="5">
                  <c:v>0</c:v>
                </c:pt>
              </c:numCache>
            </c:numRef>
          </c:val>
          <c:extLst>
            <c:ext xmlns:c16="http://schemas.microsoft.com/office/drawing/2014/chart" uri="{C3380CC4-5D6E-409C-BE32-E72D297353CC}">
              <c16:uniqueId val="{00000001-BAF9-490D-92F4-A6C40CD17A78}"/>
            </c:ext>
          </c:extLst>
        </c:ser>
        <c:dLbls>
          <c:showLegendKey val="0"/>
          <c:showVal val="0"/>
          <c:showCatName val="0"/>
          <c:showSerName val="0"/>
          <c:showPercent val="0"/>
          <c:showBubbleSize val="0"/>
        </c:dLbls>
        <c:gapWidth val="40"/>
        <c:overlap val="100"/>
        <c:axId val="152546816"/>
        <c:axId val="151659072"/>
      </c:barChart>
      <c:catAx>
        <c:axId val="152546816"/>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659072"/>
        <c:crosses val="autoZero"/>
        <c:auto val="1"/>
        <c:lblAlgn val="ctr"/>
        <c:lblOffset val="100"/>
        <c:noMultiLvlLbl val="0"/>
      </c:catAx>
      <c:valAx>
        <c:axId val="151659072"/>
        <c:scaling>
          <c:orientation val="minMax"/>
        </c:scaling>
        <c:delete val="1"/>
        <c:axPos val="l"/>
        <c:numFmt formatCode="General" sourceLinked="1"/>
        <c:majorTickMark val="none"/>
        <c:minorTickMark val="none"/>
        <c:tickLblPos val="nextTo"/>
        <c:crossAx val="1525468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data'!$A$25</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data'!$B$25:$I$25</c:f>
              <c:numCache>
                <c:formatCode>0.000</c:formatCode>
                <c:ptCount val="8"/>
                <c:pt idx="0">
                  <c:v>0.56299999999999994</c:v>
                </c:pt>
                <c:pt idx="1">
                  <c:v>0.56399999999999995</c:v>
                </c:pt>
                <c:pt idx="2" formatCode="General">
                  <c:v>0.57099999999999995</c:v>
                </c:pt>
                <c:pt idx="3">
                  <c:v>0.57999999999999996</c:v>
                </c:pt>
                <c:pt idx="4" formatCode="General">
                  <c:v>0.58799999999999997</c:v>
                </c:pt>
                <c:pt idx="5" formatCode="General">
                  <c:v>0.59399999999999997</c:v>
                </c:pt>
                <c:pt idx="6">
                  <c:v>0.60699999999999998</c:v>
                </c:pt>
                <c:pt idx="7" formatCode="General">
                  <c:v>0.624</c:v>
                </c:pt>
              </c:numCache>
            </c:numRef>
          </c:val>
          <c:smooth val="0"/>
          <c:extLst>
            <c:ext xmlns:c16="http://schemas.microsoft.com/office/drawing/2014/chart" uri="{C3380CC4-5D6E-409C-BE32-E72D297353CC}">
              <c16:uniqueId val="{00000000-C356-4395-866C-D96A18329A3F}"/>
            </c:ext>
          </c:extLst>
        </c:ser>
        <c:dLbls>
          <c:showLegendKey val="0"/>
          <c:showVal val="0"/>
          <c:showCatName val="0"/>
          <c:showSerName val="0"/>
          <c:showPercent val="0"/>
          <c:showBubbleSize val="0"/>
        </c:dLbls>
        <c:marker val="1"/>
        <c:smooth val="0"/>
        <c:axId val="154029568"/>
        <c:axId val="144319616"/>
      </c:lineChart>
      <c:dateAx>
        <c:axId val="154029568"/>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44319616"/>
        <c:crosses val="autoZero"/>
        <c:auto val="1"/>
        <c:lblOffset val="100"/>
        <c:baseTimeUnit val="months"/>
      </c:dateAx>
      <c:valAx>
        <c:axId val="144319616"/>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402956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1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100" baseline="0">
                <a:latin typeface="Arial" pitchFamily="34" charset="0"/>
                <a:cs typeface="Arial" pitchFamily="34" charset="0"/>
              </a:rPr>
              <a:t>October 2021</a:t>
            </a:r>
          </a:p>
        </c:rich>
      </c:tx>
      <c:overlay val="0"/>
    </c:title>
    <c:autoTitleDeleted val="0"/>
    <c:plotArea>
      <c:layout/>
      <c:barChart>
        <c:barDir val="col"/>
        <c:grouping val="stacked"/>
        <c:varyColors val="0"/>
        <c:ser>
          <c:idx val="0"/>
          <c:order val="0"/>
          <c:tx>
            <c:strRef>
              <c:f>'STP by England Summary data'!$B$28</c:f>
              <c:strCache>
                <c:ptCount val="1"/>
                <c:pt idx="0">
                  <c:v>12 months to November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England Summary data'!$A$29:$A$31</c:f>
              <c:strCache>
                <c:ptCount val="3"/>
                <c:pt idx="0">
                  <c:v>up</c:v>
                </c:pt>
                <c:pt idx="1">
                  <c:v>same</c:v>
                </c:pt>
                <c:pt idx="2">
                  <c:v>down</c:v>
                </c:pt>
              </c:strCache>
            </c:strRef>
          </c:cat>
          <c:val>
            <c:numRef>
              <c:f>'STP by England Summary data'!$B$29:$B$31</c:f>
              <c:numCache>
                <c:formatCode>General</c:formatCode>
                <c:ptCount val="3"/>
                <c:pt idx="0">
                  <c:v>42</c:v>
                </c:pt>
                <c:pt idx="1">
                  <c:v>0</c:v>
                </c:pt>
                <c:pt idx="2">
                  <c:v>0</c:v>
                </c:pt>
              </c:numCache>
            </c:numRef>
          </c:val>
          <c:extLst>
            <c:ext xmlns:c16="http://schemas.microsoft.com/office/drawing/2014/chart" uri="{C3380CC4-5D6E-409C-BE32-E72D297353CC}">
              <c16:uniqueId val="{00000000-0E85-4170-A213-7DAC38D60CB9}"/>
            </c:ext>
          </c:extLst>
        </c:ser>
        <c:dLbls>
          <c:showLegendKey val="0"/>
          <c:showVal val="1"/>
          <c:showCatName val="0"/>
          <c:showSerName val="0"/>
          <c:showPercent val="0"/>
          <c:showBubbleSize val="0"/>
        </c:dLbls>
        <c:gapWidth val="95"/>
        <c:overlap val="100"/>
        <c:axId val="185027072"/>
        <c:axId val="184283072"/>
      </c:barChart>
      <c:catAx>
        <c:axId val="1850270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STPs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3072"/>
        <c:crosses val="autoZero"/>
        <c:auto val="1"/>
        <c:lblAlgn val="ctr"/>
        <c:lblOffset val="100"/>
        <c:noMultiLvlLbl val="0"/>
      </c:catAx>
      <c:valAx>
        <c:axId val="184283072"/>
        <c:scaling>
          <c:orientation val="minMax"/>
        </c:scaling>
        <c:delete val="1"/>
        <c:axPos val="l"/>
        <c:numFmt formatCode="General" sourceLinked="1"/>
        <c:majorTickMark val="out"/>
        <c:minorTickMark val="none"/>
        <c:tickLblPos val="nextTo"/>
        <c:crossAx val="185027072"/>
        <c:crosses val="autoZero"/>
        <c:crossBetween val="between"/>
      </c:valAx>
    </c:plotArea>
    <c:legend>
      <c:legendPos val="t"/>
      <c:overlay val="0"/>
      <c:txPr>
        <a:bodyPr/>
        <a:lstStyle/>
        <a:p>
          <a:pPr>
            <a:defRPr sz="10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data'!$A$36</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data'!$B$36:$I$36</c:f>
              <c:numCache>
                <c:formatCode>0.0</c:formatCode>
                <c:ptCount val="8"/>
                <c:pt idx="0">
                  <c:v>11.1</c:v>
                </c:pt>
                <c:pt idx="1">
                  <c:v>11</c:v>
                </c:pt>
                <c:pt idx="2">
                  <c:v>10.8</c:v>
                </c:pt>
                <c:pt idx="3">
                  <c:v>10.7</c:v>
                </c:pt>
                <c:pt idx="4" formatCode="General">
                  <c:v>10.6</c:v>
                </c:pt>
                <c:pt idx="5">
                  <c:v>10.5</c:v>
                </c:pt>
                <c:pt idx="6">
                  <c:v>10.3</c:v>
                </c:pt>
                <c:pt idx="7">
                  <c:v>10</c:v>
                </c:pt>
              </c:numCache>
            </c:numRef>
          </c:val>
          <c:smooth val="0"/>
          <c:extLst>
            <c:ext xmlns:c16="http://schemas.microsoft.com/office/drawing/2014/chart" uri="{C3380CC4-5D6E-409C-BE32-E72D297353CC}">
              <c16:uniqueId val="{00000000-C1AB-48FC-87F6-3100B2DF14FB}"/>
            </c:ext>
          </c:extLst>
        </c:ser>
        <c:dLbls>
          <c:showLegendKey val="0"/>
          <c:showVal val="0"/>
          <c:showCatName val="0"/>
          <c:showSerName val="0"/>
          <c:showPercent val="0"/>
          <c:showBubbleSize val="0"/>
        </c:dLbls>
        <c:marker val="1"/>
        <c:smooth val="0"/>
        <c:axId val="154128384"/>
        <c:axId val="144321344"/>
      </c:lineChart>
      <c:dateAx>
        <c:axId val="154128384"/>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44321344"/>
        <c:crosses val="autoZero"/>
        <c:auto val="1"/>
        <c:lblOffset val="100"/>
        <c:baseTimeUnit val="months"/>
      </c:dateAx>
      <c:valAx>
        <c:axId val="144321344"/>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4128384"/>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017433336598033E-2"/>
          <c:y val="0.2322294528802121"/>
          <c:w val="0.95796513332680389"/>
          <c:h val="0.27245631477464449"/>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data'!$D$13:$D$17</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data'!$E$13:$E$17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C1D5-4812-9CF8-FC3D483E3E69}"/>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data'!$D$13:$D$17</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data'!$F$13:$F$17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1D5-4812-9CF8-FC3D483E3E69}"/>
            </c:ext>
          </c:extLst>
        </c:ser>
        <c:dLbls>
          <c:showLegendKey val="0"/>
          <c:showVal val="1"/>
          <c:showCatName val="0"/>
          <c:showSerName val="0"/>
          <c:showPercent val="0"/>
          <c:showBubbleSize val="0"/>
        </c:dLbls>
        <c:gapWidth val="40"/>
        <c:overlap val="100"/>
        <c:axId val="154128896"/>
        <c:axId val="144322496"/>
      </c:barChart>
      <c:catAx>
        <c:axId val="154128896"/>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44322496"/>
        <c:crosses val="autoZero"/>
        <c:auto val="1"/>
        <c:lblAlgn val="ctr"/>
        <c:lblOffset val="100"/>
        <c:noMultiLvlLbl val="0"/>
      </c:catAx>
      <c:valAx>
        <c:axId val="144322496"/>
        <c:scaling>
          <c:orientation val="minMax"/>
        </c:scaling>
        <c:delete val="1"/>
        <c:axPos val="l"/>
        <c:numFmt formatCode="General" sourceLinked="1"/>
        <c:majorTickMark val="none"/>
        <c:minorTickMark val="none"/>
        <c:tickLblPos val="nextTo"/>
        <c:crossAx val="15412889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113240571094267E-2"/>
          <c:y val="0.23388913164675215"/>
          <c:w val="0.95777351885781148"/>
          <c:h val="0.27066976057377912"/>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data'!$D$64:$D$68</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data'!$E$64:$E$68</c:f>
              <c:numCache>
                <c:formatCode>General</c:formatCode>
                <c:ptCount val="5"/>
                <c:pt idx="0">
                  <c:v>0</c:v>
                </c:pt>
                <c:pt idx="1">
                  <c:v>0</c:v>
                </c:pt>
                <c:pt idx="2">
                  <c:v>1</c:v>
                </c:pt>
                <c:pt idx="3">
                  <c:v>1</c:v>
                </c:pt>
                <c:pt idx="4">
                  <c:v>1</c:v>
                </c:pt>
              </c:numCache>
            </c:numRef>
          </c:val>
          <c:extLst>
            <c:ext xmlns:c16="http://schemas.microsoft.com/office/drawing/2014/chart" uri="{C3380CC4-5D6E-409C-BE32-E72D297353CC}">
              <c16:uniqueId val="{00000000-536A-405C-8E81-3F43B8180615}"/>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data'!$D$64:$D$68</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data'!$F$64:$F$68</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1-536A-405C-8E81-3F43B8180615}"/>
            </c:ext>
          </c:extLst>
        </c:ser>
        <c:dLbls>
          <c:showLegendKey val="0"/>
          <c:showVal val="1"/>
          <c:showCatName val="0"/>
          <c:showSerName val="0"/>
          <c:showPercent val="0"/>
          <c:showBubbleSize val="0"/>
        </c:dLbls>
        <c:gapWidth val="40"/>
        <c:overlap val="100"/>
        <c:axId val="154129920"/>
        <c:axId val="144324800"/>
      </c:barChart>
      <c:catAx>
        <c:axId val="154129920"/>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44324800"/>
        <c:crosses val="autoZero"/>
        <c:auto val="1"/>
        <c:lblAlgn val="ctr"/>
        <c:lblOffset val="100"/>
        <c:noMultiLvlLbl val="0"/>
      </c:catAx>
      <c:valAx>
        <c:axId val="144324800"/>
        <c:scaling>
          <c:orientation val="minMax"/>
        </c:scaling>
        <c:delete val="1"/>
        <c:axPos val="l"/>
        <c:numFmt formatCode="General" sourceLinked="1"/>
        <c:majorTickMark val="none"/>
        <c:minorTickMark val="none"/>
        <c:tickLblPos val="nextTo"/>
        <c:crossAx val="1541299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3805524682607107"/>
          <c:w val="0.88641130581166239"/>
          <c:h val="0.58935920974758027"/>
        </c:manualLayout>
      </c:layout>
      <c:lineChart>
        <c:grouping val="standard"/>
        <c:varyColors val="0"/>
        <c:ser>
          <c:idx val="1"/>
          <c:order val="0"/>
          <c:tx>
            <c:strRef>
              <c:f>'England Summary data'!$A$13</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data'!$B$13:$I$13</c:f>
              <c:numCache>
                <c:formatCode>#,##0</c:formatCode>
                <c:ptCount val="8"/>
                <c:pt idx="0">
                  <c:v>2998166</c:v>
                </c:pt>
                <c:pt idx="1">
                  <c:v>3005207</c:v>
                </c:pt>
                <c:pt idx="2">
                  <c:v>3047873</c:v>
                </c:pt>
                <c:pt idx="3">
                  <c:v>3099298</c:v>
                </c:pt>
                <c:pt idx="4">
                  <c:v>3144558</c:v>
                </c:pt>
                <c:pt idx="5">
                  <c:v>3181108</c:v>
                </c:pt>
                <c:pt idx="6">
                  <c:v>3258081</c:v>
                </c:pt>
                <c:pt idx="7">
                  <c:v>3355963</c:v>
                </c:pt>
              </c:numCache>
            </c:numRef>
          </c:val>
          <c:smooth val="0"/>
          <c:extLst>
            <c:ext xmlns:c16="http://schemas.microsoft.com/office/drawing/2014/chart" uri="{C3380CC4-5D6E-409C-BE32-E72D297353CC}">
              <c16:uniqueId val="{00000000-881D-4B0A-ACD3-BE23DE8A3FB8}"/>
            </c:ext>
          </c:extLst>
        </c:ser>
        <c:dLbls>
          <c:showLegendKey val="0"/>
          <c:showVal val="0"/>
          <c:showCatName val="0"/>
          <c:showSerName val="0"/>
          <c:showPercent val="0"/>
          <c:showBubbleSize val="0"/>
        </c:dLbls>
        <c:marker val="1"/>
        <c:smooth val="0"/>
        <c:axId val="154130432"/>
        <c:axId val="153715264"/>
      </c:lineChart>
      <c:dateAx>
        <c:axId val="154130432"/>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15264"/>
        <c:crosses val="autoZero"/>
        <c:auto val="1"/>
        <c:lblOffset val="100"/>
        <c:baseTimeUnit val="months"/>
      </c:dateAx>
      <c:valAx>
        <c:axId val="153715264"/>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4130432"/>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data'!$A$47</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data'!$B$47:$I$47</c:f>
              <c:numCache>
                <c:formatCode>#,##0</c:formatCode>
                <c:ptCount val="8"/>
                <c:pt idx="0">
                  <c:v>328662</c:v>
                </c:pt>
                <c:pt idx="1">
                  <c:v>326243</c:v>
                </c:pt>
                <c:pt idx="2">
                  <c:v>326031</c:v>
                </c:pt>
                <c:pt idx="3">
                  <c:v>326611</c:v>
                </c:pt>
                <c:pt idx="4">
                  <c:v>328777</c:v>
                </c:pt>
                <c:pt idx="5">
                  <c:v>329722</c:v>
                </c:pt>
                <c:pt idx="6">
                  <c:v>330388</c:v>
                </c:pt>
                <c:pt idx="7">
                  <c:v>332910</c:v>
                </c:pt>
              </c:numCache>
            </c:numRef>
          </c:val>
          <c:smooth val="0"/>
          <c:extLst>
            <c:ext xmlns:c16="http://schemas.microsoft.com/office/drawing/2014/chart" uri="{C3380CC4-5D6E-409C-BE32-E72D297353CC}">
              <c16:uniqueId val="{00000000-E2C9-425D-A8C6-E6A0D244D2A0}"/>
            </c:ext>
          </c:extLst>
        </c:ser>
        <c:dLbls>
          <c:showLegendKey val="0"/>
          <c:showVal val="0"/>
          <c:showCatName val="0"/>
          <c:showSerName val="0"/>
          <c:showPercent val="0"/>
          <c:showBubbleSize val="0"/>
        </c:dLbls>
        <c:marker val="1"/>
        <c:smooth val="0"/>
        <c:axId val="154130944"/>
        <c:axId val="153716992"/>
      </c:lineChart>
      <c:dateAx>
        <c:axId val="154130944"/>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16992"/>
        <c:crosses val="autoZero"/>
        <c:auto val="1"/>
        <c:lblOffset val="100"/>
        <c:baseTimeUnit val="months"/>
      </c:dateAx>
      <c:valAx>
        <c:axId val="153716992"/>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4130944"/>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 </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4086189416275303"/>
          <c:w val="0.93459270039502729"/>
          <c:h val="0.27026226241390966"/>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data'!$G$10:$G$14</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ECC-4FFD-87C5-D8E6F958A362}"/>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data'!$H$10:$H$14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0ECC-4FFD-87C5-D8E6F958A362}"/>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baseline="0">
                <a:solidFill>
                  <a:srgbClr val="00B050"/>
                </a:solidFill>
                <a:latin typeface="Arial" panose="020B0604020202020204" pitchFamily="34" charset="0"/>
              </a:defRPr>
            </a:pPr>
            <a:endParaRPr lang="en-US"/>
          </a:p>
        </c:txPr>
      </c:legendEntry>
      <c:legendEntry>
        <c:idx val="1"/>
        <c:txPr>
          <a:bodyPr/>
          <a:lstStyle/>
          <a:p>
            <a:pPr>
              <a:defRPr b="1" baseline="0">
                <a:solidFill>
                  <a:srgbClr val="00B0F0"/>
                </a:solidFill>
                <a:latin typeface="Arial" panose="020B0604020202020204" pitchFamily="34" charset="0"/>
              </a:defRPr>
            </a:pPr>
            <a:endParaRPr lang="en-US"/>
          </a:p>
        </c:txPr>
      </c:legendEntry>
      <c:overlay val="0"/>
      <c:txPr>
        <a:bodyPr/>
        <a:lstStyle/>
        <a:p>
          <a:pPr>
            <a:defRPr b="1"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4445230329940923"/>
          <c:w val="0.9600238671672896"/>
          <c:h val="0.2666716148346075"/>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data'!$K$10:$K$14</c:f>
              <c:numCache>
                <c:formatCode>General</c:formatCode>
                <c:ptCount val="5"/>
                <c:pt idx="0">
                  <c:v>0</c:v>
                </c:pt>
                <c:pt idx="1">
                  <c:v>0</c:v>
                </c:pt>
                <c:pt idx="2">
                  <c:v>1</c:v>
                </c:pt>
                <c:pt idx="3">
                  <c:v>1</c:v>
                </c:pt>
                <c:pt idx="4">
                  <c:v>1</c:v>
                </c:pt>
              </c:numCache>
            </c:numRef>
          </c:val>
          <c:extLst>
            <c:ext xmlns:c16="http://schemas.microsoft.com/office/drawing/2014/chart" uri="{C3380CC4-5D6E-409C-BE32-E72D297353CC}">
              <c16:uniqueId val="{00000000-44C8-469D-A952-B2ECF529E9F9}"/>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data'!$L$10:$L$14</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1-44C8-469D-A952-B2ECF529E9F9}"/>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data'!$A$26</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data'!$B$26:$I$26</c:f>
              <c:numCache>
                <c:formatCode>0.000</c:formatCode>
                <c:ptCount val="8"/>
                <c:pt idx="0">
                  <c:v>0.76500000000000001</c:v>
                </c:pt>
                <c:pt idx="1">
                  <c:v>0.76700000000000002</c:v>
                </c:pt>
                <c:pt idx="2" formatCode="General">
                  <c:v>0.77500000000000002</c:v>
                </c:pt>
                <c:pt idx="3">
                  <c:v>0.78400000000000003</c:v>
                </c:pt>
                <c:pt idx="4" formatCode="General">
                  <c:v>0.79300000000000004</c:v>
                </c:pt>
                <c:pt idx="5" formatCode="General">
                  <c:v>0.80100000000000005</c:v>
                </c:pt>
                <c:pt idx="6">
                  <c:v>0.81699999999999995</c:v>
                </c:pt>
                <c:pt idx="7" formatCode="General">
                  <c:v>0.83799999999999997</c:v>
                </c:pt>
              </c:numCache>
            </c:numRef>
          </c:val>
          <c:smooth val="0"/>
          <c:extLst>
            <c:ext xmlns:c16="http://schemas.microsoft.com/office/drawing/2014/chart" uri="{C3380CC4-5D6E-409C-BE32-E72D297353CC}">
              <c16:uniqueId val="{00000000-2F81-4116-8811-3AC749D3FA04}"/>
            </c:ext>
          </c:extLst>
        </c:ser>
        <c:dLbls>
          <c:showLegendKey val="0"/>
          <c:showVal val="0"/>
          <c:showCatName val="0"/>
          <c:showSerName val="0"/>
          <c:showPercent val="0"/>
          <c:showBubbleSize val="0"/>
        </c:dLbls>
        <c:marker val="1"/>
        <c:smooth val="0"/>
        <c:axId val="154423296"/>
        <c:axId val="153719872"/>
      </c:lineChart>
      <c:dateAx>
        <c:axId val="15442329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19872"/>
        <c:crosses val="autoZero"/>
        <c:auto val="1"/>
        <c:lblOffset val="100"/>
        <c:baseTimeUnit val="months"/>
      </c:dateAx>
      <c:valAx>
        <c:axId val="153719872"/>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4423296"/>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data'!$A$37</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data'!$B$37:$I$37</c:f>
              <c:numCache>
                <c:formatCode>0.0</c:formatCode>
                <c:ptCount val="8"/>
                <c:pt idx="0">
                  <c:v>9.8000000000000007</c:v>
                </c:pt>
                <c:pt idx="1">
                  <c:v>9.6999999999999993</c:v>
                </c:pt>
                <c:pt idx="2">
                  <c:v>9.6</c:v>
                </c:pt>
                <c:pt idx="3">
                  <c:v>9.5</c:v>
                </c:pt>
                <c:pt idx="4" formatCode="General">
                  <c:v>9.5</c:v>
                </c:pt>
                <c:pt idx="5">
                  <c:v>9.4</c:v>
                </c:pt>
                <c:pt idx="6">
                  <c:v>9.3000000000000007</c:v>
                </c:pt>
                <c:pt idx="7">
                  <c:v>9.1</c:v>
                </c:pt>
              </c:numCache>
            </c:numRef>
          </c:val>
          <c:smooth val="0"/>
          <c:extLst>
            <c:ext xmlns:c16="http://schemas.microsoft.com/office/drawing/2014/chart" uri="{C3380CC4-5D6E-409C-BE32-E72D297353CC}">
              <c16:uniqueId val="{00000000-6D4C-46E7-8A74-97B00667F205}"/>
            </c:ext>
          </c:extLst>
        </c:ser>
        <c:dLbls>
          <c:showLegendKey val="0"/>
          <c:showVal val="0"/>
          <c:showCatName val="0"/>
          <c:showSerName val="0"/>
          <c:showPercent val="0"/>
          <c:showBubbleSize val="0"/>
        </c:dLbls>
        <c:marker val="1"/>
        <c:smooth val="0"/>
        <c:axId val="154424320"/>
        <c:axId val="153721600"/>
      </c:lineChart>
      <c:dateAx>
        <c:axId val="15442432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21600"/>
        <c:crosses val="autoZero"/>
        <c:auto val="1"/>
        <c:lblOffset val="100"/>
        <c:baseTimeUnit val="months"/>
      </c:dateAx>
      <c:valAx>
        <c:axId val="153721600"/>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4424320"/>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layout>
        <c:manualLayout>
          <c:xMode val="edge"/>
          <c:yMode val="edge"/>
          <c:x val="0.32289889006187078"/>
          <c:y val="2.022565186219388E-2"/>
        </c:manualLayout>
      </c:layout>
      <c:overlay val="0"/>
    </c:title>
    <c:autoTitleDeleted val="0"/>
    <c:plotArea>
      <c:layout>
        <c:manualLayout>
          <c:layoutTarget val="inner"/>
          <c:xMode val="edge"/>
          <c:yMode val="edge"/>
          <c:x val="2.1304925952038142E-2"/>
          <c:y val="0.23645242845370415"/>
          <c:w val="0.95739014809592371"/>
          <c:h val="0.26614972532990233"/>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data'!$D$18:$D$28</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'CCG by STP Summary data'!$E$18:$E$28</c:f>
              <c:numCache>
                <c:formatCode>General</c:formatCode>
                <c:ptCount val="11"/>
                <c:pt idx="0">
                  <c:v>0</c:v>
                </c:pt>
                <c:pt idx="1">
                  <c:v>0</c:v>
                </c:pt>
                <c:pt idx="2">
                  <c:v>1</c:v>
                </c:pt>
                <c:pt idx="3">
                  <c:v>1</c:v>
                </c:pt>
                <c:pt idx="4">
                  <c:v>1</c:v>
                </c:pt>
                <c:pt idx="5">
                  <c:v>1</c:v>
                </c:pt>
                <c:pt idx="6">
                  <c:v>1</c:v>
                </c:pt>
                <c:pt idx="7">
                  <c:v>1</c:v>
                </c:pt>
                <c:pt idx="8">
                  <c:v>1</c:v>
                </c:pt>
                <c:pt idx="9">
                  <c:v>2</c:v>
                </c:pt>
                <c:pt idx="10">
                  <c:v>3</c:v>
                </c:pt>
              </c:numCache>
            </c:numRef>
          </c:val>
          <c:extLst>
            <c:ext xmlns:c16="http://schemas.microsoft.com/office/drawing/2014/chart" uri="{C3380CC4-5D6E-409C-BE32-E72D297353CC}">
              <c16:uniqueId val="{00000000-4A34-4B24-A8AC-EB7915901DFA}"/>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data'!$D$18:$D$28</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'CCG by STP Summary data'!$F$18:$F$28</c:f>
              <c:numCache>
                <c:formatCode>General</c:formatCode>
                <c:ptCount val="11"/>
                <c:pt idx="0">
                  <c:v>1</c:v>
                </c:pt>
                <c:pt idx="1">
                  <c:v>1</c:v>
                </c:pt>
                <c:pt idx="2">
                  <c:v>0</c:v>
                </c:pt>
                <c:pt idx="3">
                  <c:v>0</c:v>
                </c:pt>
                <c:pt idx="4">
                  <c:v>0</c:v>
                </c:pt>
                <c:pt idx="5">
                  <c:v>0</c:v>
                </c:pt>
                <c:pt idx="6">
                  <c:v>0</c:v>
                </c:pt>
                <c:pt idx="7">
                  <c:v>0</c:v>
                </c:pt>
                <c:pt idx="8">
                  <c:v>0</c:v>
                </c:pt>
                <c:pt idx="9">
                  <c:v>4</c:v>
                </c:pt>
                <c:pt idx="10">
                  <c:v>0</c:v>
                </c:pt>
              </c:numCache>
            </c:numRef>
          </c:val>
          <c:extLst>
            <c:ext xmlns:c16="http://schemas.microsoft.com/office/drawing/2014/chart" uri="{C3380CC4-5D6E-409C-BE32-E72D297353CC}">
              <c16:uniqueId val="{00000001-4A34-4B24-A8AC-EB7915901DFA}"/>
            </c:ext>
          </c:extLst>
        </c:ser>
        <c:dLbls>
          <c:showLegendKey val="0"/>
          <c:showVal val="1"/>
          <c:showCatName val="0"/>
          <c:showSerName val="0"/>
          <c:showPercent val="0"/>
          <c:showBubbleSize val="0"/>
        </c:dLbls>
        <c:gapWidth val="40"/>
        <c:overlap val="100"/>
        <c:axId val="154424832"/>
        <c:axId val="154985024"/>
      </c:barChart>
      <c:catAx>
        <c:axId val="154424832"/>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4985024"/>
        <c:crosses val="autoZero"/>
        <c:auto val="1"/>
        <c:lblAlgn val="ctr"/>
        <c:lblOffset val="100"/>
        <c:noMultiLvlLbl val="0"/>
      </c:catAx>
      <c:valAx>
        <c:axId val="154985024"/>
        <c:scaling>
          <c:orientation val="minMax"/>
        </c:scaling>
        <c:delete val="1"/>
        <c:axPos val="l"/>
        <c:numFmt formatCode="General" sourceLinked="1"/>
        <c:majorTickMark val="none"/>
        <c:minorTickMark val="none"/>
        <c:tickLblPos val="nextTo"/>
        <c:crossAx val="15442483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5.0000007617864745E-2"/>
          <c:y val="0.14801936871524021"/>
          <c:w val="0.89999998476427046"/>
          <c:h val="6.594486391870788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t>Number of STPs meeting both metric</a:t>
            </a:r>
            <a:r>
              <a:rPr lang="en-US" sz="1100" baseline="0"/>
              <a:t> </a:t>
            </a:r>
            <a:r>
              <a:rPr lang="en-US" sz="1100"/>
              <a:t>targets</a:t>
            </a:r>
          </a:p>
          <a:p>
            <a:pPr>
              <a:defRPr sz="1000">
                <a:latin typeface="Arial" pitchFamily="34" charset="0"/>
                <a:cs typeface="Arial" pitchFamily="34" charset="0"/>
              </a:defRPr>
            </a:pPr>
            <a:endParaRPr lang="en-US"/>
          </a:p>
        </c:rich>
      </c:tx>
      <c:layout>
        <c:manualLayout>
          <c:xMode val="edge"/>
          <c:yMode val="edge"/>
          <c:x val="0.28680784142113791"/>
          <c:y val="9.5632530120481923E-2"/>
        </c:manualLayout>
      </c:layout>
      <c:overlay val="0"/>
    </c:title>
    <c:autoTitleDeleted val="0"/>
    <c:plotArea>
      <c:layout>
        <c:manualLayout>
          <c:layoutTarget val="inner"/>
          <c:xMode val="edge"/>
          <c:yMode val="edge"/>
          <c:x val="8.990560089395902E-2"/>
          <c:y val="0.27334337349397592"/>
          <c:w val="0.87953896597005388"/>
          <c:h val="0.50165578982597059"/>
        </c:manualLayout>
      </c:layout>
      <c:barChart>
        <c:barDir val="col"/>
        <c:grouping val="stacked"/>
        <c:varyColors val="0"/>
        <c:ser>
          <c:idx val="0"/>
          <c:order val="0"/>
          <c:tx>
            <c:strRef>
              <c:f>'STP by England Summary data'!$A$17</c:f>
              <c:strCache>
                <c:ptCount val="1"/>
                <c:pt idx="0">
                  <c:v>Number of STPs meeting both metric targets</c:v>
                </c:pt>
              </c:strCache>
            </c:strRef>
          </c:tx>
          <c:spPr>
            <a:solidFill>
              <a:srgbClr val="00CC66"/>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data'!$B$16:$I$16</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data'!$B$17:$I$17</c:f>
              <c:numCache>
                <c:formatCode>General</c:formatCode>
                <c:ptCount val="8"/>
                <c:pt idx="0">
                  <c:v>13</c:v>
                </c:pt>
                <c:pt idx="1">
                  <c:v>13</c:v>
                </c:pt>
                <c:pt idx="2">
                  <c:v>13</c:v>
                </c:pt>
                <c:pt idx="3">
                  <c:v>13</c:v>
                </c:pt>
                <c:pt idx="4">
                  <c:v>14</c:v>
                </c:pt>
                <c:pt idx="5">
                  <c:v>17</c:v>
                </c:pt>
                <c:pt idx="6">
                  <c:v>16</c:v>
                </c:pt>
                <c:pt idx="7">
                  <c:v>20</c:v>
                </c:pt>
              </c:numCache>
            </c:numRef>
          </c:val>
          <c:extLst>
            <c:ext xmlns:c16="http://schemas.microsoft.com/office/drawing/2014/chart" uri="{C3380CC4-5D6E-409C-BE32-E72D297353CC}">
              <c16:uniqueId val="{00000000-9CD1-4362-9913-AE8B601EFDA5}"/>
            </c:ext>
          </c:extLst>
        </c:ser>
        <c:dLbls>
          <c:showLegendKey val="0"/>
          <c:showVal val="1"/>
          <c:showCatName val="0"/>
          <c:showSerName val="0"/>
          <c:showPercent val="0"/>
          <c:showBubbleSize val="0"/>
        </c:dLbls>
        <c:gapWidth val="40"/>
        <c:overlap val="100"/>
        <c:axId val="185027584"/>
        <c:axId val="184284800"/>
      </c:barChart>
      <c:dateAx>
        <c:axId val="1850275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out"/>
        <c:minorTickMark val="none"/>
        <c:tickLblPos val="nextTo"/>
        <c:txPr>
          <a:bodyPr rot="5400000" vert="horz"/>
          <a:lstStyle/>
          <a:p>
            <a:pPr>
              <a:defRPr sz="800" b="1">
                <a:latin typeface="Arial" pitchFamily="34" charset="0"/>
                <a:cs typeface="Arial" pitchFamily="34" charset="0"/>
              </a:defRPr>
            </a:pPr>
            <a:endParaRPr lang="en-US"/>
          </a:p>
        </c:txPr>
        <c:crossAx val="184284800"/>
        <c:crosses val="autoZero"/>
        <c:auto val="1"/>
        <c:lblOffset val="100"/>
        <c:baseTimeUnit val="months"/>
      </c:dateAx>
      <c:valAx>
        <c:axId val="184284800"/>
        <c:scaling>
          <c:orientation val="minMax"/>
          <c:min val="0"/>
        </c:scaling>
        <c:delete val="1"/>
        <c:axPos val="l"/>
        <c:numFmt formatCode="General" sourceLinked="1"/>
        <c:majorTickMark val="out"/>
        <c:minorTickMark val="none"/>
        <c:tickLblPos val="nextTo"/>
        <c:crossAx val="1850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4866434741180152E-2"/>
          <c:y val="0.2486582009191827"/>
          <c:w val="0.97274486964116968"/>
          <c:h val="0.2605486097384449"/>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data'!$D$69:$D$79</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'CCG by STP Summary data'!$E$69:$E$79</c:f>
              <c:numCache>
                <c:formatCode>General</c:formatCode>
                <c:ptCount val="11"/>
                <c:pt idx="0">
                  <c:v>1</c:v>
                </c:pt>
                <c:pt idx="1">
                  <c:v>0</c:v>
                </c:pt>
                <c:pt idx="2">
                  <c:v>1</c:v>
                </c:pt>
                <c:pt idx="3">
                  <c:v>1</c:v>
                </c:pt>
                <c:pt idx="4">
                  <c:v>1</c:v>
                </c:pt>
                <c:pt idx="5">
                  <c:v>1</c:v>
                </c:pt>
                <c:pt idx="6">
                  <c:v>1</c:v>
                </c:pt>
                <c:pt idx="7">
                  <c:v>1</c:v>
                </c:pt>
                <c:pt idx="8">
                  <c:v>1</c:v>
                </c:pt>
                <c:pt idx="9">
                  <c:v>3</c:v>
                </c:pt>
                <c:pt idx="10">
                  <c:v>1</c:v>
                </c:pt>
              </c:numCache>
            </c:numRef>
          </c:val>
          <c:extLst>
            <c:ext xmlns:c16="http://schemas.microsoft.com/office/drawing/2014/chart" uri="{C3380CC4-5D6E-409C-BE32-E72D297353CC}">
              <c16:uniqueId val="{00000000-F51E-4949-AB10-A739F7E646DE}"/>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data'!$D$69:$D$79</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'CCG by STP Summary data'!$F$69:$F$79</c:f>
              <c:numCache>
                <c:formatCode>General</c:formatCode>
                <c:ptCount val="11"/>
                <c:pt idx="0">
                  <c:v>0</c:v>
                </c:pt>
                <c:pt idx="1">
                  <c:v>1</c:v>
                </c:pt>
                <c:pt idx="2">
                  <c:v>0</c:v>
                </c:pt>
                <c:pt idx="3">
                  <c:v>0</c:v>
                </c:pt>
                <c:pt idx="4">
                  <c:v>0</c:v>
                </c:pt>
                <c:pt idx="5">
                  <c:v>0</c:v>
                </c:pt>
                <c:pt idx="6">
                  <c:v>0</c:v>
                </c:pt>
                <c:pt idx="7">
                  <c:v>0</c:v>
                </c:pt>
                <c:pt idx="8">
                  <c:v>0</c:v>
                </c:pt>
                <c:pt idx="9">
                  <c:v>3</c:v>
                </c:pt>
                <c:pt idx="10">
                  <c:v>2</c:v>
                </c:pt>
              </c:numCache>
            </c:numRef>
          </c:val>
          <c:extLst>
            <c:ext xmlns:c16="http://schemas.microsoft.com/office/drawing/2014/chart" uri="{C3380CC4-5D6E-409C-BE32-E72D297353CC}">
              <c16:uniqueId val="{00000001-F51E-4949-AB10-A739F7E646DE}"/>
            </c:ext>
          </c:extLst>
        </c:ser>
        <c:dLbls>
          <c:showLegendKey val="0"/>
          <c:showVal val="1"/>
          <c:showCatName val="0"/>
          <c:showSerName val="0"/>
          <c:showPercent val="0"/>
          <c:showBubbleSize val="0"/>
        </c:dLbls>
        <c:gapWidth val="40"/>
        <c:overlap val="100"/>
        <c:axId val="154425344"/>
        <c:axId val="154987328"/>
      </c:barChart>
      <c:catAx>
        <c:axId val="15442534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4987328"/>
        <c:crosses val="autoZero"/>
        <c:auto val="1"/>
        <c:lblAlgn val="ctr"/>
        <c:lblOffset val="100"/>
        <c:noMultiLvlLbl val="0"/>
      </c:catAx>
      <c:valAx>
        <c:axId val="154987328"/>
        <c:scaling>
          <c:orientation val="minMax"/>
        </c:scaling>
        <c:delete val="1"/>
        <c:axPos val="l"/>
        <c:numFmt formatCode="General" sourceLinked="1"/>
        <c:majorTickMark val="none"/>
        <c:minorTickMark val="none"/>
        <c:tickLblPos val="nextTo"/>
        <c:crossAx val="15442534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4.8421081030571876E-2"/>
          <c:y val="0.14289604179200815"/>
          <c:w val="0.92893020905509249"/>
          <c:h val="7.4155397256946462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data'!$A$14</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data'!$B$14:$I$14</c:f>
              <c:numCache>
                <c:formatCode>#,##0</c:formatCode>
                <c:ptCount val="8"/>
                <c:pt idx="0">
                  <c:v>4825782</c:v>
                </c:pt>
                <c:pt idx="1">
                  <c:v>4840874</c:v>
                </c:pt>
                <c:pt idx="2">
                  <c:v>4893371</c:v>
                </c:pt>
                <c:pt idx="3">
                  <c:v>4949240</c:v>
                </c:pt>
                <c:pt idx="4">
                  <c:v>5011675</c:v>
                </c:pt>
                <c:pt idx="5">
                  <c:v>5068277</c:v>
                </c:pt>
                <c:pt idx="6">
                  <c:v>5171552</c:v>
                </c:pt>
                <c:pt idx="7">
                  <c:v>5305666</c:v>
                </c:pt>
              </c:numCache>
            </c:numRef>
          </c:val>
          <c:smooth val="0"/>
          <c:extLst>
            <c:ext xmlns:c16="http://schemas.microsoft.com/office/drawing/2014/chart" uri="{C3380CC4-5D6E-409C-BE32-E72D297353CC}">
              <c16:uniqueId val="{00000000-6E6F-4689-AFF1-52C386E713A5}"/>
            </c:ext>
          </c:extLst>
        </c:ser>
        <c:dLbls>
          <c:showLegendKey val="0"/>
          <c:showVal val="0"/>
          <c:showCatName val="0"/>
          <c:showSerName val="0"/>
          <c:showPercent val="0"/>
          <c:showBubbleSize val="0"/>
        </c:dLbls>
        <c:marker val="1"/>
        <c:smooth val="0"/>
        <c:axId val="154425856"/>
        <c:axId val="154989632"/>
      </c:lineChart>
      <c:dateAx>
        <c:axId val="15442585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4989632"/>
        <c:crosses val="autoZero"/>
        <c:auto val="1"/>
        <c:lblOffset val="100"/>
        <c:baseTimeUnit val="months"/>
      </c:dateAx>
      <c:valAx>
        <c:axId val="154989632"/>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4425856"/>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data'!$A$48</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data'!$B$48:$I$48</c:f>
              <c:numCache>
                <c:formatCode>#,##0</c:formatCode>
                <c:ptCount val="8"/>
                <c:pt idx="0">
                  <c:v>466779</c:v>
                </c:pt>
                <c:pt idx="1">
                  <c:v>465507</c:v>
                </c:pt>
                <c:pt idx="2">
                  <c:v>465455</c:v>
                </c:pt>
                <c:pt idx="3">
                  <c:v>466318</c:v>
                </c:pt>
                <c:pt idx="4">
                  <c:v>470534</c:v>
                </c:pt>
                <c:pt idx="5">
                  <c:v>472921</c:v>
                </c:pt>
                <c:pt idx="6">
                  <c:v>473925</c:v>
                </c:pt>
                <c:pt idx="7">
                  <c:v>477326</c:v>
                </c:pt>
              </c:numCache>
            </c:numRef>
          </c:val>
          <c:smooth val="0"/>
          <c:extLst>
            <c:ext xmlns:c16="http://schemas.microsoft.com/office/drawing/2014/chart" uri="{C3380CC4-5D6E-409C-BE32-E72D297353CC}">
              <c16:uniqueId val="{00000000-D3DF-419B-B6C6-374988196431}"/>
            </c:ext>
          </c:extLst>
        </c:ser>
        <c:dLbls>
          <c:showLegendKey val="0"/>
          <c:showVal val="0"/>
          <c:showCatName val="0"/>
          <c:showSerName val="0"/>
          <c:showPercent val="0"/>
          <c:showBubbleSize val="0"/>
        </c:dLbls>
        <c:marker val="1"/>
        <c:smooth val="0"/>
        <c:axId val="154426368"/>
        <c:axId val="154991360"/>
      </c:lineChart>
      <c:dateAx>
        <c:axId val="15442636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4991360"/>
        <c:crosses val="autoZero"/>
        <c:auto val="1"/>
        <c:lblOffset val="100"/>
        <c:baseTimeUnit val="months"/>
      </c:dateAx>
      <c:valAx>
        <c:axId val="154991360"/>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4426368"/>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4254195352193991"/>
          <c:w val="0.93998049157807151"/>
          <c:h val="0.25786994000737146"/>
        </c:manualLayout>
      </c:layout>
      <c:barChart>
        <c:barDir val="col"/>
        <c:grouping val="stacked"/>
        <c:varyColors val="0"/>
        <c:ser>
          <c:idx val="2"/>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data'!$D$15:$D$25</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'NHS STP target data'!$G$15:$G$25</c:f>
              <c:numCache>
                <c:formatCode>General</c:formatCode>
                <c:ptCount val="11"/>
                <c:pt idx="0">
                  <c:v>0</c:v>
                </c:pt>
                <c:pt idx="1">
                  <c:v>0</c:v>
                </c:pt>
                <c:pt idx="2">
                  <c:v>1</c:v>
                </c:pt>
                <c:pt idx="3">
                  <c:v>1</c:v>
                </c:pt>
                <c:pt idx="4">
                  <c:v>1</c:v>
                </c:pt>
                <c:pt idx="5">
                  <c:v>1</c:v>
                </c:pt>
                <c:pt idx="6">
                  <c:v>1</c:v>
                </c:pt>
                <c:pt idx="7">
                  <c:v>1</c:v>
                </c:pt>
                <c:pt idx="8">
                  <c:v>1</c:v>
                </c:pt>
                <c:pt idx="9">
                  <c:v>0</c:v>
                </c:pt>
                <c:pt idx="10">
                  <c:v>1</c:v>
                </c:pt>
              </c:numCache>
            </c:numRef>
          </c:val>
          <c:extLst>
            <c:ext xmlns:c16="http://schemas.microsoft.com/office/drawing/2014/chart" uri="{C3380CC4-5D6E-409C-BE32-E72D297353CC}">
              <c16:uniqueId val="{00000001-AD3C-476D-81D7-DDFC7067B1C5}"/>
            </c:ext>
          </c:extLst>
        </c:ser>
        <c:ser>
          <c:idx val="1"/>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data'!$D$15:$D$25</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'NHS STP target data'!$H$15:$H$25</c:f>
              <c:numCache>
                <c:formatCode>General</c:formatCode>
                <c:ptCount val="11"/>
                <c:pt idx="0">
                  <c:v>1</c:v>
                </c:pt>
                <c:pt idx="1">
                  <c:v>1</c:v>
                </c:pt>
                <c:pt idx="2">
                  <c:v>0</c:v>
                </c:pt>
                <c:pt idx="3">
                  <c:v>0</c:v>
                </c:pt>
                <c:pt idx="4">
                  <c:v>0</c:v>
                </c:pt>
                <c:pt idx="5">
                  <c:v>0</c:v>
                </c:pt>
                <c:pt idx="6">
                  <c:v>0</c:v>
                </c:pt>
                <c:pt idx="7">
                  <c:v>0</c:v>
                </c:pt>
                <c:pt idx="8">
                  <c:v>0</c:v>
                </c:pt>
                <c:pt idx="9">
                  <c:v>1</c:v>
                </c:pt>
                <c:pt idx="10">
                  <c:v>0</c:v>
                </c:pt>
              </c:numCache>
            </c:numRef>
          </c:val>
          <c:extLst>
            <c:ext xmlns:c16="http://schemas.microsoft.com/office/drawing/2014/chart" uri="{C3380CC4-5D6E-409C-BE32-E72D297353CC}">
              <c16:uniqueId val="{00000000-AD3C-476D-81D7-DDFC7067B1C5}"/>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sz="1000" b="1" i="0" baseline="0">
                <a:solidFill>
                  <a:srgbClr val="00B050"/>
                </a:solidFill>
                <a:latin typeface="Arial" panose="020B0604020202020204" pitchFamily="34" charset="0"/>
              </a:defRPr>
            </a:pPr>
            <a:endParaRPr lang="en-US"/>
          </a:p>
        </c:txPr>
      </c:legendEntry>
      <c:legendEntry>
        <c:idx val="1"/>
        <c:txPr>
          <a:bodyPr/>
          <a:lstStyle/>
          <a:p>
            <a:pPr>
              <a:defRPr sz="1000" b="1" i="0" baseline="0">
                <a:solidFill>
                  <a:srgbClr val="00B0F0"/>
                </a:solidFill>
                <a:latin typeface="Arial" panose="020B0604020202020204" pitchFamily="34" charset="0"/>
              </a:defRPr>
            </a:pPr>
            <a:endParaRPr lang="en-US"/>
          </a:p>
        </c:txPr>
      </c:legendEntry>
      <c:overlay val="0"/>
      <c:txPr>
        <a:bodyPr/>
        <a:lstStyle/>
        <a:p>
          <a:pPr>
            <a:defRPr sz="1000"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5268447390844929E-2"/>
          <c:y val="0.23896591430605033"/>
          <c:w val="0.93998049157807151"/>
          <c:h val="0.2651617512574303"/>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data'!$D$15:$D$25</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'NHS STP target data'!$K$15:$K$25</c:f>
              <c:numCache>
                <c:formatCode>General</c:formatCode>
                <c:ptCount val="11"/>
                <c:pt idx="0">
                  <c:v>1</c:v>
                </c:pt>
                <c:pt idx="1">
                  <c:v>0</c:v>
                </c:pt>
                <c:pt idx="2">
                  <c:v>1</c:v>
                </c:pt>
                <c:pt idx="3">
                  <c:v>1</c:v>
                </c:pt>
                <c:pt idx="4">
                  <c:v>1</c:v>
                </c:pt>
                <c:pt idx="5">
                  <c:v>1</c:v>
                </c:pt>
                <c:pt idx="6">
                  <c:v>1</c:v>
                </c:pt>
                <c:pt idx="7">
                  <c:v>1</c:v>
                </c:pt>
                <c:pt idx="8">
                  <c:v>1</c:v>
                </c:pt>
                <c:pt idx="9">
                  <c:v>1</c:v>
                </c:pt>
                <c:pt idx="10">
                  <c:v>0</c:v>
                </c:pt>
              </c:numCache>
            </c:numRef>
          </c:val>
          <c:extLst>
            <c:ext xmlns:c16="http://schemas.microsoft.com/office/drawing/2014/chart" uri="{C3380CC4-5D6E-409C-BE32-E72D297353CC}">
              <c16:uniqueId val="{00000000-96D0-4DB2-B5ED-1B49BD803526}"/>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data'!$D$15:$D$25</c:f>
              <c:strCache>
                <c:ptCount val="11"/>
                <c:pt idx="0">
                  <c:v>HEREFORDSHIRE &amp; WORCESTERSHIRE STP</c:v>
                </c:pt>
                <c:pt idx="1">
                  <c:v>LINCOLNSHIRE STP</c:v>
                </c:pt>
                <c:pt idx="2">
                  <c:v>BIRMINGHAM &amp; SOLIHULL STP</c:v>
                </c:pt>
                <c:pt idx="3">
                  <c:v>COVENTRY &amp; WARWICKSHIRE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STAFFORDSHIRE &amp; STOKE ON TRENT STP</c:v>
                </c:pt>
                <c:pt idx="10">
                  <c:v>LEICESTER, LEICESTERSHIRE &amp; RUTLAND STP</c:v>
                </c:pt>
              </c:strCache>
            </c:strRef>
          </c:cat>
          <c:val>
            <c:numRef>
              <c:f>'NHS STP target data'!$L$15:$L$25</c:f>
              <c:numCache>
                <c:formatCode>General</c:formatCode>
                <c:ptCount val="11"/>
                <c:pt idx="0">
                  <c:v>0</c:v>
                </c:pt>
                <c:pt idx="1">
                  <c:v>1</c:v>
                </c:pt>
                <c:pt idx="2">
                  <c:v>0</c:v>
                </c:pt>
                <c:pt idx="3">
                  <c:v>0</c:v>
                </c:pt>
                <c:pt idx="4">
                  <c:v>0</c:v>
                </c:pt>
                <c:pt idx="5">
                  <c:v>0</c:v>
                </c:pt>
                <c:pt idx="6">
                  <c:v>0</c:v>
                </c:pt>
                <c:pt idx="7">
                  <c:v>0</c:v>
                </c:pt>
                <c:pt idx="8">
                  <c:v>0</c:v>
                </c:pt>
                <c:pt idx="9">
                  <c:v>0</c:v>
                </c:pt>
                <c:pt idx="10">
                  <c:v>1</c:v>
                </c:pt>
              </c:numCache>
            </c:numRef>
          </c:val>
          <c:extLst>
            <c:ext xmlns:c16="http://schemas.microsoft.com/office/drawing/2014/chart" uri="{C3380CC4-5D6E-409C-BE32-E72D297353CC}">
              <c16:uniqueId val="{00000001-96D0-4DB2-B5ED-1B49BD803526}"/>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data'!$A$27</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data'!$B$27:$I$27</c:f>
              <c:numCache>
                <c:formatCode>0.000</c:formatCode>
                <c:ptCount val="8"/>
                <c:pt idx="0">
                  <c:v>0.82699999999999996</c:v>
                </c:pt>
                <c:pt idx="1">
                  <c:v>0.83</c:v>
                </c:pt>
                <c:pt idx="2" formatCode="General">
                  <c:v>0.83799999999999997</c:v>
                </c:pt>
                <c:pt idx="3">
                  <c:v>0.84699999999999998</c:v>
                </c:pt>
                <c:pt idx="4" formatCode="General">
                  <c:v>0.85699999999999998</c:v>
                </c:pt>
                <c:pt idx="5" formatCode="General">
                  <c:v>0.86599999999999999</c:v>
                </c:pt>
                <c:pt idx="6">
                  <c:v>0.88100000000000001</c:v>
                </c:pt>
                <c:pt idx="7" formatCode="General">
                  <c:v>0.90300000000000002</c:v>
                </c:pt>
              </c:numCache>
            </c:numRef>
          </c:val>
          <c:smooth val="0"/>
          <c:extLst>
            <c:ext xmlns:c16="http://schemas.microsoft.com/office/drawing/2014/chart" uri="{C3380CC4-5D6E-409C-BE32-E72D297353CC}">
              <c16:uniqueId val="{00000000-DD54-422C-8FEB-3D677B923FF1}"/>
            </c:ext>
          </c:extLst>
        </c:ser>
        <c:dLbls>
          <c:showLegendKey val="0"/>
          <c:showVal val="0"/>
          <c:showCatName val="0"/>
          <c:showSerName val="0"/>
          <c:showPercent val="0"/>
          <c:showBubbleSize val="0"/>
        </c:dLbls>
        <c:marker val="1"/>
        <c:smooth val="0"/>
        <c:axId val="154027520"/>
        <c:axId val="155518656"/>
      </c:lineChart>
      <c:dateAx>
        <c:axId val="154027520"/>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518656"/>
        <c:crosses val="autoZero"/>
        <c:auto val="1"/>
        <c:lblOffset val="100"/>
        <c:baseTimeUnit val="months"/>
      </c:dateAx>
      <c:valAx>
        <c:axId val="155518656"/>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402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data'!$A$38</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data'!$B$38:$I$38</c:f>
              <c:numCache>
                <c:formatCode>0.0</c:formatCode>
                <c:ptCount val="8"/>
                <c:pt idx="0">
                  <c:v>8.1999999999999993</c:v>
                </c:pt>
                <c:pt idx="1">
                  <c:v>8.1</c:v>
                </c:pt>
                <c:pt idx="2">
                  <c:v>8</c:v>
                </c:pt>
                <c:pt idx="3">
                  <c:v>7.9</c:v>
                </c:pt>
                <c:pt idx="4" formatCode="General">
                  <c:v>7.9</c:v>
                </c:pt>
                <c:pt idx="5">
                  <c:v>7.8</c:v>
                </c:pt>
                <c:pt idx="6">
                  <c:v>7.6</c:v>
                </c:pt>
                <c:pt idx="7">
                  <c:v>7.5</c:v>
                </c:pt>
              </c:numCache>
            </c:numRef>
          </c:val>
          <c:smooth val="0"/>
          <c:extLst>
            <c:ext xmlns:c16="http://schemas.microsoft.com/office/drawing/2014/chart" uri="{C3380CC4-5D6E-409C-BE32-E72D297353CC}">
              <c16:uniqueId val="{00000000-F884-4097-84EB-02FC5A18C6E7}"/>
            </c:ext>
          </c:extLst>
        </c:ser>
        <c:dLbls>
          <c:showLegendKey val="0"/>
          <c:showVal val="0"/>
          <c:showCatName val="0"/>
          <c:showSerName val="0"/>
          <c:showPercent val="0"/>
          <c:showBubbleSize val="0"/>
        </c:dLbls>
        <c:marker val="1"/>
        <c:smooth val="0"/>
        <c:axId val="155473408"/>
        <c:axId val="155520384"/>
      </c:lineChart>
      <c:dateAx>
        <c:axId val="15547340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520384"/>
        <c:crosses val="autoZero"/>
        <c:auto val="1"/>
        <c:lblOffset val="100"/>
        <c:baseTimeUnit val="months"/>
      </c:dateAx>
      <c:valAx>
        <c:axId val="155520384"/>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547340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15893083331806E-2"/>
          <c:y val="0.24876700412448441"/>
          <c:w val="0.95768213833336391"/>
          <c:h val="0.27768248968878889"/>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data'!$D$29:$D$32</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data'!$E$29:$E$32</c:f>
              <c:numCache>
                <c:formatCode>General</c:formatCode>
                <c:ptCount val="4"/>
                <c:pt idx="0">
                  <c:v>0</c:v>
                </c:pt>
                <c:pt idx="1">
                  <c:v>1</c:v>
                </c:pt>
                <c:pt idx="2">
                  <c:v>4</c:v>
                </c:pt>
                <c:pt idx="3">
                  <c:v>4</c:v>
                </c:pt>
              </c:numCache>
            </c:numRef>
          </c:val>
          <c:extLst>
            <c:ext xmlns:c16="http://schemas.microsoft.com/office/drawing/2014/chart" uri="{C3380CC4-5D6E-409C-BE32-E72D297353CC}">
              <c16:uniqueId val="{00000000-0BAC-4A81-8D83-6BADC5F5300F}"/>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data'!$D$29:$D$32</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data'!$F$29:$F$32</c:f>
              <c:numCache>
                <c:formatCode>General</c:formatCode>
                <c:ptCount val="4"/>
                <c:pt idx="0">
                  <c:v>8</c:v>
                </c:pt>
                <c:pt idx="1">
                  <c:v>4</c:v>
                </c:pt>
                <c:pt idx="2">
                  <c:v>1</c:v>
                </c:pt>
                <c:pt idx="3">
                  <c:v>2</c:v>
                </c:pt>
              </c:numCache>
            </c:numRef>
          </c:val>
          <c:extLst>
            <c:ext xmlns:c16="http://schemas.microsoft.com/office/drawing/2014/chart" uri="{C3380CC4-5D6E-409C-BE32-E72D297353CC}">
              <c16:uniqueId val="{00000001-0BAC-4A81-8D83-6BADC5F5300F}"/>
            </c:ext>
          </c:extLst>
        </c:ser>
        <c:dLbls>
          <c:showLegendKey val="0"/>
          <c:showVal val="1"/>
          <c:showCatName val="0"/>
          <c:showSerName val="0"/>
          <c:showPercent val="0"/>
          <c:showBubbleSize val="0"/>
        </c:dLbls>
        <c:gapWidth val="40"/>
        <c:overlap val="100"/>
        <c:axId val="155473920"/>
        <c:axId val="155522112"/>
      </c:barChart>
      <c:catAx>
        <c:axId val="155473920"/>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5522112"/>
        <c:crosses val="autoZero"/>
        <c:auto val="1"/>
        <c:lblAlgn val="ctr"/>
        <c:lblOffset val="100"/>
        <c:noMultiLvlLbl val="0"/>
      </c:catAx>
      <c:valAx>
        <c:axId val="155522112"/>
        <c:scaling>
          <c:orientation val="minMax"/>
        </c:scaling>
        <c:delete val="1"/>
        <c:axPos val="l"/>
        <c:numFmt formatCode="General" sourceLinked="1"/>
        <c:majorTickMark val="none"/>
        <c:minorTickMark val="none"/>
        <c:tickLblPos val="nextTo"/>
        <c:crossAx val="1554739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189503172130811E-2"/>
          <c:y val="0.2410719593679648"/>
          <c:w val="0.95762099365573838"/>
          <c:h val="0.28605039251492381"/>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data'!$D$80:$D$83</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data'!$E$80:$E$83</c:f>
              <c:numCache>
                <c:formatCode>General</c:formatCode>
                <c:ptCount val="4"/>
                <c:pt idx="0">
                  <c:v>8</c:v>
                </c:pt>
                <c:pt idx="1">
                  <c:v>5</c:v>
                </c:pt>
                <c:pt idx="2">
                  <c:v>5</c:v>
                </c:pt>
                <c:pt idx="3">
                  <c:v>5</c:v>
                </c:pt>
              </c:numCache>
            </c:numRef>
          </c:val>
          <c:extLst>
            <c:ext xmlns:c16="http://schemas.microsoft.com/office/drawing/2014/chart" uri="{C3380CC4-5D6E-409C-BE32-E72D297353CC}">
              <c16:uniqueId val="{00000000-B7FE-4719-ACDB-765C857F10E4}"/>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data'!$D$80:$D$83</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data'!$F$80:$F$83</c:f>
              <c:numCache>
                <c:formatCode>General</c:formatCode>
                <c:ptCount val="4"/>
                <c:pt idx="0">
                  <c:v>0</c:v>
                </c:pt>
                <c:pt idx="1">
                  <c:v>0</c:v>
                </c:pt>
                <c:pt idx="2">
                  <c:v>0</c:v>
                </c:pt>
                <c:pt idx="3">
                  <c:v>1</c:v>
                </c:pt>
              </c:numCache>
            </c:numRef>
          </c:val>
          <c:extLst>
            <c:ext xmlns:c16="http://schemas.microsoft.com/office/drawing/2014/chart" uri="{C3380CC4-5D6E-409C-BE32-E72D297353CC}">
              <c16:uniqueId val="{00000001-B7FE-4719-ACDB-765C857F10E4}"/>
            </c:ext>
          </c:extLst>
        </c:ser>
        <c:dLbls>
          <c:showLegendKey val="0"/>
          <c:showVal val="1"/>
          <c:showCatName val="0"/>
          <c:showSerName val="0"/>
          <c:showPercent val="0"/>
          <c:showBubbleSize val="0"/>
        </c:dLbls>
        <c:gapWidth val="40"/>
        <c:overlap val="100"/>
        <c:axId val="155474432"/>
        <c:axId val="155524416"/>
      </c:barChart>
      <c:catAx>
        <c:axId val="155474432"/>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5524416"/>
        <c:crosses val="autoZero"/>
        <c:auto val="1"/>
        <c:lblAlgn val="ctr"/>
        <c:lblOffset val="100"/>
        <c:noMultiLvlLbl val="0"/>
      </c:catAx>
      <c:valAx>
        <c:axId val="155524416"/>
        <c:scaling>
          <c:orientation val="minMax"/>
        </c:scaling>
        <c:delete val="1"/>
        <c:axPos val="l"/>
        <c:numFmt formatCode="General" sourceLinked="1"/>
        <c:majorTickMark val="none"/>
        <c:minorTickMark val="none"/>
        <c:tickLblPos val="nextTo"/>
        <c:crossAx val="15547443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data'!$A$15</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data'!$B$15:$I$15</c:f>
              <c:numCache>
                <c:formatCode>#,##0</c:formatCode>
                <c:ptCount val="8"/>
                <c:pt idx="0">
                  <c:v>4219331</c:v>
                </c:pt>
                <c:pt idx="1">
                  <c:v>4233779</c:v>
                </c:pt>
                <c:pt idx="2">
                  <c:v>4279789</c:v>
                </c:pt>
                <c:pt idx="3">
                  <c:v>4326999</c:v>
                </c:pt>
                <c:pt idx="4">
                  <c:v>4379266</c:v>
                </c:pt>
                <c:pt idx="5">
                  <c:v>4428292</c:v>
                </c:pt>
                <c:pt idx="6">
                  <c:v>4508133</c:v>
                </c:pt>
                <c:pt idx="7">
                  <c:v>4623406</c:v>
                </c:pt>
              </c:numCache>
            </c:numRef>
          </c:val>
          <c:smooth val="0"/>
          <c:extLst>
            <c:ext xmlns:c16="http://schemas.microsoft.com/office/drawing/2014/chart" uri="{C3380CC4-5D6E-409C-BE32-E72D297353CC}">
              <c16:uniqueId val="{00000000-C16B-4B9B-88DB-D0AEA306CE2C}"/>
            </c:ext>
          </c:extLst>
        </c:ser>
        <c:dLbls>
          <c:showLegendKey val="0"/>
          <c:showVal val="0"/>
          <c:showCatName val="0"/>
          <c:showSerName val="0"/>
          <c:showPercent val="0"/>
          <c:showBubbleSize val="0"/>
        </c:dLbls>
        <c:marker val="1"/>
        <c:smooth val="0"/>
        <c:axId val="155474944"/>
        <c:axId val="153978560"/>
      </c:lineChart>
      <c:dateAx>
        <c:axId val="15547494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978560"/>
        <c:crosses val="autoZero"/>
        <c:auto val="1"/>
        <c:lblOffset val="100"/>
        <c:baseTimeUnit val="months"/>
      </c:dateAx>
      <c:valAx>
        <c:axId val="153978560"/>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5474944"/>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latin typeface="Arial" pitchFamily="34" charset="0"/>
                <a:cs typeface="Arial" pitchFamily="34" charset="0"/>
              </a:rPr>
              <a:t>Number</a:t>
            </a:r>
            <a:r>
              <a:rPr lang="en-US" sz="1100" baseline="0">
                <a:latin typeface="Arial" pitchFamily="34" charset="0"/>
                <a:cs typeface="Arial" pitchFamily="34" charset="0"/>
              </a:rPr>
              <a:t> of STP</a:t>
            </a:r>
            <a:r>
              <a:rPr lang="en-US" sz="1100">
                <a:latin typeface="Arial" pitchFamily="34" charset="0"/>
                <a:cs typeface="Arial" pitchFamily="34" charset="0"/>
              </a:rPr>
              <a:t>s not meeting either metric</a:t>
            </a:r>
            <a:r>
              <a:rPr lang="en-US" sz="1100" baseline="0">
                <a:latin typeface="Arial" pitchFamily="34" charset="0"/>
                <a:cs typeface="Arial" pitchFamily="34" charset="0"/>
              </a:rPr>
              <a:t> t</a:t>
            </a:r>
            <a:r>
              <a:rPr lang="en-US" sz="1100">
                <a:latin typeface="Arial" pitchFamily="34" charset="0"/>
                <a:cs typeface="Arial" pitchFamily="34" charset="0"/>
              </a:rPr>
              <a:t>arget</a:t>
            </a:r>
          </a:p>
        </c:rich>
      </c:tx>
      <c:layout>
        <c:manualLayout>
          <c:xMode val="edge"/>
          <c:yMode val="edge"/>
          <c:x val="0.26326279154045495"/>
          <c:y val="9.1473632537104541E-2"/>
        </c:manualLayout>
      </c:layout>
      <c:overlay val="0"/>
    </c:title>
    <c:autoTitleDeleted val="0"/>
    <c:plotArea>
      <c:layout>
        <c:manualLayout>
          <c:layoutTarget val="inner"/>
          <c:xMode val="edge"/>
          <c:yMode val="edge"/>
          <c:x val="8.9091698716395162E-2"/>
          <c:y val="0.26805051022006832"/>
          <c:w val="0.88035255537039792"/>
          <c:h val="0.52551810576230118"/>
        </c:manualLayout>
      </c:layout>
      <c:barChart>
        <c:barDir val="col"/>
        <c:grouping val="stacked"/>
        <c:varyColors val="0"/>
        <c:ser>
          <c:idx val="0"/>
          <c:order val="0"/>
          <c:tx>
            <c:strRef>
              <c:f>'STP by England Summary data'!$A$22</c:f>
              <c:strCache>
                <c:ptCount val="1"/>
                <c:pt idx="0">
                  <c:v>Number of STPs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data'!$B$21:$I$21</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data'!$B$22:$I$22</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C8E0-4EAD-BC95-0AD7DE6BD5EF}"/>
            </c:ext>
          </c:extLst>
        </c:ser>
        <c:dLbls>
          <c:showLegendKey val="0"/>
          <c:showVal val="1"/>
          <c:showCatName val="0"/>
          <c:showSerName val="0"/>
          <c:showPercent val="0"/>
          <c:showBubbleSize val="0"/>
        </c:dLbls>
        <c:gapWidth val="40"/>
        <c:overlap val="100"/>
        <c:axId val="144306176"/>
        <c:axId val="184285952"/>
      </c:barChart>
      <c:dateAx>
        <c:axId val="1443061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5952"/>
        <c:crosses val="autoZero"/>
        <c:auto val="1"/>
        <c:lblOffset val="100"/>
        <c:baseTimeUnit val="months"/>
      </c:dateAx>
      <c:valAx>
        <c:axId val="184285952"/>
        <c:scaling>
          <c:orientation val="minMax"/>
          <c:max val="16"/>
        </c:scaling>
        <c:delete val="1"/>
        <c:axPos val="l"/>
        <c:numFmt formatCode="General" sourceLinked="1"/>
        <c:majorTickMark val="out"/>
        <c:minorTickMark val="none"/>
        <c:tickLblPos val="nextTo"/>
        <c:crossAx val="144306176"/>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data'!$A$49</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data'!$B$49:$I$49</c:f>
              <c:numCache>
                <c:formatCode>#,##0</c:formatCode>
                <c:ptCount val="8"/>
                <c:pt idx="0">
                  <c:v>338242</c:v>
                </c:pt>
                <c:pt idx="1">
                  <c:v>336538</c:v>
                </c:pt>
                <c:pt idx="2">
                  <c:v>336364</c:v>
                </c:pt>
                <c:pt idx="3">
                  <c:v>336604</c:v>
                </c:pt>
                <c:pt idx="4">
                  <c:v>338656</c:v>
                </c:pt>
                <c:pt idx="5">
                  <c:v>339534</c:v>
                </c:pt>
                <c:pt idx="6">
                  <c:v>339450</c:v>
                </c:pt>
                <c:pt idx="7">
                  <c:v>340406</c:v>
                </c:pt>
              </c:numCache>
            </c:numRef>
          </c:val>
          <c:smooth val="0"/>
          <c:extLst>
            <c:ext xmlns:c16="http://schemas.microsoft.com/office/drawing/2014/chart" uri="{C3380CC4-5D6E-409C-BE32-E72D297353CC}">
              <c16:uniqueId val="{00000000-090E-454B-8B32-15ECB50AFF45}"/>
            </c:ext>
          </c:extLst>
        </c:ser>
        <c:dLbls>
          <c:showLegendKey val="0"/>
          <c:showVal val="0"/>
          <c:showCatName val="0"/>
          <c:showSerName val="0"/>
          <c:showPercent val="0"/>
          <c:showBubbleSize val="0"/>
        </c:dLbls>
        <c:marker val="1"/>
        <c:smooth val="0"/>
        <c:axId val="155475456"/>
        <c:axId val="155523840"/>
      </c:lineChart>
      <c:dateAx>
        <c:axId val="15547545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523840"/>
        <c:crosses val="autoZero"/>
        <c:auto val="1"/>
        <c:lblOffset val="100"/>
        <c:baseTimeUnit val="months"/>
      </c:dateAx>
      <c:valAx>
        <c:axId val="155523840"/>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5475456"/>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4018297712785902"/>
          <c:w val="0.94948069796339951"/>
          <c:h val="0.28870281214848148"/>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data'!$G$26:$G$29</c:f>
              <c:numCache>
                <c:formatCode>General</c:formatCode>
                <c:ptCount val="4"/>
                <c:pt idx="0">
                  <c:v>0</c:v>
                </c:pt>
                <c:pt idx="1">
                  <c:v>0</c:v>
                </c:pt>
                <c:pt idx="2">
                  <c:v>1</c:v>
                </c:pt>
                <c:pt idx="3">
                  <c:v>1</c:v>
                </c:pt>
              </c:numCache>
            </c:numRef>
          </c:val>
          <c:extLst>
            <c:ext xmlns:c16="http://schemas.microsoft.com/office/drawing/2014/chart" uri="{C3380CC4-5D6E-409C-BE32-E72D297353CC}">
              <c16:uniqueId val="{00000000-D6E3-40B7-B018-447253ED7639}"/>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data'!$H$26:$H$29</c:f>
              <c:numCache>
                <c:formatCode>General</c:formatCode>
                <c:ptCount val="4"/>
                <c:pt idx="0">
                  <c:v>1</c:v>
                </c:pt>
                <c:pt idx="1">
                  <c:v>1</c:v>
                </c:pt>
                <c:pt idx="2">
                  <c:v>0</c:v>
                </c:pt>
                <c:pt idx="3">
                  <c:v>0</c:v>
                </c:pt>
              </c:numCache>
            </c:numRef>
          </c:val>
          <c:extLst>
            <c:ext xmlns:c16="http://schemas.microsoft.com/office/drawing/2014/chart" uri="{C3380CC4-5D6E-409C-BE32-E72D297353CC}">
              <c16:uniqueId val="{00000001-D6E3-40B7-B018-447253ED7639}"/>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layout>
        <c:manualLayout>
          <c:xMode val="edge"/>
          <c:yMode val="edge"/>
          <c:x val="0.26203489317239731"/>
          <c:y val="1.9047619047619049E-2"/>
        </c:manualLayout>
      </c:layout>
      <c:overlay val="0"/>
    </c:title>
    <c:autoTitleDeleted val="0"/>
    <c:plotArea>
      <c:layout>
        <c:manualLayout>
          <c:layoutTarget val="inner"/>
          <c:xMode val="edge"/>
          <c:yMode val="edge"/>
          <c:x val="2.7208127646464575E-2"/>
          <c:y val="0.22494488188976378"/>
          <c:w val="0.94948069796339951"/>
          <c:h val="0.3039409073865767"/>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data'!$K$26:$K$29</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D40D-4185-AB4E-582450607A4C}"/>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data'!$L$26:$L$29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D40D-4185-AB4E-582450607A4C}"/>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data'!$A$28</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data'!$B$28:$I$28</c:f>
              <c:numCache>
                <c:formatCode>0.000</c:formatCode>
                <c:ptCount val="8"/>
                <c:pt idx="0">
                  <c:v>0.82099999999999995</c:v>
                </c:pt>
                <c:pt idx="1">
                  <c:v>0.82499999999999996</c:v>
                </c:pt>
                <c:pt idx="2" formatCode="General">
                  <c:v>0.83399999999999996</c:v>
                </c:pt>
                <c:pt idx="3">
                  <c:v>0.84299999999999997</c:v>
                </c:pt>
                <c:pt idx="4" formatCode="General">
                  <c:v>0.85199999999999998</c:v>
                </c:pt>
                <c:pt idx="5" formatCode="General">
                  <c:v>0.86199999999999999</c:v>
                </c:pt>
                <c:pt idx="6">
                  <c:v>0.879</c:v>
                </c:pt>
                <c:pt idx="7" formatCode="General">
                  <c:v>0.90400000000000003</c:v>
                </c:pt>
              </c:numCache>
            </c:numRef>
          </c:val>
          <c:smooth val="0"/>
          <c:extLst>
            <c:ext xmlns:c16="http://schemas.microsoft.com/office/drawing/2014/chart" uri="{C3380CC4-5D6E-409C-BE32-E72D297353CC}">
              <c16:uniqueId val="{00000000-856E-48A2-B18C-B6C83714E242}"/>
            </c:ext>
          </c:extLst>
        </c:ser>
        <c:dLbls>
          <c:showLegendKey val="0"/>
          <c:showVal val="0"/>
          <c:showCatName val="0"/>
          <c:showSerName val="0"/>
          <c:showPercent val="0"/>
          <c:showBubbleSize val="0"/>
        </c:dLbls>
        <c:marker val="1"/>
        <c:smooth val="0"/>
        <c:axId val="155969024"/>
        <c:axId val="153983168"/>
      </c:lineChart>
      <c:dateAx>
        <c:axId val="15596902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983168"/>
        <c:crosses val="autoZero"/>
        <c:auto val="1"/>
        <c:lblOffset val="100"/>
        <c:baseTimeUnit val="months"/>
      </c:dateAx>
      <c:valAx>
        <c:axId val="153983168"/>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596902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data'!$A$39</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data'!$B$39:$I$39</c:f>
              <c:numCache>
                <c:formatCode>0.0</c:formatCode>
                <c:ptCount val="8"/>
                <c:pt idx="0">
                  <c:v>9.6999999999999993</c:v>
                </c:pt>
                <c:pt idx="1">
                  <c:v>9.6</c:v>
                </c:pt>
                <c:pt idx="2">
                  <c:v>9.5</c:v>
                </c:pt>
                <c:pt idx="3">
                  <c:v>9.3000000000000007</c:v>
                </c:pt>
                <c:pt idx="4" formatCode="General">
                  <c:v>9.3000000000000007</c:v>
                </c:pt>
                <c:pt idx="5">
                  <c:v>9.1999999999999993</c:v>
                </c:pt>
                <c:pt idx="6">
                  <c:v>9.1</c:v>
                </c:pt>
                <c:pt idx="7">
                  <c:v>8.9</c:v>
                </c:pt>
              </c:numCache>
            </c:numRef>
          </c:val>
          <c:smooth val="0"/>
          <c:extLst>
            <c:ext xmlns:c16="http://schemas.microsoft.com/office/drawing/2014/chart" uri="{C3380CC4-5D6E-409C-BE32-E72D297353CC}">
              <c16:uniqueId val="{00000000-CA96-4E44-872C-5F03620AB137}"/>
            </c:ext>
          </c:extLst>
        </c:ser>
        <c:dLbls>
          <c:showLegendKey val="0"/>
          <c:showVal val="0"/>
          <c:showCatName val="0"/>
          <c:showSerName val="0"/>
          <c:showPercent val="0"/>
          <c:showBubbleSize val="0"/>
        </c:dLbls>
        <c:marker val="1"/>
        <c:smooth val="0"/>
        <c:axId val="155969536"/>
        <c:axId val="156008448"/>
      </c:lineChart>
      <c:dateAx>
        <c:axId val="15596953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008448"/>
        <c:crosses val="autoZero"/>
        <c:auto val="1"/>
        <c:lblOffset val="100"/>
        <c:baseTimeUnit val="months"/>
      </c:dateAx>
      <c:valAx>
        <c:axId val="156008448"/>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596953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layout>
        <c:manualLayout>
          <c:xMode val="edge"/>
          <c:yMode val="edge"/>
          <c:x val="0.35709914021333855"/>
          <c:y val="2.78954611889622E-2"/>
        </c:manualLayout>
      </c:layout>
      <c:overlay val="0"/>
    </c:title>
    <c:autoTitleDeleted val="0"/>
    <c:plotArea>
      <c:layout>
        <c:manualLayout>
          <c:layoutTarget val="inner"/>
          <c:xMode val="edge"/>
          <c:yMode val="edge"/>
          <c:x val="2.1343680154640082E-2"/>
          <c:y val="0.27253973523124114"/>
          <c:w val="0.95731263969071989"/>
          <c:h val="0.29686128188445249"/>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data'!$D$33:$D$35</c:f>
              <c:strCache>
                <c:ptCount val="3"/>
                <c:pt idx="0">
                  <c:v>GREATER MANCHESTER HSC PARTNERSHIP STP</c:v>
                </c:pt>
                <c:pt idx="1">
                  <c:v>CHESHIRE &amp; MERSEYSIDE STP</c:v>
                </c:pt>
                <c:pt idx="2">
                  <c:v>HEALTHIER LANCASHIRE &amp; SOUTH CUMBRIA STP</c:v>
                </c:pt>
              </c:strCache>
            </c:strRef>
          </c:cat>
          <c:val>
            <c:numRef>
              <c:f>'CCG by STP Summary data'!$E$33:$E$35</c:f>
              <c:numCache>
                <c:formatCode>General</c:formatCode>
                <c:ptCount val="3"/>
                <c:pt idx="0">
                  <c:v>1</c:v>
                </c:pt>
                <c:pt idx="1">
                  <c:v>3</c:v>
                </c:pt>
                <c:pt idx="2">
                  <c:v>4</c:v>
                </c:pt>
              </c:numCache>
            </c:numRef>
          </c:val>
          <c:extLst>
            <c:ext xmlns:c16="http://schemas.microsoft.com/office/drawing/2014/chart" uri="{C3380CC4-5D6E-409C-BE32-E72D297353CC}">
              <c16:uniqueId val="{00000000-6DD5-405F-8075-834E755634E8}"/>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data'!$D$33:$D$35</c:f>
              <c:strCache>
                <c:ptCount val="3"/>
                <c:pt idx="0">
                  <c:v>GREATER MANCHESTER HSC PARTNERSHIP STP</c:v>
                </c:pt>
                <c:pt idx="1">
                  <c:v>CHESHIRE &amp; MERSEYSIDE STP</c:v>
                </c:pt>
                <c:pt idx="2">
                  <c:v>HEALTHIER LANCASHIRE &amp; SOUTH CUMBRIA STP</c:v>
                </c:pt>
              </c:strCache>
            </c:strRef>
          </c:cat>
          <c:val>
            <c:numRef>
              <c:f>'CCG by STP Summary data'!$F$33:$F$35</c:f>
              <c:numCache>
                <c:formatCode>General</c:formatCode>
                <c:ptCount val="3"/>
                <c:pt idx="0">
                  <c:v>9</c:v>
                </c:pt>
                <c:pt idx="1">
                  <c:v>6</c:v>
                </c:pt>
                <c:pt idx="2">
                  <c:v>4</c:v>
                </c:pt>
              </c:numCache>
            </c:numRef>
          </c:val>
          <c:extLst>
            <c:ext xmlns:c16="http://schemas.microsoft.com/office/drawing/2014/chart" uri="{C3380CC4-5D6E-409C-BE32-E72D297353CC}">
              <c16:uniqueId val="{00000001-6DD5-405F-8075-834E755634E8}"/>
            </c:ext>
          </c:extLst>
        </c:ser>
        <c:dLbls>
          <c:showLegendKey val="0"/>
          <c:showVal val="1"/>
          <c:showCatName val="0"/>
          <c:showSerName val="0"/>
          <c:showPercent val="0"/>
          <c:showBubbleSize val="0"/>
        </c:dLbls>
        <c:gapWidth val="40"/>
        <c:overlap val="100"/>
        <c:axId val="155970048"/>
        <c:axId val="156010176"/>
      </c:barChart>
      <c:catAx>
        <c:axId val="155970048"/>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010176"/>
        <c:crosses val="autoZero"/>
        <c:auto val="1"/>
        <c:lblAlgn val="ctr"/>
        <c:lblOffset val="100"/>
        <c:noMultiLvlLbl val="0"/>
      </c:catAx>
      <c:valAx>
        <c:axId val="156010176"/>
        <c:scaling>
          <c:orientation val="minMax"/>
        </c:scaling>
        <c:delete val="1"/>
        <c:axPos val="l"/>
        <c:numFmt formatCode="General" sourceLinked="1"/>
        <c:majorTickMark val="none"/>
        <c:minorTickMark val="none"/>
        <c:tickLblPos val="nextTo"/>
        <c:crossAx val="15597004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343715860179177E-2"/>
          <c:y val="0.25518601486661929"/>
          <c:w val="0.95731263969071989"/>
          <c:h val="0.31921959629405677"/>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data'!$D$84:$D$86</c:f>
              <c:strCache>
                <c:ptCount val="3"/>
                <c:pt idx="0">
                  <c:v>GREATER MANCHESTER HSC PARTNERSHIP STP</c:v>
                </c:pt>
                <c:pt idx="1">
                  <c:v>CHESHIRE &amp; MERSEYSIDE STP</c:v>
                </c:pt>
                <c:pt idx="2">
                  <c:v>HEALTHIER LANCASHIRE &amp; SOUTH CUMBRIA STP</c:v>
                </c:pt>
              </c:strCache>
            </c:strRef>
          </c:cat>
          <c:val>
            <c:numRef>
              <c:f>'CCG by STP Summary data'!$E$84:$E$86</c:f>
              <c:numCache>
                <c:formatCode>General</c:formatCode>
                <c:ptCount val="3"/>
                <c:pt idx="0">
                  <c:v>8</c:v>
                </c:pt>
                <c:pt idx="1">
                  <c:v>7</c:v>
                </c:pt>
                <c:pt idx="2">
                  <c:v>7</c:v>
                </c:pt>
              </c:numCache>
            </c:numRef>
          </c:val>
          <c:extLst>
            <c:ext xmlns:c16="http://schemas.microsoft.com/office/drawing/2014/chart" uri="{C3380CC4-5D6E-409C-BE32-E72D297353CC}">
              <c16:uniqueId val="{00000000-A440-4485-A88B-7C9A0EAED1B3}"/>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data'!$D$84:$D$86</c:f>
              <c:strCache>
                <c:ptCount val="3"/>
                <c:pt idx="0">
                  <c:v>GREATER MANCHESTER HSC PARTNERSHIP STP</c:v>
                </c:pt>
                <c:pt idx="1">
                  <c:v>CHESHIRE &amp; MERSEYSIDE STP</c:v>
                </c:pt>
                <c:pt idx="2">
                  <c:v>HEALTHIER LANCASHIRE &amp; SOUTH CUMBRIA STP</c:v>
                </c:pt>
              </c:strCache>
            </c:strRef>
          </c:cat>
          <c:val>
            <c:numRef>
              <c:f>'CCG by STP Summary data'!$F$84:$F$86</c:f>
              <c:numCache>
                <c:formatCode>General</c:formatCode>
                <c:ptCount val="3"/>
                <c:pt idx="0">
                  <c:v>2</c:v>
                </c:pt>
                <c:pt idx="1">
                  <c:v>2</c:v>
                </c:pt>
                <c:pt idx="2">
                  <c:v>1</c:v>
                </c:pt>
              </c:numCache>
            </c:numRef>
          </c:val>
          <c:extLst>
            <c:ext xmlns:c16="http://schemas.microsoft.com/office/drawing/2014/chart" uri="{C3380CC4-5D6E-409C-BE32-E72D297353CC}">
              <c16:uniqueId val="{00000001-A440-4485-A88B-7C9A0EAED1B3}"/>
            </c:ext>
          </c:extLst>
        </c:ser>
        <c:dLbls>
          <c:showLegendKey val="0"/>
          <c:showVal val="1"/>
          <c:showCatName val="0"/>
          <c:showSerName val="0"/>
          <c:showPercent val="0"/>
          <c:showBubbleSize val="0"/>
        </c:dLbls>
        <c:gapWidth val="40"/>
        <c:overlap val="100"/>
        <c:axId val="147281920"/>
        <c:axId val="156012480"/>
      </c:barChart>
      <c:catAx>
        <c:axId val="147281920"/>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012480"/>
        <c:crosses val="autoZero"/>
        <c:auto val="1"/>
        <c:lblAlgn val="ctr"/>
        <c:lblOffset val="100"/>
        <c:noMultiLvlLbl val="0"/>
      </c:catAx>
      <c:valAx>
        <c:axId val="156012480"/>
        <c:scaling>
          <c:orientation val="minMax"/>
        </c:scaling>
        <c:delete val="1"/>
        <c:axPos val="l"/>
        <c:numFmt formatCode="General" sourceLinked="1"/>
        <c:majorTickMark val="none"/>
        <c:minorTickMark val="none"/>
        <c:tickLblPos val="nextTo"/>
        <c:crossAx val="1472819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data'!$A$16</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data'!$B$16:$I$16</c:f>
              <c:numCache>
                <c:formatCode>#,##0</c:formatCode>
                <c:ptCount val="8"/>
                <c:pt idx="0">
                  <c:v>3472455</c:v>
                </c:pt>
                <c:pt idx="1">
                  <c:v>3492867</c:v>
                </c:pt>
                <c:pt idx="2">
                  <c:v>3532262</c:v>
                </c:pt>
                <c:pt idx="3">
                  <c:v>3572228</c:v>
                </c:pt>
                <c:pt idx="4">
                  <c:v>3612745</c:v>
                </c:pt>
                <c:pt idx="5">
                  <c:v>3658653</c:v>
                </c:pt>
                <c:pt idx="6">
                  <c:v>3734971</c:v>
                </c:pt>
                <c:pt idx="7">
                  <c:v>3846480</c:v>
                </c:pt>
              </c:numCache>
            </c:numRef>
          </c:val>
          <c:smooth val="0"/>
          <c:extLst>
            <c:ext xmlns:c16="http://schemas.microsoft.com/office/drawing/2014/chart" uri="{C3380CC4-5D6E-409C-BE32-E72D297353CC}">
              <c16:uniqueId val="{00000000-B5F7-41C5-90A6-2D8D0BAB390D}"/>
            </c:ext>
          </c:extLst>
        </c:ser>
        <c:dLbls>
          <c:showLegendKey val="0"/>
          <c:showVal val="0"/>
          <c:showCatName val="0"/>
          <c:showSerName val="0"/>
          <c:showPercent val="0"/>
          <c:showBubbleSize val="0"/>
        </c:dLbls>
        <c:marker val="1"/>
        <c:smooth val="0"/>
        <c:axId val="155971072"/>
        <c:axId val="156014784"/>
      </c:lineChart>
      <c:dateAx>
        <c:axId val="155971072"/>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014784"/>
        <c:crosses val="autoZero"/>
        <c:auto val="1"/>
        <c:lblOffset val="100"/>
        <c:baseTimeUnit val="months"/>
      </c:dateAx>
      <c:valAx>
        <c:axId val="156014784"/>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5971072"/>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data'!$A$50</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data'!$B$50:$I$50</c:f>
              <c:numCache>
                <c:formatCode>#,##0</c:formatCode>
                <c:ptCount val="8"/>
                <c:pt idx="0">
                  <c:v>331035</c:v>
                </c:pt>
                <c:pt idx="1">
                  <c:v>329582</c:v>
                </c:pt>
                <c:pt idx="2">
                  <c:v>329496</c:v>
                </c:pt>
                <c:pt idx="3">
                  <c:v>329303</c:v>
                </c:pt>
                <c:pt idx="4">
                  <c:v>331863</c:v>
                </c:pt>
                <c:pt idx="5">
                  <c:v>333906</c:v>
                </c:pt>
                <c:pt idx="6">
                  <c:v>334405</c:v>
                </c:pt>
                <c:pt idx="7">
                  <c:v>336729</c:v>
                </c:pt>
              </c:numCache>
            </c:numRef>
          </c:val>
          <c:smooth val="0"/>
          <c:extLst>
            <c:ext xmlns:c16="http://schemas.microsoft.com/office/drawing/2014/chart" uri="{C3380CC4-5D6E-409C-BE32-E72D297353CC}">
              <c16:uniqueId val="{00000000-30EF-4873-91AC-DF35D76A0C09}"/>
            </c:ext>
          </c:extLst>
        </c:ser>
        <c:dLbls>
          <c:showLegendKey val="0"/>
          <c:showVal val="0"/>
          <c:showCatName val="0"/>
          <c:showSerName val="0"/>
          <c:showPercent val="0"/>
          <c:showBubbleSize val="0"/>
        </c:dLbls>
        <c:marker val="1"/>
        <c:smooth val="0"/>
        <c:axId val="156419584"/>
        <c:axId val="156114944"/>
      </c:lineChart>
      <c:dateAx>
        <c:axId val="156419584"/>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14944"/>
        <c:crosses val="autoZero"/>
        <c:auto val="1"/>
        <c:lblOffset val="100"/>
        <c:baseTimeUnit val="months"/>
      </c:dateAx>
      <c:valAx>
        <c:axId val="156114944"/>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6419584"/>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5608606128104938"/>
          <c:w val="0.92551890291654704"/>
          <c:h val="0.26486535174374082"/>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data'!$D$30:$D$32</c:f>
              <c:strCache>
                <c:ptCount val="3"/>
                <c:pt idx="0">
                  <c:v>GREATER MANCHESTER HSC PARTNERSHIP STP</c:v>
                </c:pt>
                <c:pt idx="1">
                  <c:v>CHESHIRE &amp; MERSEYSIDE STP</c:v>
                </c:pt>
                <c:pt idx="2">
                  <c:v>HEALTHIER LANCASHIRE &amp; SOUTH CUMBRIA STP</c:v>
                </c:pt>
              </c:strCache>
            </c:strRef>
          </c:cat>
          <c:val>
            <c:numRef>
              <c:f>'NHS STP target data'!$G$30:$G$32</c:f>
              <c:numCache>
                <c:formatCode>General</c:formatCode>
                <c:ptCount val="3"/>
                <c:pt idx="0">
                  <c:v>0</c:v>
                </c:pt>
                <c:pt idx="1">
                  <c:v>0</c:v>
                </c:pt>
                <c:pt idx="2">
                  <c:v>0</c:v>
                </c:pt>
              </c:numCache>
            </c:numRef>
          </c:val>
          <c:extLst>
            <c:ext xmlns:c16="http://schemas.microsoft.com/office/drawing/2014/chart" uri="{C3380CC4-5D6E-409C-BE32-E72D297353CC}">
              <c16:uniqueId val="{00000000-F4CE-4111-8079-FF8E23E4D61A}"/>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data'!$D$30:$D$32</c:f>
              <c:strCache>
                <c:ptCount val="3"/>
                <c:pt idx="0">
                  <c:v>GREATER MANCHESTER HSC PARTNERSHIP STP</c:v>
                </c:pt>
                <c:pt idx="1">
                  <c:v>CHESHIRE &amp; MERSEYSIDE STP</c:v>
                </c:pt>
                <c:pt idx="2">
                  <c:v>HEALTHIER LANCASHIRE &amp; SOUTH CUMBRIA STP</c:v>
                </c:pt>
              </c:strCache>
            </c:strRef>
          </c:cat>
          <c:val>
            <c:numRef>
              <c:f>'NHS STP target data'!$H$30:$H$32</c:f>
              <c:numCache>
                <c:formatCode>General</c:formatCode>
                <c:ptCount val="3"/>
                <c:pt idx="0">
                  <c:v>1</c:v>
                </c:pt>
                <c:pt idx="1">
                  <c:v>1</c:v>
                </c:pt>
                <c:pt idx="2">
                  <c:v>1</c:v>
                </c:pt>
              </c:numCache>
            </c:numRef>
          </c:val>
          <c:extLst>
            <c:ext xmlns:c16="http://schemas.microsoft.com/office/drawing/2014/chart" uri="{C3380CC4-5D6E-409C-BE32-E72D297353CC}">
              <c16:uniqueId val="{00000001-F4CE-4111-8079-FF8E23E4D61A}"/>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a:t>
            </a:r>
          </a:p>
          <a:p>
            <a:pPr>
              <a:defRPr/>
            </a:pPr>
            <a:r>
              <a:rPr lang="en-GB" sz="1100" baseline="0">
                <a:latin typeface="Arial" pitchFamily="34" charset="0"/>
                <a:cs typeface="Arial" pitchFamily="34" charset="0"/>
              </a:rPr>
              <a:t>(12 months to November 2021) </a:t>
            </a:r>
            <a:endParaRPr lang="en-GB" sz="1100">
              <a:latin typeface="Arial" pitchFamily="34" charset="0"/>
              <a:cs typeface="Arial" pitchFamily="34" charset="0"/>
            </a:endParaRPr>
          </a:p>
        </c:rich>
      </c:tx>
      <c:layout>
        <c:manualLayout>
          <c:xMode val="edge"/>
          <c:yMode val="edge"/>
          <c:x val="0.39700100690545365"/>
          <c:y val="4.3750021530522404E-2"/>
        </c:manualLayout>
      </c:layout>
      <c:overlay val="0"/>
    </c:title>
    <c:autoTitleDeleted val="0"/>
    <c:plotArea>
      <c:layout>
        <c:manualLayout>
          <c:layoutTarget val="inner"/>
          <c:xMode val="edge"/>
          <c:yMode val="edge"/>
          <c:x val="1.5539785899211452E-2"/>
          <c:y val="0.21868948472471028"/>
          <c:w val="0.97370190078594987"/>
          <c:h val="0.41105325041963975"/>
        </c:manualLayout>
      </c:layout>
      <c:barChart>
        <c:barDir val="col"/>
        <c:grouping val="stacked"/>
        <c:varyColors val="0"/>
        <c:ser>
          <c:idx val="1"/>
          <c:order val="0"/>
          <c:tx>
            <c:strRef>
              <c:f>'STP by REGION Summary data'!$C$6</c:f>
              <c:strCache>
                <c:ptCount val="1"/>
                <c:pt idx="0">
                  <c:v>Number of STPs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data'!$C$7:$C$13</c:f>
              <c:numCache>
                <c:formatCode>General</c:formatCode>
                <c:ptCount val="7"/>
                <c:pt idx="0">
                  <c:v>5</c:v>
                </c:pt>
                <c:pt idx="1">
                  <c:v>5</c:v>
                </c:pt>
                <c:pt idx="2">
                  <c:v>8</c:v>
                </c:pt>
                <c:pt idx="3">
                  <c:v>2</c:v>
                </c:pt>
                <c:pt idx="4">
                  <c:v>0</c:v>
                </c:pt>
                <c:pt idx="5">
                  <c:v>6</c:v>
                </c:pt>
                <c:pt idx="6">
                  <c:v>7</c:v>
                </c:pt>
              </c:numCache>
            </c:numRef>
          </c:val>
          <c:extLst>
            <c:ext xmlns:c16="http://schemas.microsoft.com/office/drawing/2014/chart" uri="{C3380CC4-5D6E-409C-BE32-E72D297353CC}">
              <c16:uniqueId val="{00000000-B425-4267-9D5F-C6AA89EAB851}"/>
            </c:ext>
          </c:extLst>
        </c:ser>
        <c:ser>
          <c:idx val="2"/>
          <c:order val="1"/>
          <c:tx>
            <c:strRef>
              <c:f>'STP by REGION Summary data'!$D$6</c:f>
              <c:strCache>
                <c:ptCount val="1"/>
                <c:pt idx="0">
                  <c:v>Number of STPs who have not met target </c:v>
                </c:pt>
              </c:strCache>
            </c:strRef>
          </c:tx>
          <c:spPr>
            <a:solidFill>
              <a:srgbClr val="00B0F0"/>
            </a:solidFill>
            <a:ln>
              <a:solidFill>
                <a:schemeClr val="tx1"/>
              </a:solidFill>
            </a:ln>
          </c:spPr>
          <c:invertIfNegative val="0"/>
          <c:dLbls>
            <c:numFmt formatCode="#&quot;&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data'!$D$7:$D$13</c:f>
              <c:numCache>
                <c:formatCode>General</c:formatCode>
                <c:ptCount val="7"/>
                <c:pt idx="0">
                  <c:v>1</c:v>
                </c:pt>
                <c:pt idx="1">
                  <c:v>0</c:v>
                </c:pt>
                <c:pt idx="2">
                  <c:v>3</c:v>
                </c:pt>
                <c:pt idx="3">
                  <c:v>2</c:v>
                </c:pt>
                <c:pt idx="4">
                  <c:v>3</c:v>
                </c:pt>
                <c:pt idx="5">
                  <c:v>0</c:v>
                </c:pt>
                <c:pt idx="6">
                  <c:v>0</c:v>
                </c:pt>
              </c:numCache>
            </c:numRef>
          </c:val>
          <c:extLst>
            <c:ext xmlns:c16="http://schemas.microsoft.com/office/drawing/2014/chart" uri="{C3380CC4-5D6E-409C-BE32-E72D297353CC}">
              <c16:uniqueId val="{00000001-B425-4267-9D5F-C6AA89EAB851}"/>
            </c:ext>
          </c:extLst>
        </c:ser>
        <c:dLbls>
          <c:showLegendKey val="0"/>
          <c:showVal val="1"/>
          <c:showCatName val="0"/>
          <c:showSerName val="0"/>
          <c:showPercent val="0"/>
          <c:showBubbleSize val="0"/>
        </c:dLbls>
        <c:gapWidth val="40"/>
        <c:overlap val="100"/>
        <c:axId val="147158016"/>
        <c:axId val="148349504"/>
      </c:barChart>
      <c:catAx>
        <c:axId val="14715801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49504"/>
        <c:crosses val="autoZero"/>
        <c:auto val="1"/>
        <c:lblAlgn val="ctr"/>
        <c:lblOffset val="100"/>
        <c:noMultiLvlLbl val="0"/>
      </c:catAx>
      <c:valAx>
        <c:axId val="148349504"/>
        <c:scaling>
          <c:orientation val="minMax"/>
        </c:scaling>
        <c:delete val="1"/>
        <c:axPos val="l"/>
        <c:numFmt formatCode="General" sourceLinked="1"/>
        <c:majorTickMark val="out"/>
        <c:minorTickMark val="none"/>
        <c:tickLblPos val="nextTo"/>
        <c:crossAx val="1471580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layout>
        <c:manualLayout>
          <c:xMode val="edge"/>
          <c:yMode val="edge"/>
          <c:x val="0.26186417248146299"/>
          <c:y val="2.4529131723920621E-2"/>
        </c:manualLayout>
      </c:layout>
      <c:overlay val="0"/>
    </c:title>
    <c:autoTitleDeleted val="0"/>
    <c:plotArea>
      <c:layout>
        <c:manualLayout>
          <c:layoutTarget val="inner"/>
          <c:xMode val="edge"/>
          <c:yMode val="edge"/>
          <c:x val="2.7208127646464575E-2"/>
          <c:y val="0.25235993125143402"/>
          <c:w val="0.92551890291654704"/>
          <c:h val="0.26859148177335618"/>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data'!$D$30:$D$32</c:f>
              <c:strCache>
                <c:ptCount val="3"/>
                <c:pt idx="0">
                  <c:v>GREATER MANCHESTER HSC PARTNERSHIP STP</c:v>
                </c:pt>
                <c:pt idx="1">
                  <c:v>CHESHIRE &amp; MERSEYSIDE STP</c:v>
                </c:pt>
                <c:pt idx="2">
                  <c:v>HEALTHIER LANCASHIRE &amp; SOUTH CUMBRIA STP</c:v>
                </c:pt>
              </c:strCache>
            </c:strRef>
          </c:cat>
          <c:val>
            <c:numRef>
              <c:f>'NHS STP target data'!$K$30:$K$32</c:f>
              <c:numCache>
                <c:formatCode>General</c:formatCode>
                <c:ptCount val="3"/>
                <c:pt idx="0">
                  <c:v>1</c:v>
                </c:pt>
                <c:pt idx="1">
                  <c:v>1</c:v>
                </c:pt>
                <c:pt idx="2">
                  <c:v>1</c:v>
                </c:pt>
              </c:numCache>
            </c:numRef>
          </c:val>
          <c:extLst>
            <c:ext xmlns:c16="http://schemas.microsoft.com/office/drawing/2014/chart" uri="{C3380CC4-5D6E-409C-BE32-E72D297353CC}">
              <c16:uniqueId val="{00000000-B6BC-446E-B470-26C04FA51F0C}"/>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data'!$D$30:$D$32</c:f>
              <c:strCache>
                <c:ptCount val="3"/>
                <c:pt idx="0">
                  <c:v>GREATER MANCHESTER HSC PARTNERSHIP STP</c:v>
                </c:pt>
                <c:pt idx="1">
                  <c:v>CHESHIRE &amp; MERSEYSIDE STP</c:v>
                </c:pt>
                <c:pt idx="2">
                  <c:v>HEALTHIER LANCASHIRE &amp; SOUTH CUMBRIA STP</c:v>
                </c:pt>
              </c:strCache>
            </c:strRef>
          </c:cat>
          <c:val>
            <c:numRef>
              <c:f>'NHS STP target data'!$L$30:$L$32</c:f>
              <c:numCache>
                <c:formatCode>General</c:formatCode>
                <c:ptCount val="3"/>
                <c:pt idx="0">
                  <c:v>0</c:v>
                </c:pt>
                <c:pt idx="1">
                  <c:v>0</c:v>
                </c:pt>
                <c:pt idx="2">
                  <c:v>0</c:v>
                </c:pt>
              </c:numCache>
            </c:numRef>
          </c:val>
          <c:extLst>
            <c:ext xmlns:c16="http://schemas.microsoft.com/office/drawing/2014/chart" uri="{C3380CC4-5D6E-409C-BE32-E72D297353CC}">
              <c16:uniqueId val="{00000001-B6BC-446E-B470-26C04FA51F0C}"/>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data'!$A$29</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data'!$B$29:$I$29</c:f>
              <c:numCache>
                <c:formatCode>0.000</c:formatCode>
                <c:ptCount val="8"/>
                <c:pt idx="0">
                  <c:v>0.69</c:v>
                </c:pt>
                <c:pt idx="1">
                  <c:v>0.68899999999999995</c:v>
                </c:pt>
                <c:pt idx="2" formatCode="General">
                  <c:v>0.69499999999999995</c:v>
                </c:pt>
                <c:pt idx="3">
                  <c:v>0.70199999999999996</c:v>
                </c:pt>
                <c:pt idx="4" formatCode="General">
                  <c:v>0.70799999999999996</c:v>
                </c:pt>
                <c:pt idx="5" formatCode="General">
                  <c:v>0.71499999999999997</c:v>
                </c:pt>
                <c:pt idx="6">
                  <c:v>0.72699999999999998</c:v>
                </c:pt>
                <c:pt idx="7" formatCode="General">
                  <c:v>0.745</c:v>
                </c:pt>
              </c:numCache>
            </c:numRef>
          </c:val>
          <c:smooth val="0"/>
          <c:extLst>
            <c:ext xmlns:c16="http://schemas.microsoft.com/office/drawing/2014/chart" uri="{C3380CC4-5D6E-409C-BE32-E72D297353CC}">
              <c16:uniqueId val="{00000000-18A3-4634-8B55-B23A80DFB865}"/>
            </c:ext>
          </c:extLst>
        </c:ser>
        <c:dLbls>
          <c:showLegendKey val="0"/>
          <c:showVal val="0"/>
          <c:showCatName val="0"/>
          <c:showSerName val="0"/>
          <c:showPercent val="0"/>
          <c:showBubbleSize val="0"/>
        </c:dLbls>
        <c:marker val="1"/>
        <c:smooth val="0"/>
        <c:axId val="155968000"/>
        <c:axId val="156117824"/>
      </c:lineChart>
      <c:dateAx>
        <c:axId val="155968000"/>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17824"/>
        <c:crosses val="autoZero"/>
        <c:auto val="1"/>
        <c:lblOffset val="100"/>
        <c:baseTimeUnit val="months"/>
      </c:dateAx>
      <c:valAx>
        <c:axId val="15611782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5968000"/>
        <c:crosses val="autoZero"/>
        <c:crossBetween val="between"/>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data'!$A$40</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data'!$B$40:$I$40</c:f>
              <c:numCache>
                <c:formatCode>0.0</c:formatCode>
                <c:ptCount val="8"/>
                <c:pt idx="0">
                  <c:v>11.5</c:v>
                </c:pt>
                <c:pt idx="1">
                  <c:v>11.4</c:v>
                </c:pt>
                <c:pt idx="2">
                  <c:v>11.3</c:v>
                </c:pt>
                <c:pt idx="3">
                  <c:v>11.2</c:v>
                </c:pt>
                <c:pt idx="4" formatCode="General">
                  <c:v>11.1</c:v>
                </c:pt>
                <c:pt idx="5">
                  <c:v>11</c:v>
                </c:pt>
                <c:pt idx="6">
                  <c:v>10.8</c:v>
                </c:pt>
                <c:pt idx="7">
                  <c:v>10.6</c:v>
                </c:pt>
              </c:numCache>
            </c:numRef>
          </c:val>
          <c:smooth val="0"/>
          <c:extLst>
            <c:ext xmlns:c16="http://schemas.microsoft.com/office/drawing/2014/chart" uri="{C3380CC4-5D6E-409C-BE32-E72D297353CC}">
              <c16:uniqueId val="{00000000-3245-47F8-8AC8-936CBEC0FA38}"/>
            </c:ext>
          </c:extLst>
        </c:ser>
        <c:dLbls>
          <c:showLegendKey val="0"/>
          <c:showVal val="0"/>
          <c:showCatName val="0"/>
          <c:showSerName val="0"/>
          <c:showPercent val="0"/>
          <c:showBubbleSize val="0"/>
        </c:dLbls>
        <c:marker val="1"/>
        <c:smooth val="0"/>
        <c:axId val="156225536"/>
        <c:axId val="156119552"/>
      </c:lineChart>
      <c:dateAx>
        <c:axId val="15622553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19552"/>
        <c:crosses val="autoZero"/>
        <c:auto val="1"/>
        <c:lblOffset val="100"/>
        <c:baseTimeUnit val="months"/>
      </c:dateAx>
      <c:valAx>
        <c:axId val="156119552"/>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6225536"/>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354038649434248E-2"/>
          <c:y val="0.23822321448639092"/>
          <c:w val="0.9572919227011315"/>
          <c:h val="0.29073053784547148"/>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data'!$D$36:$D$41</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data'!$E$36:$E$41</c:f>
              <c:numCache>
                <c:formatCode>General</c:formatCode>
                <c:ptCount val="6"/>
                <c:pt idx="0">
                  <c:v>1</c:v>
                </c:pt>
                <c:pt idx="1">
                  <c:v>1</c:v>
                </c:pt>
                <c:pt idx="2">
                  <c:v>1</c:v>
                </c:pt>
                <c:pt idx="3">
                  <c:v>2</c:v>
                </c:pt>
                <c:pt idx="4">
                  <c:v>3</c:v>
                </c:pt>
                <c:pt idx="5">
                  <c:v>3</c:v>
                </c:pt>
              </c:numCache>
            </c:numRef>
          </c:val>
          <c:extLst>
            <c:ext xmlns:c16="http://schemas.microsoft.com/office/drawing/2014/chart" uri="{C3380CC4-5D6E-409C-BE32-E72D297353CC}">
              <c16:uniqueId val="{00000000-150A-4426-8648-026424420B07}"/>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data'!$D$36:$D$41</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data'!$F$36:$F$41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50A-4426-8648-026424420B07}"/>
            </c:ext>
          </c:extLst>
        </c:ser>
        <c:dLbls>
          <c:showLegendKey val="0"/>
          <c:showVal val="1"/>
          <c:showCatName val="0"/>
          <c:showSerName val="0"/>
          <c:showPercent val="0"/>
          <c:showBubbleSize val="0"/>
        </c:dLbls>
        <c:gapWidth val="40"/>
        <c:overlap val="100"/>
        <c:axId val="156226048"/>
        <c:axId val="156121280"/>
      </c:barChart>
      <c:catAx>
        <c:axId val="156226048"/>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121280"/>
        <c:crosses val="autoZero"/>
        <c:auto val="1"/>
        <c:lblAlgn val="ctr"/>
        <c:lblOffset val="100"/>
        <c:noMultiLvlLbl val="0"/>
      </c:catAx>
      <c:valAx>
        <c:axId val="156121280"/>
        <c:scaling>
          <c:orientation val="minMax"/>
        </c:scaling>
        <c:delete val="1"/>
        <c:axPos val="l"/>
        <c:numFmt formatCode="General" sourceLinked="1"/>
        <c:majorTickMark val="none"/>
        <c:minorTickMark val="none"/>
        <c:tickLblPos val="nextTo"/>
        <c:crossAx val="15622604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284310857588612E-2"/>
          <c:y val="0.23315412508077835"/>
          <c:w val="0.95743137828482283"/>
          <c:h val="0.30030546181278572"/>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data'!$D$87:$D$92</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data'!$E$87:$E$92</c:f>
              <c:numCache>
                <c:formatCode>General</c:formatCode>
                <c:ptCount val="6"/>
                <c:pt idx="0">
                  <c:v>1</c:v>
                </c:pt>
                <c:pt idx="1">
                  <c:v>0</c:v>
                </c:pt>
                <c:pt idx="2">
                  <c:v>0</c:v>
                </c:pt>
                <c:pt idx="3">
                  <c:v>1</c:v>
                </c:pt>
                <c:pt idx="4">
                  <c:v>1</c:v>
                </c:pt>
                <c:pt idx="5">
                  <c:v>0</c:v>
                </c:pt>
              </c:numCache>
            </c:numRef>
          </c:val>
          <c:extLst>
            <c:ext xmlns:c16="http://schemas.microsoft.com/office/drawing/2014/chart" uri="{C3380CC4-5D6E-409C-BE32-E72D297353CC}">
              <c16:uniqueId val="{00000000-BC76-4156-A078-FD77280A4355}"/>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data'!$D$87:$D$92</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data'!$F$87:$F$92</c:f>
              <c:numCache>
                <c:formatCode>General</c:formatCode>
                <c:ptCount val="6"/>
                <c:pt idx="0">
                  <c:v>0</c:v>
                </c:pt>
                <c:pt idx="1">
                  <c:v>1</c:v>
                </c:pt>
                <c:pt idx="2">
                  <c:v>1</c:v>
                </c:pt>
                <c:pt idx="3">
                  <c:v>1</c:v>
                </c:pt>
                <c:pt idx="4">
                  <c:v>2</c:v>
                </c:pt>
                <c:pt idx="5">
                  <c:v>3</c:v>
                </c:pt>
              </c:numCache>
            </c:numRef>
          </c:val>
          <c:extLst>
            <c:ext xmlns:c16="http://schemas.microsoft.com/office/drawing/2014/chart" uri="{C3380CC4-5D6E-409C-BE32-E72D297353CC}">
              <c16:uniqueId val="{00000001-BC76-4156-A078-FD77280A4355}"/>
            </c:ext>
          </c:extLst>
        </c:ser>
        <c:dLbls>
          <c:showLegendKey val="0"/>
          <c:showVal val="1"/>
          <c:showCatName val="0"/>
          <c:showSerName val="0"/>
          <c:showPercent val="0"/>
          <c:showBubbleSize val="0"/>
        </c:dLbls>
        <c:gapWidth val="40"/>
        <c:overlap val="100"/>
        <c:axId val="156227072"/>
        <c:axId val="155796032"/>
      </c:barChart>
      <c:catAx>
        <c:axId val="156227072"/>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5796032"/>
        <c:crosses val="autoZero"/>
        <c:auto val="1"/>
        <c:lblAlgn val="ctr"/>
        <c:lblOffset val="100"/>
        <c:noMultiLvlLbl val="0"/>
      </c:catAx>
      <c:valAx>
        <c:axId val="155796032"/>
        <c:scaling>
          <c:orientation val="minMax"/>
        </c:scaling>
        <c:delete val="1"/>
        <c:axPos val="l"/>
        <c:numFmt formatCode="General" sourceLinked="1"/>
        <c:majorTickMark val="none"/>
        <c:minorTickMark val="none"/>
        <c:tickLblPos val="nextTo"/>
        <c:crossAx val="15622707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data'!$A$17</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data'!$B$17:$I$17</c:f>
              <c:numCache>
                <c:formatCode>#,##0</c:formatCode>
                <c:ptCount val="8"/>
                <c:pt idx="0">
                  <c:v>3694339</c:v>
                </c:pt>
                <c:pt idx="1">
                  <c:v>3689470</c:v>
                </c:pt>
                <c:pt idx="2">
                  <c:v>3722503</c:v>
                </c:pt>
                <c:pt idx="3">
                  <c:v>3764865</c:v>
                </c:pt>
                <c:pt idx="4">
                  <c:v>3801673</c:v>
                </c:pt>
                <c:pt idx="5">
                  <c:v>3838626</c:v>
                </c:pt>
                <c:pt idx="6">
                  <c:v>3910640</c:v>
                </c:pt>
                <c:pt idx="7">
                  <c:v>4008792</c:v>
                </c:pt>
              </c:numCache>
            </c:numRef>
          </c:val>
          <c:smooth val="0"/>
          <c:extLst>
            <c:ext xmlns:c16="http://schemas.microsoft.com/office/drawing/2014/chart" uri="{C3380CC4-5D6E-409C-BE32-E72D297353CC}">
              <c16:uniqueId val="{00000000-FB7D-4FC7-9AC5-083D4F5285A2}"/>
            </c:ext>
          </c:extLst>
        </c:ser>
        <c:dLbls>
          <c:showLegendKey val="0"/>
          <c:showVal val="0"/>
          <c:showCatName val="0"/>
          <c:showSerName val="0"/>
          <c:showPercent val="0"/>
          <c:showBubbleSize val="0"/>
        </c:dLbls>
        <c:marker val="1"/>
        <c:smooth val="0"/>
        <c:axId val="156226560"/>
        <c:axId val="155798336"/>
      </c:lineChart>
      <c:dateAx>
        <c:axId val="156226560"/>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798336"/>
        <c:crosses val="autoZero"/>
        <c:auto val="1"/>
        <c:lblOffset val="100"/>
        <c:baseTimeUnit val="months"/>
      </c:dateAx>
      <c:valAx>
        <c:axId val="155798336"/>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6226560"/>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data'!$A$51</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data'!$B$51:$I$51</c:f>
              <c:numCache>
                <c:formatCode>#,##0</c:formatCode>
                <c:ptCount val="8"/>
                <c:pt idx="0">
                  <c:v>418166</c:v>
                </c:pt>
                <c:pt idx="1">
                  <c:v>415544</c:v>
                </c:pt>
                <c:pt idx="2">
                  <c:v>414803</c:v>
                </c:pt>
                <c:pt idx="3">
                  <c:v>415112</c:v>
                </c:pt>
                <c:pt idx="4">
                  <c:v>417118</c:v>
                </c:pt>
                <c:pt idx="5">
                  <c:v>417457</c:v>
                </c:pt>
                <c:pt idx="6">
                  <c:v>416993</c:v>
                </c:pt>
                <c:pt idx="7">
                  <c:v>418185</c:v>
                </c:pt>
              </c:numCache>
            </c:numRef>
          </c:val>
          <c:smooth val="0"/>
          <c:extLst>
            <c:ext xmlns:c16="http://schemas.microsoft.com/office/drawing/2014/chart" uri="{C3380CC4-5D6E-409C-BE32-E72D297353CC}">
              <c16:uniqueId val="{00000000-8871-4AF1-B876-B891E3C246CE}"/>
            </c:ext>
          </c:extLst>
        </c:ser>
        <c:dLbls>
          <c:showLegendKey val="0"/>
          <c:showVal val="0"/>
          <c:showCatName val="0"/>
          <c:showSerName val="0"/>
          <c:showPercent val="0"/>
          <c:showBubbleSize val="0"/>
        </c:dLbls>
        <c:marker val="1"/>
        <c:smooth val="0"/>
        <c:axId val="156228096"/>
        <c:axId val="156120704"/>
      </c:lineChart>
      <c:dateAx>
        <c:axId val="15622809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20704"/>
        <c:crosses val="autoZero"/>
        <c:auto val="1"/>
        <c:lblOffset val="100"/>
        <c:baseTimeUnit val="months"/>
      </c:dateAx>
      <c:valAx>
        <c:axId val="156120704"/>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6228096"/>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2696717130683519"/>
          <c:w val="0.93493167176366154"/>
          <c:h val="0.29134005863423057"/>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data'!$G$33:$G$38</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B52F-47F9-ADEE-97F88DEC37FC}"/>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data'!$H$33:$H$38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52F-47F9-ADEE-97F88DEC37FC}"/>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November 2021)</a:t>
            </a:r>
          </a:p>
        </c:rich>
      </c:tx>
      <c:overlay val="0"/>
    </c:title>
    <c:autoTitleDeleted val="0"/>
    <c:plotArea>
      <c:layout>
        <c:manualLayout>
          <c:layoutTarget val="inner"/>
          <c:xMode val="edge"/>
          <c:yMode val="edge"/>
          <c:x val="2.7208127646464575E-2"/>
          <c:y val="0.2158256496827162"/>
          <c:w val="0.93493167176366154"/>
          <c:h val="0.30248138381361234"/>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data'!$K$33:$K$38</c:f>
              <c:numCache>
                <c:formatCode>General</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A182-4808-9C27-31C7F9BCDC8D}"/>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data'!$L$33:$L$38</c:f>
              <c:numCache>
                <c:formatCode>General</c:formatCode>
                <c:ptCount val="6"/>
                <c:pt idx="0">
                  <c:v>0</c:v>
                </c:pt>
                <c:pt idx="1">
                  <c:v>1</c:v>
                </c:pt>
                <c:pt idx="2">
                  <c:v>1</c:v>
                </c:pt>
                <c:pt idx="3">
                  <c:v>1</c:v>
                </c:pt>
                <c:pt idx="4">
                  <c:v>1</c:v>
                </c:pt>
                <c:pt idx="5">
                  <c:v>1</c:v>
                </c:pt>
              </c:numCache>
            </c:numRef>
          </c:val>
          <c:extLst>
            <c:ext xmlns:c16="http://schemas.microsoft.com/office/drawing/2014/chart" uri="{C3380CC4-5D6E-409C-BE32-E72D297353CC}">
              <c16:uniqueId val="{00000001-A182-4808-9C27-31C7F9BCDC8D}"/>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data'!$A$30</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data'!$B$23:$I$23</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data'!$B$30:$I$30</c:f>
              <c:numCache>
                <c:formatCode>0.000</c:formatCode>
                <c:ptCount val="8"/>
                <c:pt idx="0">
                  <c:v>0.69699999999999995</c:v>
                </c:pt>
                <c:pt idx="1">
                  <c:v>0.69499999999999995</c:v>
                </c:pt>
                <c:pt idx="2" formatCode="General">
                  <c:v>0.69899999999999995</c:v>
                </c:pt>
                <c:pt idx="3">
                  <c:v>0.70399999999999996</c:v>
                </c:pt>
                <c:pt idx="4" formatCode="General">
                  <c:v>0.70899999999999996</c:v>
                </c:pt>
                <c:pt idx="5" formatCode="General">
                  <c:v>0.71399999999999997</c:v>
                </c:pt>
                <c:pt idx="6">
                  <c:v>0.72199999999999998</c:v>
                </c:pt>
                <c:pt idx="7" formatCode="General">
                  <c:v>0.73799999999999999</c:v>
                </c:pt>
              </c:numCache>
            </c:numRef>
          </c:val>
          <c:smooth val="0"/>
          <c:extLst>
            <c:ext xmlns:c16="http://schemas.microsoft.com/office/drawing/2014/chart" uri="{C3380CC4-5D6E-409C-BE32-E72D297353CC}">
              <c16:uniqueId val="{00000000-216F-463C-8E6C-DC6790645540}"/>
            </c:ext>
          </c:extLst>
        </c:ser>
        <c:dLbls>
          <c:showLegendKey val="0"/>
          <c:showVal val="0"/>
          <c:showCatName val="0"/>
          <c:showSerName val="0"/>
          <c:showPercent val="0"/>
          <c:showBubbleSize val="0"/>
        </c:dLbls>
        <c:marker val="1"/>
        <c:smooth val="0"/>
        <c:axId val="156647424"/>
        <c:axId val="155802944"/>
      </c:lineChart>
      <c:dateAx>
        <c:axId val="15664742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802944"/>
        <c:crosses val="autoZero"/>
        <c:auto val="1"/>
        <c:lblOffset val="100"/>
        <c:baseTimeUnit val="months"/>
      </c:dateAx>
      <c:valAx>
        <c:axId val="15580294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6647424"/>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 Cephalosporins &amp; Quinolones</a:t>
            </a:r>
          </a:p>
          <a:p>
            <a:pPr>
              <a:defRPr/>
            </a:pPr>
            <a:r>
              <a:rPr lang="en-GB" sz="1100">
                <a:latin typeface="Arial" pitchFamily="34" charset="0"/>
                <a:cs typeface="Arial" pitchFamily="34" charset="0"/>
              </a:rPr>
              <a:t> (12 months to</a:t>
            </a:r>
            <a:r>
              <a:rPr lang="en-GB" sz="1100" baseline="0">
                <a:latin typeface="Arial" pitchFamily="34" charset="0"/>
                <a:cs typeface="Arial" pitchFamily="34" charset="0"/>
              </a:rPr>
              <a:t> November 2021) </a:t>
            </a:r>
            <a:endParaRPr lang="en-GB" sz="1100">
              <a:latin typeface="Arial" pitchFamily="34" charset="0"/>
              <a:cs typeface="Arial" pitchFamily="34" charset="0"/>
            </a:endParaRPr>
          </a:p>
        </c:rich>
      </c:tx>
      <c:layout>
        <c:manualLayout>
          <c:xMode val="edge"/>
          <c:yMode val="edge"/>
          <c:x val="0.35618170338619448"/>
          <c:y val="1.0031347302094156E-2"/>
        </c:manualLayout>
      </c:layout>
      <c:overlay val="0"/>
    </c:title>
    <c:autoTitleDeleted val="0"/>
    <c:plotArea>
      <c:layout/>
      <c:barChart>
        <c:barDir val="col"/>
        <c:grouping val="stacked"/>
        <c:varyColors val="0"/>
        <c:ser>
          <c:idx val="0"/>
          <c:order val="0"/>
          <c:tx>
            <c:strRef>
              <c:f>'STP by REGION Summary data'!$C$21</c:f>
              <c:strCache>
                <c:ptCount val="1"/>
                <c:pt idx="0">
                  <c:v>Number of STPs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data'!$C$22:$C$28</c:f>
              <c:numCache>
                <c:formatCode>General</c:formatCode>
                <c:ptCount val="7"/>
                <c:pt idx="0">
                  <c:v>4</c:v>
                </c:pt>
                <c:pt idx="1">
                  <c:v>3</c:v>
                </c:pt>
                <c:pt idx="2">
                  <c:v>9</c:v>
                </c:pt>
                <c:pt idx="3">
                  <c:v>4</c:v>
                </c:pt>
                <c:pt idx="4">
                  <c:v>3</c:v>
                </c:pt>
                <c:pt idx="5">
                  <c:v>1</c:v>
                </c:pt>
                <c:pt idx="6">
                  <c:v>4</c:v>
                </c:pt>
              </c:numCache>
            </c:numRef>
          </c:val>
          <c:extLst>
            <c:ext xmlns:c16="http://schemas.microsoft.com/office/drawing/2014/chart" uri="{C3380CC4-5D6E-409C-BE32-E72D297353CC}">
              <c16:uniqueId val="{00000000-48E1-4ED8-B81E-B6A5010095A7}"/>
            </c:ext>
          </c:extLst>
        </c:ser>
        <c:ser>
          <c:idx val="1"/>
          <c:order val="1"/>
          <c:tx>
            <c:strRef>
              <c:f>'STP by REGION Summary data'!$D$21</c:f>
              <c:strCache>
                <c:ptCount val="1"/>
                <c:pt idx="0">
                  <c:v>Number of STPs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data'!$D$22:$D$28</c:f>
              <c:numCache>
                <c:formatCode>General</c:formatCode>
                <c:ptCount val="7"/>
                <c:pt idx="0">
                  <c:v>2</c:v>
                </c:pt>
                <c:pt idx="1">
                  <c:v>2</c:v>
                </c:pt>
                <c:pt idx="2">
                  <c:v>2</c:v>
                </c:pt>
                <c:pt idx="3">
                  <c:v>0</c:v>
                </c:pt>
                <c:pt idx="4">
                  <c:v>0</c:v>
                </c:pt>
                <c:pt idx="5">
                  <c:v>5</c:v>
                </c:pt>
                <c:pt idx="6">
                  <c:v>3</c:v>
                </c:pt>
              </c:numCache>
            </c:numRef>
          </c:val>
          <c:extLst>
            <c:ext xmlns:c16="http://schemas.microsoft.com/office/drawing/2014/chart" uri="{C3380CC4-5D6E-409C-BE32-E72D297353CC}">
              <c16:uniqueId val="{00000001-48E1-4ED8-B81E-B6A5010095A7}"/>
            </c:ext>
          </c:extLst>
        </c:ser>
        <c:dLbls>
          <c:showLegendKey val="0"/>
          <c:showVal val="1"/>
          <c:showCatName val="0"/>
          <c:showSerName val="0"/>
          <c:showPercent val="0"/>
          <c:showBubbleSize val="0"/>
        </c:dLbls>
        <c:gapWidth val="40"/>
        <c:overlap val="100"/>
        <c:axId val="147159040"/>
        <c:axId val="148351808"/>
      </c:barChart>
      <c:catAx>
        <c:axId val="14715904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51808"/>
        <c:crosses val="autoZero"/>
        <c:auto val="1"/>
        <c:lblAlgn val="ctr"/>
        <c:lblOffset val="100"/>
        <c:noMultiLvlLbl val="0"/>
      </c:catAx>
      <c:valAx>
        <c:axId val="148351808"/>
        <c:scaling>
          <c:orientation val="minMax"/>
        </c:scaling>
        <c:delete val="1"/>
        <c:axPos val="l"/>
        <c:numFmt formatCode="General" sourceLinked="1"/>
        <c:majorTickMark val="out"/>
        <c:minorTickMark val="none"/>
        <c:tickLblPos val="nextTo"/>
        <c:crossAx val="14715904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060426730493965E-2"/>
          <c:y val="0.18805841317479535"/>
          <c:w val="0.90775152929933001"/>
          <c:h val="0.53554748402694441"/>
        </c:manualLayout>
      </c:layout>
      <c:lineChart>
        <c:grouping val="standard"/>
        <c:varyColors val="0"/>
        <c:ser>
          <c:idx val="0"/>
          <c:order val="0"/>
          <c:tx>
            <c:strRef>
              <c:f>'England Summary data'!$A$41</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data'!$B$34:$I$34</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data'!$B$41:$I$41</c:f>
              <c:numCache>
                <c:formatCode>0.0</c:formatCode>
                <c:ptCount val="8"/>
                <c:pt idx="0">
                  <c:v>10.3</c:v>
                </c:pt>
                <c:pt idx="1">
                  <c:v>10.199999999999999</c:v>
                </c:pt>
                <c:pt idx="2">
                  <c:v>10.1</c:v>
                </c:pt>
                <c:pt idx="3">
                  <c:v>10</c:v>
                </c:pt>
                <c:pt idx="4">
                  <c:v>10</c:v>
                </c:pt>
                <c:pt idx="5">
                  <c:v>9.9</c:v>
                </c:pt>
                <c:pt idx="6">
                  <c:v>9.8000000000000007</c:v>
                </c:pt>
                <c:pt idx="7">
                  <c:v>9.6</c:v>
                </c:pt>
              </c:numCache>
            </c:numRef>
          </c:val>
          <c:smooth val="0"/>
          <c:extLst>
            <c:ext xmlns:c16="http://schemas.microsoft.com/office/drawing/2014/chart" uri="{C3380CC4-5D6E-409C-BE32-E72D297353CC}">
              <c16:uniqueId val="{00000000-2E97-4713-A188-B58D4B0582DD}"/>
            </c:ext>
          </c:extLst>
        </c:ser>
        <c:dLbls>
          <c:showLegendKey val="0"/>
          <c:showVal val="0"/>
          <c:showCatName val="0"/>
          <c:showSerName val="0"/>
          <c:showPercent val="0"/>
          <c:showBubbleSize val="0"/>
        </c:dLbls>
        <c:marker val="1"/>
        <c:smooth val="0"/>
        <c:axId val="156648960"/>
        <c:axId val="156337280"/>
      </c:lineChart>
      <c:dateAx>
        <c:axId val="15664896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337280"/>
        <c:crosses val="autoZero"/>
        <c:auto val="1"/>
        <c:lblOffset val="100"/>
        <c:baseTimeUnit val="months"/>
      </c:dateAx>
      <c:valAx>
        <c:axId val="156337280"/>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6648960"/>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411192214111922E-2"/>
          <c:y val="0.28045568225938738"/>
          <c:w val="0.95717761557177616"/>
          <c:h val="0.2751979998350001"/>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data'!$D$42:$D$48</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data'!$E$42:$E$48</c:f>
              <c:numCache>
                <c:formatCode>General</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D451-4661-959B-BBBC26C16C64}"/>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data'!$D$42:$D$48</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data'!$F$42:$F$48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451-4661-959B-BBBC26C16C64}"/>
            </c:ext>
          </c:extLst>
        </c:ser>
        <c:dLbls>
          <c:showLegendKey val="0"/>
          <c:showVal val="1"/>
          <c:showCatName val="0"/>
          <c:showSerName val="0"/>
          <c:showPercent val="0"/>
          <c:showBubbleSize val="0"/>
        </c:dLbls>
        <c:gapWidth val="40"/>
        <c:overlap val="100"/>
        <c:axId val="156649984"/>
        <c:axId val="156337856"/>
      </c:barChart>
      <c:catAx>
        <c:axId val="15664998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337856"/>
        <c:crosses val="autoZero"/>
        <c:auto val="1"/>
        <c:lblAlgn val="ctr"/>
        <c:lblOffset val="100"/>
        <c:noMultiLvlLbl val="0"/>
      </c:catAx>
      <c:valAx>
        <c:axId val="156337856"/>
        <c:scaling>
          <c:orientation val="minMax"/>
        </c:scaling>
        <c:delete val="1"/>
        <c:axPos val="l"/>
        <c:numFmt formatCode="General" sourceLinked="1"/>
        <c:majorTickMark val="none"/>
        <c:minorTickMark val="none"/>
        <c:tickLblPos val="nextTo"/>
        <c:crossAx val="15664998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2021)</a:t>
            </a:r>
            <a:endParaRPr lang="en-GB" sz="1100">
              <a:latin typeface="Arial" pitchFamily="34" charset="0"/>
              <a:cs typeface="Arial" pitchFamily="34" charset="0"/>
            </a:endParaRPr>
          </a:p>
        </c:rich>
      </c:tx>
      <c:layout>
        <c:manualLayout>
          <c:xMode val="edge"/>
          <c:yMode val="edge"/>
          <c:x val="0.27059341185726743"/>
          <c:y val="2.3898771162115615E-2"/>
        </c:manualLayout>
      </c:layout>
      <c:overlay val="0"/>
    </c:title>
    <c:autoTitleDeleted val="0"/>
    <c:plotArea>
      <c:layout>
        <c:manualLayout>
          <c:layoutTarget val="inner"/>
          <c:xMode val="edge"/>
          <c:yMode val="edge"/>
          <c:x val="2.1294615038479691E-2"/>
          <c:y val="0.27966453147920378"/>
          <c:w val="0.95741076992304064"/>
          <c:h val="0.27713189729785587"/>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data'!$D$93:$D$99</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data'!$E$93:$E$99</c:f>
              <c:numCache>
                <c:formatCode>General</c:formatCode>
                <c:ptCount val="7"/>
                <c:pt idx="0">
                  <c:v>0</c:v>
                </c:pt>
                <c:pt idx="1">
                  <c:v>0</c:v>
                </c:pt>
                <c:pt idx="2">
                  <c:v>0</c:v>
                </c:pt>
                <c:pt idx="3">
                  <c:v>1</c:v>
                </c:pt>
                <c:pt idx="4">
                  <c:v>1</c:v>
                </c:pt>
                <c:pt idx="5">
                  <c:v>1</c:v>
                </c:pt>
                <c:pt idx="6">
                  <c:v>1</c:v>
                </c:pt>
              </c:numCache>
            </c:numRef>
          </c:val>
          <c:extLst>
            <c:ext xmlns:c16="http://schemas.microsoft.com/office/drawing/2014/chart" uri="{C3380CC4-5D6E-409C-BE32-E72D297353CC}">
              <c16:uniqueId val="{00000000-378C-412F-85BB-E4A89DCE445D}"/>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data'!$D$93:$D$99</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data'!$F$93:$F$99</c:f>
              <c:numCache>
                <c:formatCode>General</c:formatCode>
                <c:ptCount val="7"/>
                <c:pt idx="0">
                  <c:v>1</c:v>
                </c:pt>
                <c:pt idx="1">
                  <c:v>1</c:v>
                </c:pt>
                <c:pt idx="2">
                  <c:v>1</c:v>
                </c:pt>
                <c:pt idx="3">
                  <c:v>0</c:v>
                </c:pt>
                <c:pt idx="4">
                  <c:v>0</c:v>
                </c:pt>
                <c:pt idx="5">
                  <c:v>0</c:v>
                </c:pt>
                <c:pt idx="6">
                  <c:v>0</c:v>
                </c:pt>
              </c:numCache>
            </c:numRef>
          </c:val>
          <c:extLst>
            <c:ext xmlns:c16="http://schemas.microsoft.com/office/drawing/2014/chart" uri="{C3380CC4-5D6E-409C-BE32-E72D297353CC}">
              <c16:uniqueId val="{00000001-378C-412F-85BB-E4A89DCE445D}"/>
            </c:ext>
          </c:extLst>
        </c:ser>
        <c:dLbls>
          <c:showLegendKey val="0"/>
          <c:showVal val="1"/>
          <c:showCatName val="0"/>
          <c:showSerName val="0"/>
          <c:showPercent val="0"/>
          <c:showBubbleSize val="0"/>
        </c:dLbls>
        <c:gapWidth val="40"/>
        <c:overlap val="100"/>
        <c:axId val="156227584"/>
        <c:axId val="156340736"/>
      </c:barChart>
      <c:catAx>
        <c:axId val="15622758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340736"/>
        <c:crosses val="autoZero"/>
        <c:auto val="1"/>
        <c:lblAlgn val="ctr"/>
        <c:lblOffset val="100"/>
        <c:noMultiLvlLbl val="0"/>
      </c:catAx>
      <c:valAx>
        <c:axId val="156340736"/>
        <c:scaling>
          <c:orientation val="minMax"/>
        </c:scaling>
        <c:delete val="1"/>
        <c:axPos val="l"/>
        <c:numFmt formatCode="General" sourceLinked="1"/>
        <c:majorTickMark val="none"/>
        <c:minorTickMark val="none"/>
        <c:tickLblPos val="nextTo"/>
        <c:crossAx val="15622758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data'!$A$18</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data'!$B$11:$I$11</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data'!$B$18:$I$18</c:f>
              <c:numCache>
                <c:formatCode>#,##0</c:formatCode>
                <c:ptCount val="8"/>
                <c:pt idx="0">
                  <c:v>2397939</c:v>
                </c:pt>
                <c:pt idx="1">
                  <c:v>2393673</c:v>
                </c:pt>
                <c:pt idx="2">
                  <c:v>2409487</c:v>
                </c:pt>
                <c:pt idx="3">
                  <c:v>2429202</c:v>
                </c:pt>
                <c:pt idx="4">
                  <c:v>2449633</c:v>
                </c:pt>
                <c:pt idx="5">
                  <c:v>2469033</c:v>
                </c:pt>
                <c:pt idx="6">
                  <c:v>2500985</c:v>
                </c:pt>
                <c:pt idx="7">
                  <c:v>2556696</c:v>
                </c:pt>
              </c:numCache>
            </c:numRef>
          </c:val>
          <c:smooth val="0"/>
          <c:extLst>
            <c:ext xmlns:c16="http://schemas.microsoft.com/office/drawing/2014/chart" uri="{C3380CC4-5D6E-409C-BE32-E72D297353CC}">
              <c16:uniqueId val="{00000000-3452-4A7A-B8DB-8C4037292150}"/>
            </c:ext>
          </c:extLst>
        </c:ser>
        <c:dLbls>
          <c:showLegendKey val="0"/>
          <c:showVal val="0"/>
          <c:showCatName val="0"/>
          <c:showSerName val="0"/>
          <c:showPercent val="0"/>
          <c:showBubbleSize val="0"/>
        </c:dLbls>
        <c:marker val="1"/>
        <c:smooth val="0"/>
        <c:axId val="156650496"/>
        <c:axId val="156343040"/>
      </c:lineChart>
      <c:dateAx>
        <c:axId val="15665049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343040"/>
        <c:crosses val="autoZero"/>
        <c:auto val="1"/>
        <c:lblOffset val="100"/>
        <c:baseTimeUnit val="months"/>
      </c:dateAx>
      <c:valAx>
        <c:axId val="156343040"/>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6650496"/>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data'!$A$52</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data'!$B$45:$I$45</c:f>
              <c:numCache>
                <c:formatCode>mmm\-yy</c:formatCode>
                <c:ptCount val="8"/>
                <c:pt idx="0">
                  <c:v>44287</c:v>
                </c:pt>
                <c:pt idx="1">
                  <c:v>44317</c:v>
                </c:pt>
                <c:pt idx="2">
                  <c:v>44348</c:v>
                </c:pt>
                <c:pt idx="3">
                  <c:v>44378</c:v>
                </c:pt>
                <c:pt idx="4">
                  <c:v>44409</c:v>
                </c:pt>
                <c:pt idx="5">
                  <c:v>44440</c:v>
                </c:pt>
                <c:pt idx="6">
                  <c:v>44470</c:v>
                </c:pt>
                <c:pt idx="7">
                  <c:v>44501</c:v>
                </c:pt>
              </c:numCache>
            </c:numRef>
          </c:cat>
          <c:val>
            <c:numRef>
              <c:f>'England Summary data'!$B$52:$I$52</c:f>
              <c:numCache>
                <c:formatCode>#,##0</c:formatCode>
                <c:ptCount val="8"/>
                <c:pt idx="0">
                  <c:v>241732</c:v>
                </c:pt>
                <c:pt idx="1">
                  <c:v>240248</c:v>
                </c:pt>
                <c:pt idx="2">
                  <c:v>239523</c:v>
                </c:pt>
                <c:pt idx="3">
                  <c:v>239157</c:v>
                </c:pt>
                <c:pt idx="4">
                  <c:v>239830</c:v>
                </c:pt>
                <c:pt idx="5">
                  <c:v>239742</c:v>
                </c:pt>
                <c:pt idx="6">
                  <c:v>239326</c:v>
                </c:pt>
                <c:pt idx="7">
                  <c:v>240010</c:v>
                </c:pt>
              </c:numCache>
            </c:numRef>
          </c:val>
          <c:smooth val="0"/>
          <c:extLst>
            <c:ext xmlns:c16="http://schemas.microsoft.com/office/drawing/2014/chart" uri="{C3380CC4-5D6E-409C-BE32-E72D297353CC}">
              <c16:uniqueId val="{00000000-598C-4374-A26F-E46F40F30778}"/>
            </c:ext>
          </c:extLst>
        </c:ser>
        <c:dLbls>
          <c:showLegendKey val="0"/>
          <c:showVal val="0"/>
          <c:showCatName val="0"/>
          <c:showSerName val="0"/>
          <c:showPercent val="0"/>
          <c:showBubbleSize val="0"/>
        </c:dLbls>
        <c:marker val="1"/>
        <c:smooth val="0"/>
        <c:axId val="156651008"/>
        <c:axId val="156623424"/>
      </c:lineChart>
      <c:dateAx>
        <c:axId val="15665100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623424"/>
        <c:crosses val="autoZero"/>
        <c:auto val="1"/>
        <c:lblOffset val="100"/>
        <c:baseTimeUnit val="months"/>
      </c:dateAx>
      <c:valAx>
        <c:axId val="156623424"/>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6651008"/>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latin typeface="Arial" pitchFamily="34" charset="0"/>
                <a:cs typeface="Arial" pitchFamily="34" charset="0"/>
              </a:rPr>
              <a:t>Antibacterial items / STAR PU</a:t>
            </a:r>
            <a:endParaRPr lang="en-GB" sz="1100" baseline="0">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latin typeface="Arial" pitchFamily="34" charset="0"/>
                <a:cs typeface="Arial" pitchFamily="34" charset="0"/>
              </a:rPr>
              <a:t>   (12 months to November 2021)</a:t>
            </a:r>
          </a:p>
        </c:rich>
      </c:tx>
      <c:overlay val="0"/>
    </c:title>
    <c:autoTitleDeleted val="0"/>
    <c:plotArea>
      <c:layout>
        <c:manualLayout>
          <c:layoutTarget val="inner"/>
          <c:xMode val="edge"/>
          <c:yMode val="edge"/>
          <c:x val="2.7208127646464575E-2"/>
          <c:y val="0.23741725832976154"/>
          <c:w val="0.93166023166023182"/>
          <c:h val="0.27839250562072471"/>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data'!$G$39:$G$45</c:f>
              <c:numCache>
                <c:formatCode>General</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4D7C-43B7-91BA-7B9C7950AC51}"/>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data'!$H$39:$H$45</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4D7C-43B7-91BA-7B9C7950AC51}"/>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effectLst/>
                <a:latin typeface="Arial" panose="020B0604020202020204" pitchFamily="34" charset="0"/>
                <a:cs typeface="Arial" panose="020B0604020202020204"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latin typeface="Arial" pitchFamily="34" charset="0"/>
                <a:cs typeface="Arial" pitchFamily="34" charset="0"/>
              </a:rPr>
              <a:t>   (12 months to November 2021)</a:t>
            </a:r>
          </a:p>
        </c:rich>
      </c:tx>
      <c:overlay val="0"/>
    </c:title>
    <c:autoTitleDeleted val="0"/>
    <c:plotArea>
      <c:layout>
        <c:manualLayout>
          <c:layoutTarget val="inner"/>
          <c:xMode val="edge"/>
          <c:yMode val="edge"/>
          <c:x val="2.7208127646464575E-2"/>
          <c:y val="0.22220812110740798"/>
          <c:w val="0.93166023166023182"/>
          <c:h val="0.29360143500907337"/>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Pt>
            <c:idx val="6"/>
            <c:invertIfNegative val="0"/>
            <c:bubble3D val="0"/>
            <c:spPr>
              <a:solidFill>
                <a:srgbClr val="00CC66"/>
              </a:solidFill>
              <a:ln>
                <a:solidFill>
                  <a:sysClr val="windowText" lastClr="000000"/>
                </a:solidFill>
              </a:ln>
            </c:spPr>
            <c:extLst>
              <c:ext xmlns:c16="http://schemas.microsoft.com/office/drawing/2014/chart" uri="{C3380CC4-5D6E-409C-BE32-E72D297353CC}">
                <c16:uniqueId val="{00000001-3DE2-4EEA-833E-A2ED93E3BBD7}"/>
              </c:ext>
            </c:extLst>
          </c:dPt>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data'!$K$39:$K$45</c:f>
              <c:numCache>
                <c:formatCode>General</c:formatCode>
                <c:ptCount val="7"/>
                <c:pt idx="0">
                  <c:v>0</c:v>
                </c:pt>
                <c:pt idx="1">
                  <c:v>0</c:v>
                </c:pt>
                <c:pt idx="2">
                  <c:v>0</c:v>
                </c:pt>
                <c:pt idx="3">
                  <c:v>1</c:v>
                </c:pt>
                <c:pt idx="4">
                  <c:v>1</c:v>
                </c:pt>
                <c:pt idx="5">
                  <c:v>1</c:v>
                </c:pt>
                <c:pt idx="6">
                  <c:v>1</c:v>
                </c:pt>
              </c:numCache>
            </c:numRef>
          </c:val>
          <c:extLst>
            <c:ext xmlns:c16="http://schemas.microsoft.com/office/drawing/2014/chart" uri="{C3380CC4-5D6E-409C-BE32-E72D297353CC}">
              <c16:uniqueId val="{00000002-3DE2-4EEA-833E-A2ED93E3BBD7}"/>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data'!$L$39:$L$45</c:f>
              <c:numCache>
                <c:formatCode>General</c:formatCode>
                <c:ptCount val="7"/>
                <c:pt idx="0">
                  <c:v>1</c:v>
                </c:pt>
                <c:pt idx="1">
                  <c:v>1</c:v>
                </c:pt>
                <c:pt idx="2">
                  <c:v>1</c:v>
                </c:pt>
                <c:pt idx="3">
                  <c:v>0</c:v>
                </c:pt>
                <c:pt idx="4">
                  <c:v>0</c:v>
                </c:pt>
                <c:pt idx="5">
                  <c:v>0</c:v>
                </c:pt>
                <c:pt idx="6">
                  <c:v>0</c:v>
                </c:pt>
              </c:numCache>
            </c:numRef>
          </c:val>
          <c:extLst>
            <c:ext xmlns:c16="http://schemas.microsoft.com/office/drawing/2014/chart" uri="{C3380CC4-5D6E-409C-BE32-E72D297353CC}">
              <c16:uniqueId val="{00000003-3DE2-4EEA-833E-A2ED93E3BBD7}"/>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a:t>
            </a:r>
          </a:p>
        </c:rich>
      </c:tx>
      <c:overlay val="0"/>
    </c:title>
    <c:autoTitleDeleted val="0"/>
    <c:plotArea>
      <c:layout>
        <c:manualLayout>
          <c:layoutTarget val="inner"/>
          <c:xMode val="edge"/>
          <c:yMode val="edge"/>
          <c:x val="7.5191920181461619E-2"/>
          <c:y val="0.22749621866975037"/>
          <c:w val="0.90046952488365672"/>
          <c:h val="0.53304460371895679"/>
        </c:manualLayout>
      </c:layout>
      <c:barChart>
        <c:barDir val="col"/>
        <c:grouping val="stacked"/>
        <c:varyColors val="0"/>
        <c:ser>
          <c:idx val="0"/>
          <c:order val="0"/>
          <c:tx>
            <c:strRef>
              <c:f>'Old NHS OF Dashboard Charts dat'!$A$11</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'Old NHS OF Dashboard Charts dat'!$B$10:$Y$10</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dat'!$B$11:$Y$11</c:f>
              <c:numCache>
                <c:formatCode>General</c:formatCode>
                <c:ptCount val="24"/>
                <c:pt idx="0">
                  <c:v>112</c:v>
                </c:pt>
                <c:pt idx="1">
                  <c:v>113</c:v>
                </c:pt>
                <c:pt idx="2">
                  <c:v>113</c:v>
                </c:pt>
                <c:pt idx="3">
                  <c:v>113</c:v>
                </c:pt>
                <c:pt idx="4">
                  <c:v>113</c:v>
                </c:pt>
                <c:pt idx="5">
                  <c:v>116</c:v>
                </c:pt>
                <c:pt idx="6">
                  <c:v>118</c:v>
                </c:pt>
                <c:pt idx="7">
                  <c:v>119</c:v>
                </c:pt>
                <c:pt idx="8">
                  <c:v>122</c:v>
                </c:pt>
                <c:pt idx="9">
                  <c:v>121</c:v>
                </c:pt>
                <c:pt idx="10">
                  <c:v>122</c:v>
                </c:pt>
                <c:pt idx="11">
                  <c:v>123</c:v>
                </c:pt>
                <c:pt idx="12">
                  <c:v>119</c:v>
                </c:pt>
                <c:pt idx="13">
                  <c:v>117</c:v>
                </c:pt>
                <c:pt idx="14">
                  <c:v>112</c:v>
                </c:pt>
                <c:pt idx="15">
                  <c:v>111</c:v>
                </c:pt>
                <c:pt idx="16">
                  <c:v>109</c:v>
                </c:pt>
                <c:pt idx="17">
                  <c:v>110</c:v>
                </c:pt>
                <c:pt idx="18">
                  <c:v>102</c:v>
                </c:pt>
                <c:pt idx="19">
                  <c:v>93</c:v>
                </c:pt>
                <c:pt idx="20">
                  <c:v>86</c:v>
                </c:pt>
                <c:pt idx="21">
                  <c:v>76</c:v>
                </c:pt>
                <c:pt idx="22">
                  <c:v>66</c:v>
                </c:pt>
                <c:pt idx="23">
                  <c:v>59</c:v>
                </c:pt>
              </c:numCache>
            </c:numRef>
          </c:val>
          <c:extLst>
            <c:ext xmlns:c16="http://schemas.microsoft.com/office/drawing/2014/chart" uri="{C3380CC4-5D6E-409C-BE32-E72D297353CC}">
              <c16:uniqueId val="{00000000-5AEE-47FA-9978-B525EEFA0BFE}"/>
            </c:ext>
          </c:extLst>
        </c:ser>
        <c:ser>
          <c:idx val="1"/>
          <c:order val="1"/>
          <c:tx>
            <c:strRef>
              <c:f>'Old NHS OF Dashboard Charts dat'!$A$12</c:f>
              <c:strCache>
                <c:ptCount val="1"/>
                <c:pt idx="0">
                  <c:v>Number of CCGs not meeting target</c:v>
                </c:pt>
              </c:strCache>
            </c:strRef>
          </c:tx>
          <c:spPr>
            <a:solidFill>
              <a:srgbClr val="00B0F0"/>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'Old NHS OF Dashboard Charts dat'!$B$10:$Y$10</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dat'!$B$12:$Y$12</c:f>
              <c:numCache>
                <c:formatCode>General</c:formatCode>
                <c:ptCount val="24"/>
                <c:pt idx="0">
                  <c:v>23</c:v>
                </c:pt>
                <c:pt idx="1">
                  <c:v>22</c:v>
                </c:pt>
                <c:pt idx="2">
                  <c:v>22</c:v>
                </c:pt>
                <c:pt idx="3">
                  <c:v>22</c:v>
                </c:pt>
                <c:pt idx="4">
                  <c:v>22</c:v>
                </c:pt>
                <c:pt idx="5">
                  <c:v>19</c:v>
                </c:pt>
                <c:pt idx="6">
                  <c:v>17</c:v>
                </c:pt>
                <c:pt idx="7">
                  <c:v>16</c:v>
                </c:pt>
                <c:pt idx="8">
                  <c:v>13</c:v>
                </c:pt>
                <c:pt idx="9">
                  <c:v>14</c:v>
                </c:pt>
                <c:pt idx="10">
                  <c:v>13</c:v>
                </c:pt>
                <c:pt idx="11">
                  <c:v>12</c:v>
                </c:pt>
                <c:pt idx="12">
                  <c:v>16</c:v>
                </c:pt>
                <c:pt idx="13">
                  <c:v>18</c:v>
                </c:pt>
                <c:pt idx="14">
                  <c:v>23</c:v>
                </c:pt>
                <c:pt idx="15">
                  <c:v>24</c:v>
                </c:pt>
                <c:pt idx="16">
                  <c:v>26</c:v>
                </c:pt>
                <c:pt idx="17">
                  <c:v>25</c:v>
                </c:pt>
                <c:pt idx="18">
                  <c:v>33</c:v>
                </c:pt>
                <c:pt idx="19">
                  <c:v>42</c:v>
                </c:pt>
                <c:pt idx="20">
                  <c:v>49</c:v>
                </c:pt>
                <c:pt idx="21">
                  <c:v>59</c:v>
                </c:pt>
                <c:pt idx="22">
                  <c:v>69</c:v>
                </c:pt>
                <c:pt idx="23">
                  <c:v>76</c:v>
                </c:pt>
              </c:numCache>
            </c:numRef>
          </c:val>
          <c:extLst>
            <c:ext xmlns:c16="http://schemas.microsoft.com/office/drawing/2014/chart" uri="{C3380CC4-5D6E-409C-BE32-E72D297353CC}">
              <c16:uniqueId val="{00000001-5AEE-47FA-9978-B525EEFA0BFE}"/>
            </c:ext>
          </c:extLst>
        </c:ser>
        <c:dLbls>
          <c:showLegendKey val="0"/>
          <c:showVal val="1"/>
          <c:showCatName val="0"/>
          <c:showSerName val="0"/>
          <c:showPercent val="0"/>
          <c:showBubbleSize val="0"/>
        </c:dLbls>
        <c:gapWidth val="20"/>
        <c:overlap val="100"/>
        <c:axId val="85335552"/>
        <c:axId val="140543680"/>
      </c:barChart>
      <c:dateAx>
        <c:axId val="853355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3680"/>
        <c:crosses val="autoZero"/>
        <c:auto val="1"/>
        <c:lblOffset val="100"/>
        <c:baseTimeUnit val="months"/>
      </c:dateAx>
      <c:valAx>
        <c:axId val="140543680"/>
        <c:scaling>
          <c:orientation val="minMax"/>
        </c:scaling>
        <c:delete val="1"/>
        <c:axPos val="l"/>
        <c:numFmt formatCode="General" sourceLinked="1"/>
        <c:majorTickMark val="none"/>
        <c:minorTickMark val="none"/>
        <c:tickLblPos val="nextTo"/>
        <c:crossAx val="85335552"/>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0.20051456349837693"/>
          <c:y val="0.15141242937853108"/>
          <c:w val="0.60086086023813035"/>
          <c:h val="0.12585577650251348"/>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2912030686781464"/>
        </c:manualLayout>
      </c:layout>
      <c:barChart>
        <c:barDir val="col"/>
        <c:grouping val="stacked"/>
        <c:varyColors val="0"/>
        <c:ser>
          <c:idx val="0"/>
          <c:order val="0"/>
          <c:tx>
            <c:strRef>
              <c:f>'Old NHS OF Dashboard Charts dat'!$A$5</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'Old NHS OF Dashboard Charts dat'!$B$4:$Y$4</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dat'!$B$5:$Y$5</c:f>
              <c:numCache>
                <c:formatCode>General</c:formatCode>
                <c:ptCount val="24"/>
                <c:pt idx="0">
                  <c:v>60</c:v>
                </c:pt>
                <c:pt idx="1">
                  <c:v>60</c:v>
                </c:pt>
                <c:pt idx="2">
                  <c:v>62</c:v>
                </c:pt>
                <c:pt idx="3">
                  <c:v>61</c:v>
                </c:pt>
                <c:pt idx="4">
                  <c:v>62</c:v>
                </c:pt>
                <c:pt idx="5">
                  <c:v>62</c:v>
                </c:pt>
                <c:pt idx="6">
                  <c:v>63</c:v>
                </c:pt>
                <c:pt idx="7">
                  <c:v>63</c:v>
                </c:pt>
                <c:pt idx="8">
                  <c:v>63</c:v>
                </c:pt>
                <c:pt idx="9">
                  <c:v>63</c:v>
                </c:pt>
                <c:pt idx="10">
                  <c:v>64</c:v>
                </c:pt>
                <c:pt idx="11">
                  <c:v>64</c:v>
                </c:pt>
                <c:pt idx="12">
                  <c:v>67</c:v>
                </c:pt>
                <c:pt idx="13">
                  <c:v>76</c:v>
                </c:pt>
                <c:pt idx="14">
                  <c:v>81</c:v>
                </c:pt>
                <c:pt idx="15">
                  <c:v>85</c:v>
                </c:pt>
                <c:pt idx="16">
                  <c:v>91</c:v>
                </c:pt>
                <c:pt idx="17">
                  <c:v>94</c:v>
                </c:pt>
                <c:pt idx="18">
                  <c:v>104</c:v>
                </c:pt>
                <c:pt idx="19">
                  <c:v>110</c:v>
                </c:pt>
                <c:pt idx="20">
                  <c:v>120</c:v>
                </c:pt>
                <c:pt idx="21">
                  <c:v>126</c:v>
                </c:pt>
                <c:pt idx="22">
                  <c:v>131</c:v>
                </c:pt>
                <c:pt idx="23">
                  <c:v>133</c:v>
                </c:pt>
              </c:numCache>
            </c:numRef>
          </c:val>
          <c:extLst>
            <c:ext xmlns:c16="http://schemas.microsoft.com/office/drawing/2014/chart" uri="{C3380CC4-5D6E-409C-BE32-E72D297353CC}">
              <c16:uniqueId val="{00000000-C5F5-42CA-92CB-4F3DF7585984}"/>
            </c:ext>
          </c:extLst>
        </c:ser>
        <c:ser>
          <c:idx val="2"/>
          <c:order val="1"/>
          <c:tx>
            <c:strRef>
              <c:f>'Old NHS OF Dashboard Charts dat'!$A$6</c:f>
              <c:strCache>
                <c:ptCount val="1"/>
                <c:pt idx="0">
                  <c:v>Number of CCGs not meeting target</c:v>
                </c:pt>
              </c:strCache>
            </c:strRef>
          </c:tx>
          <c:spPr>
            <a:solidFill>
              <a:srgbClr val="00B0F0"/>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'Old NHS OF Dashboard Charts dat'!$B$4:$Y$4</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dat'!$B$6:$Y$6</c:f>
              <c:numCache>
                <c:formatCode>General</c:formatCode>
                <c:ptCount val="24"/>
                <c:pt idx="0">
                  <c:v>75</c:v>
                </c:pt>
                <c:pt idx="1">
                  <c:v>75</c:v>
                </c:pt>
                <c:pt idx="2">
                  <c:v>73</c:v>
                </c:pt>
                <c:pt idx="3">
                  <c:v>74</c:v>
                </c:pt>
                <c:pt idx="4">
                  <c:v>73</c:v>
                </c:pt>
                <c:pt idx="5">
                  <c:v>73</c:v>
                </c:pt>
                <c:pt idx="6">
                  <c:v>72</c:v>
                </c:pt>
                <c:pt idx="7">
                  <c:v>72</c:v>
                </c:pt>
                <c:pt idx="8">
                  <c:v>72</c:v>
                </c:pt>
                <c:pt idx="9">
                  <c:v>72</c:v>
                </c:pt>
                <c:pt idx="10">
                  <c:v>71</c:v>
                </c:pt>
                <c:pt idx="11">
                  <c:v>71</c:v>
                </c:pt>
                <c:pt idx="12">
                  <c:v>68</c:v>
                </c:pt>
                <c:pt idx="13">
                  <c:v>59</c:v>
                </c:pt>
                <c:pt idx="14">
                  <c:v>54</c:v>
                </c:pt>
                <c:pt idx="15">
                  <c:v>50</c:v>
                </c:pt>
                <c:pt idx="16">
                  <c:v>44</c:v>
                </c:pt>
                <c:pt idx="17">
                  <c:v>41</c:v>
                </c:pt>
                <c:pt idx="18">
                  <c:v>31</c:v>
                </c:pt>
                <c:pt idx="19">
                  <c:v>25</c:v>
                </c:pt>
                <c:pt idx="20">
                  <c:v>15</c:v>
                </c:pt>
                <c:pt idx="21">
                  <c:v>9</c:v>
                </c:pt>
                <c:pt idx="22">
                  <c:v>4</c:v>
                </c:pt>
                <c:pt idx="23">
                  <c:v>2</c:v>
                </c:pt>
              </c:numCache>
            </c:numRef>
          </c:val>
          <c:extLst>
            <c:ext xmlns:c16="http://schemas.microsoft.com/office/drawing/2014/chart" uri="{C3380CC4-5D6E-409C-BE32-E72D297353CC}">
              <c16:uniqueId val="{00000001-C5F5-42CA-92CB-4F3DF7585984}"/>
            </c:ext>
          </c:extLst>
        </c:ser>
        <c:dLbls>
          <c:dLblPos val="ctr"/>
          <c:showLegendKey val="0"/>
          <c:showVal val="1"/>
          <c:showCatName val="0"/>
          <c:showSerName val="0"/>
          <c:showPercent val="0"/>
          <c:showBubbleSize val="0"/>
        </c:dLbls>
        <c:gapWidth val="20"/>
        <c:overlap val="100"/>
        <c:axId val="140955136"/>
        <c:axId val="140545984"/>
      </c:barChart>
      <c:dateAx>
        <c:axId val="140955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5984"/>
        <c:crosses val="autoZero"/>
        <c:auto val="1"/>
        <c:lblOffset val="100"/>
        <c:baseTimeUnit val="months"/>
      </c:dateAx>
      <c:valAx>
        <c:axId val="140545984"/>
        <c:scaling>
          <c:orientation val="minMax"/>
        </c:scaling>
        <c:delete val="1"/>
        <c:axPos val="l"/>
        <c:numFmt formatCode="General" sourceLinked="1"/>
        <c:majorTickMark val="out"/>
        <c:minorTickMark val="none"/>
        <c:tickLblPos val="nextTo"/>
        <c:crossAx val="140955136"/>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7.3333808543618768E-3"/>
          <c:y val="0.11977401129943503"/>
          <c:w val="0.983478165353314"/>
          <c:h val="0.16201396859290892"/>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000" b="1" i="0" u="none" strike="noStrike" baseline="0"/>
              <a:t>February 2021</a:t>
            </a:r>
            <a:endParaRPr lang="en-US" sz="10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'Old NHS OF Dashboard Charts dat'!$B$35</c:f>
              <c:strCache>
                <c:ptCount val="1"/>
                <c:pt idx="0">
                  <c:v>12 months to March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dat'!$A$36:$A$38</c:f>
              <c:strCache>
                <c:ptCount val="3"/>
                <c:pt idx="0">
                  <c:v>up</c:v>
                </c:pt>
                <c:pt idx="1">
                  <c:v>same</c:v>
                </c:pt>
                <c:pt idx="2">
                  <c:v>down</c:v>
                </c:pt>
              </c:strCache>
            </c:strRef>
          </c:cat>
          <c:val>
            <c:numRef>
              <c:f>'Old NHS OF Dashboard Charts dat'!$B$36:$B$38</c:f>
              <c:numCache>
                <c:formatCode>General</c:formatCode>
                <c:ptCount val="3"/>
                <c:pt idx="0">
                  <c:v>132</c:v>
                </c:pt>
                <c:pt idx="1">
                  <c:v>3</c:v>
                </c:pt>
                <c:pt idx="2">
                  <c:v>0</c:v>
                </c:pt>
              </c:numCache>
            </c:numRef>
          </c:val>
          <c:extLst>
            <c:ext xmlns:c16="http://schemas.microsoft.com/office/drawing/2014/chart" uri="{C3380CC4-5D6E-409C-BE32-E72D297353CC}">
              <c16:uniqueId val="{00000000-A2AA-4171-B1E6-AFD15DED8A52}"/>
            </c:ext>
          </c:extLst>
        </c:ser>
        <c:dLbls>
          <c:showLegendKey val="0"/>
          <c:showVal val="1"/>
          <c:showCatName val="0"/>
          <c:showSerName val="0"/>
          <c:showPercent val="0"/>
          <c:showBubbleSize val="0"/>
        </c:dLbls>
        <c:gapWidth val="95"/>
        <c:overlap val="100"/>
        <c:axId val="185026560"/>
        <c:axId val="184281344"/>
      </c:barChart>
      <c:catAx>
        <c:axId val="1850265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1344"/>
        <c:crosses val="autoZero"/>
        <c:auto val="1"/>
        <c:lblAlgn val="ctr"/>
        <c:lblOffset val="100"/>
        <c:noMultiLvlLbl val="0"/>
      </c:catAx>
      <c:valAx>
        <c:axId val="184281344"/>
        <c:scaling>
          <c:orientation val="minMax"/>
        </c:scaling>
        <c:delete val="1"/>
        <c:axPos val="l"/>
        <c:numFmt formatCode="General" sourceLinked="1"/>
        <c:majorTickMark val="out"/>
        <c:minorTickMark val="none"/>
        <c:tickLblPos val="nextTo"/>
        <c:crossAx val="185026560"/>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STPs meeting both NHS SOF AMR metric targets </a:t>
            </a:r>
          </a:p>
        </c:rich>
      </c:tx>
      <c:layout>
        <c:manualLayout>
          <c:xMode val="edge"/>
          <c:yMode val="edge"/>
          <c:x val="0.12007448789571695"/>
          <c:y val="2.8469761526517229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'STP by England Summary data'!$A$17</c:f>
              <c:strCache>
                <c:ptCount val="1"/>
                <c:pt idx="0">
                  <c:v>Number of STPs meeting both metric targets</c:v>
                </c:pt>
              </c:strCache>
            </c:strRef>
          </c:tx>
          <c:spPr>
            <a:solidFill>
              <a:srgbClr val="00CC66"/>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data'!$B$16:$I$16</c:f>
              <c:numCache>
                <c:formatCode>mmm\-yy</c:formatCode>
                <c:ptCount val="8"/>
                <c:pt idx="0">
                  <c:v>44287</c:v>
                </c:pt>
                <c:pt idx="1">
                  <c:v>44317</c:v>
                </c:pt>
                <c:pt idx="2">
                  <c:v>44348</c:v>
                </c:pt>
                <c:pt idx="3">
                  <c:v>44378</c:v>
                </c:pt>
                <c:pt idx="4">
                  <c:v>44409</c:v>
                </c:pt>
                <c:pt idx="5">
                  <c:v>44440</c:v>
                </c:pt>
                <c:pt idx="6">
                  <c:v>44470</c:v>
                </c:pt>
                <c:pt idx="7">
                  <c:v>44501</c:v>
                </c:pt>
              </c:numCache>
            </c:numRef>
          </c:cat>
          <c:val>
            <c:numRef>
              <c:f>'STP by England Summary data'!$B$17:$I$17</c:f>
              <c:numCache>
                <c:formatCode>General</c:formatCode>
                <c:ptCount val="8"/>
                <c:pt idx="0">
                  <c:v>13</c:v>
                </c:pt>
                <c:pt idx="1">
                  <c:v>13</c:v>
                </c:pt>
                <c:pt idx="2">
                  <c:v>13</c:v>
                </c:pt>
                <c:pt idx="3">
                  <c:v>13</c:v>
                </c:pt>
                <c:pt idx="4">
                  <c:v>14</c:v>
                </c:pt>
                <c:pt idx="5">
                  <c:v>17</c:v>
                </c:pt>
                <c:pt idx="6">
                  <c:v>16</c:v>
                </c:pt>
                <c:pt idx="7">
                  <c:v>20</c:v>
                </c:pt>
              </c:numCache>
            </c:numRef>
          </c:val>
          <c:extLst>
            <c:ext xmlns:c16="http://schemas.microsoft.com/office/drawing/2014/chart" uri="{C3380CC4-5D6E-409C-BE32-E72D297353CC}">
              <c16:uniqueId val="{00000000-ACD1-4ABD-8533-5EF74A7809DD}"/>
            </c:ext>
          </c:extLst>
        </c:ser>
        <c:dLbls>
          <c:showLegendKey val="0"/>
          <c:showVal val="1"/>
          <c:showCatName val="0"/>
          <c:showSerName val="0"/>
          <c:showPercent val="0"/>
          <c:showBubbleSize val="0"/>
        </c:dLbls>
        <c:gapWidth val="40"/>
        <c:overlap val="100"/>
        <c:axId val="143944192"/>
        <c:axId val="144366912"/>
      </c:barChart>
      <c:dateAx>
        <c:axId val="143944192"/>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out"/>
        <c:minorTickMark val="none"/>
        <c:tickLblPos val="nextTo"/>
        <c:txPr>
          <a:bodyPr rot="5400000" vert="horz"/>
          <a:lstStyle/>
          <a:p>
            <a:pPr>
              <a:defRPr sz="800" b="1">
                <a:latin typeface="Arial" pitchFamily="34" charset="0"/>
                <a:cs typeface="Arial" pitchFamily="34" charset="0"/>
              </a:defRPr>
            </a:pPr>
            <a:endParaRPr lang="en-US"/>
          </a:p>
        </c:txPr>
        <c:crossAx val="144366912"/>
        <c:crosses val="autoZero"/>
        <c:auto val="1"/>
        <c:lblOffset val="100"/>
        <c:baseTimeUnit val="months"/>
      </c:dateAx>
      <c:valAx>
        <c:axId val="144366912"/>
        <c:scaling>
          <c:orientation val="minMax"/>
          <c:min val="0"/>
        </c:scaling>
        <c:delete val="1"/>
        <c:axPos val="l"/>
        <c:numFmt formatCode="General" sourceLinked="1"/>
        <c:majorTickMark val="out"/>
        <c:minorTickMark val="none"/>
        <c:tickLblPos val="nextTo"/>
        <c:crossAx val="14394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000" baseline="0">
                <a:latin typeface="Arial" pitchFamily="34" charset="0"/>
                <a:cs typeface="Arial" pitchFamily="34" charset="0"/>
              </a:rPr>
              <a:t>February 2021</a:t>
            </a:r>
          </a:p>
        </c:rich>
      </c:tx>
      <c:overlay val="0"/>
    </c:title>
    <c:autoTitleDeleted val="0"/>
    <c:plotArea>
      <c:layout/>
      <c:barChart>
        <c:barDir val="col"/>
        <c:grouping val="stacked"/>
        <c:varyColors val="0"/>
        <c:ser>
          <c:idx val="0"/>
          <c:order val="0"/>
          <c:tx>
            <c:strRef>
              <c:f>'Old NHS OF Dashboard Charts dat'!$B$28</c:f>
              <c:strCache>
                <c:ptCount val="1"/>
                <c:pt idx="0">
                  <c:v>12 months to March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dat'!$A$29:$A$31</c:f>
              <c:strCache>
                <c:ptCount val="3"/>
                <c:pt idx="0">
                  <c:v>up</c:v>
                </c:pt>
                <c:pt idx="1">
                  <c:v>same</c:v>
                </c:pt>
                <c:pt idx="2">
                  <c:v>down</c:v>
                </c:pt>
              </c:strCache>
            </c:strRef>
          </c:cat>
          <c:val>
            <c:numRef>
              <c:f>'Old NHS OF Dashboard Charts dat'!$B$29:$B$31</c:f>
              <c:numCache>
                <c:formatCode>General</c:formatCode>
                <c:ptCount val="3"/>
                <c:pt idx="0">
                  <c:v>0</c:v>
                </c:pt>
                <c:pt idx="1">
                  <c:v>0</c:v>
                </c:pt>
                <c:pt idx="2">
                  <c:v>135</c:v>
                </c:pt>
              </c:numCache>
            </c:numRef>
          </c:val>
          <c:extLst>
            <c:ext xmlns:c16="http://schemas.microsoft.com/office/drawing/2014/chart" uri="{C3380CC4-5D6E-409C-BE32-E72D297353CC}">
              <c16:uniqueId val="{00000000-9AFC-41EF-9A0E-F976E01AEDD6}"/>
            </c:ext>
          </c:extLst>
        </c:ser>
        <c:dLbls>
          <c:showLegendKey val="0"/>
          <c:showVal val="1"/>
          <c:showCatName val="0"/>
          <c:showSerName val="0"/>
          <c:showPercent val="0"/>
          <c:showBubbleSize val="0"/>
        </c:dLbls>
        <c:gapWidth val="95"/>
        <c:overlap val="100"/>
        <c:axId val="185027072"/>
        <c:axId val="184283072"/>
      </c:barChart>
      <c:catAx>
        <c:axId val="1850270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3072"/>
        <c:crosses val="autoZero"/>
        <c:auto val="1"/>
        <c:lblAlgn val="ctr"/>
        <c:lblOffset val="100"/>
        <c:noMultiLvlLbl val="0"/>
      </c:catAx>
      <c:valAx>
        <c:axId val="184283072"/>
        <c:scaling>
          <c:orientation val="minMax"/>
        </c:scaling>
        <c:delete val="1"/>
        <c:axPos val="l"/>
        <c:numFmt formatCode="General" sourceLinked="1"/>
        <c:majorTickMark val="out"/>
        <c:minorTickMark val="none"/>
        <c:tickLblPos val="nextTo"/>
        <c:crossAx val="185027072"/>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a:t>Number of CCGs meeting both AMR</a:t>
            </a:r>
            <a:r>
              <a:rPr lang="en-US" baseline="0"/>
              <a:t> NHS OF indicator </a:t>
            </a:r>
            <a:r>
              <a:rPr lang="en-US"/>
              <a:t>targets </a:t>
            </a:r>
          </a:p>
          <a:p>
            <a:pPr>
              <a:defRPr sz="1000">
                <a:latin typeface="Arial" pitchFamily="34" charset="0"/>
                <a:cs typeface="Arial" pitchFamily="34" charset="0"/>
              </a:defRPr>
            </a:pPr>
            <a:endParaRPr lang="en-US"/>
          </a:p>
        </c:rich>
      </c:tx>
      <c:overlay val="0"/>
    </c:title>
    <c:autoTitleDeleted val="0"/>
    <c:plotArea>
      <c:layout>
        <c:manualLayout>
          <c:layoutTarget val="inner"/>
          <c:xMode val="edge"/>
          <c:yMode val="edge"/>
          <c:x val="8.990560089395902E-2"/>
          <c:y val="0.14583333333333334"/>
          <c:w val="0.87953896597005388"/>
          <c:h val="0.62916581157709717"/>
        </c:manualLayout>
      </c:layout>
      <c:barChart>
        <c:barDir val="col"/>
        <c:grouping val="stacked"/>
        <c:varyColors val="0"/>
        <c:ser>
          <c:idx val="0"/>
          <c:order val="0"/>
          <c:tx>
            <c:strRef>
              <c:f>'Old NHS OF Dashboard Charts dat'!$A$17</c:f>
              <c:strCache>
                <c:ptCount val="1"/>
                <c:pt idx="0">
                  <c:v>Number of CCGs meeting both AMR NHS OF indicator targets</c:v>
                </c:pt>
              </c:strCache>
            </c:strRef>
          </c:tx>
          <c:spPr>
            <a:solidFill>
              <a:srgbClr val="00CC66"/>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dat'!$B$15:$Y$16</c:f>
              <c:strCache>
                <c:ptCount val="24"/>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strCache>
            </c:strRef>
          </c:cat>
          <c:val>
            <c:numRef>
              <c:f>'Old NHS OF Dashboard Charts dat'!$B$17:$Y$17</c:f>
              <c:numCache>
                <c:formatCode>General</c:formatCode>
                <c:ptCount val="24"/>
                <c:pt idx="0">
                  <c:v>49</c:v>
                </c:pt>
                <c:pt idx="1">
                  <c:v>50</c:v>
                </c:pt>
                <c:pt idx="2">
                  <c:v>52</c:v>
                </c:pt>
                <c:pt idx="3">
                  <c:v>50</c:v>
                </c:pt>
                <c:pt idx="4">
                  <c:v>51</c:v>
                </c:pt>
                <c:pt idx="5">
                  <c:v>53</c:v>
                </c:pt>
                <c:pt idx="6">
                  <c:v>54</c:v>
                </c:pt>
                <c:pt idx="7">
                  <c:v>54</c:v>
                </c:pt>
                <c:pt idx="8">
                  <c:v>54</c:v>
                </c:pt>
                <c:pt idx="9">
                  <c:v>54</c:v>
                </c:pt>
                <c:pt idx="10">
                  <c:v>56</c:v>
                </c:pt>
                <c:pt idx="11">
                  <c:v>56</c:v>
                </c:pt>
                <c:pt idx="12">
                  <c:v>57</c:v>
                </c:pt>
                <c:pt idx="13">
                  <c:v>65</c:v>
                </c:pt>
                <c:pt idx="14">
                  <c:v>66</c:v>
                </c:pt>
                <c:pt idx="15">
                  <c:v>69</c:v>
                </c:pt>
                <c:pt idx="16">
                  <c:v>73</c:v>
                </c:pt>
                <c:pt idx="17">
                  <c:v>76</c:v>
                </c:pt>
                <c:pt idx="18">
                  <c:v>75</c:v>
                </c:pt>
                <c:pt idx="19">
                  <c:v>72</c:v>
                </c:pt>
                <c:pt idx="20">
                  <c:v>72</c:v>
                </c:pt>
                <c:pt idx="21">
                  <c:v>68</c:v>
                </c:pt>
                <c:pt idx="22">
                  <c:v>63</c:v>
                </c:pt>
                <c:pt idx="23">
                  <c:v>57</c:v>
                </c:pt>
              </c:numCache>
            </c:numRef>
          </c:val>
          <c:extLst>
            <c:ext xmlns:c16="http://schemas.microsoft.com/office/drawing/2014/chart" uri="{C3380CC4-5D6E-409C-BE32-E72D297353CC}">
              <c16:uniqueId val="{00000000-0265-4297-94C6-EBF38E4A63F5}"/>
            </c:ext>
          </c:extLst>
        </c:ser>
        <c:dLbls>
          <c:showLegendKey val="0"/>
          <c:showVal val="1"/>
          <c:showCatName val="0"/>
          <c:showSerName val="0"/>
          <c:showPercent val="0"/>
          <c:showBubbleSize val="0"/>
        </c:dLbls>
        <c:gapWidth val="40"/>
        <c:overlap val="100"/>
        <c:axId val="185027584"/>
        <c:axId val="184284800"/>
      </c:barChart>
      <c:dateAx>
        <c:axId val="1850275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4800"/>
        <c:crosses val="autoZero"/>
        <c:auto val="1"/>
        <c:lblOffset val="100"/>
        <c:baseTimeUnit val="months"/>
      </c:dateAx>
      <c:valAx>
        <c:axId val="184284800"/>
        <c:scaling>
          <c:orientation val="minMax"/>
        </c:scaling>
        <c:delete val="1"/>
        <c:axPos val="l"/>
        <c:numFmt formatCode="General" sourceLinked="1"/>
        <c:majorTickMark val="out"/>
        <c:minorTickMark val="none"/>
        <c:tickLblPos val="nextTo"/>
        <c:crossAx val="1850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Number</a:t>
            </a:r>
            <a:r>
              <a:rPr lang="en-US" sz="1000" baseline="0">
                <a:latin typeface="Arial" pitchFamily="34" charset="0"/>
                <a:cs typeface="Arial" pitchFamily="34" charset="0"/>
              </a:rPr>
              <a:t> of </a:t>
            </a:r>
            <a:r>
              <a:rPr lang="en-US" sz="1000">
                <a:latin typeface="Arial" pitchFamily="34" charset="0"/>
                <a:cs typeface="Arial" pitchFamily="34" charset="0"/>
              </a:rPr>
              <a:t>CCGs who have not met either AMR NHS OF</a:t>
            </a:r>
            <a:r>
              <a:rPr lang="en-US" sz="1000" baseline="0">
                <a:latin typeface="Arial" pitchFamily="34" charset="0"/>
                <a:cs typeface="Arial" pitchFamily="34" charset="0"/>
              </a:rPr>
              <a:t> </a:t>
            </a:r>
            <a:r>
              <a:rPr lang="en-US" sz="1000">
                <a:latin typeface="Arial" pitchFamily="34" charset="0"/>
                <a:cs typeface="Arial" pitchFamily="34" charset="0"/>
              </a:rPr>
              <a:t>indicator</a:t>
            </a:r>
            <a:r>
              <a:rPr lang="en-US" sz="1000" baseline="0">
                <a:latin typeface="Arial" pitchFamily="34" charset="0"/>
                <a:cs typeface="Arial" pitchFamily="34" charset="0"/>
              </a:rPr>
              <a:t> t</a:t>
            </a:r>
            <a:r>
              <a:rPr lang="en-US" sz="1000">
                <a:latin typeface="Arial" pitchFamily="34" charset="0"/>
                <a:cs typeface="Arial" pitchFamily="34" charset="0"/>
              </a:rPr>
              <a:t>arget</a:t>
            </a:r>
          </a:p>
        </c:rich>
      </c:tx>
      <c:layout>
        <c:manualLayout>
          <c:xMode val="edge"/>
          <c:yMode val="edge"/>
          <c:x val="0.20309108187134503"/>
          <c:y val="2.7136752136752137E-2"/>
        </c:manualLayout>
      </c:layout>
      <c:overlay val="0"/>
    </c:title>
    <c:autoTitleDeleted val="0"/>
    <c:plotArea>
      <c:layout>
        <c:manualLayout>
          <c:layoutTarget val="inner"/>
          <c:xMode val="edge"/>
          <c:yMode val="edge"/>
          <c:x val="8.9091698716395162E-2"/>
          <c:y val="0.19907407407407407"/>
          <c:w val="0.88035255537039792"/>
          <c:h val="0.59980023330417032"/>
        </c:manualLayout>
      </c:layout>
      <c:barChart>
        <c:barDir val="col"/>
        <c:grouping val="stacked"/>
        <c:varyColors val="0"/>
        <c:ser>
          <c:idx val="0"/>
          <c:order val="0"/>
          <c:tx>
            <c:strRef>
              <c:f>'Old NHS OF Dashboard Charts dat'!$A$22</c:f>
              <c:strCache>
                <c:ptCount val="1"/>
                <c:pt idx="0">
                  <c:v>Number of CCGs who have not met either AMR NHS OF indicator targets</c:v>
                </c:pt>
              </c:strCache>
            </c:strRef>
          </c:tx>
          <c:spPr>
            <a:solidFill>
              <a:srgbClr val="00B0F0"/>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dat'!$B$20:$Y$21</c:f>
              <c:strCache>
                <c:ptCount val="24"/>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strCache>
            </c:strRef>
          </c:cat>
          <c:val>
            <c:numRef>
              <c:f>'Old NHS OF Dashboard Charts dat'!$B$22:$Y$22</c:f>
              <c:numCache>
                <c:formatCode>General</c:formatCode>
                <c:ptCount val="24"/>
                <c:pt idx="0">
                  <c:v>12</c:v>
                </c:pt>
                <c:pt idx="1">
                  <c:v>12</c:v>
                </c:pt>
                <c:pt idx="2">
                  <c:v>12</c:v>
                </c:pt>
                <c:pt idx="3">
                  <c:v>11</c:v>
                </c:pt>
                <c:pt idx="4">
                  <c:v>11</c:v>
                </c:pt>
                <c:pt idx="5">
                  <c:v>10</c:v>
                </c:pt>
                <c:pt idx="6">
                  <c:v>8</c:v>
                </c:pt>
                <c:pt idx="7">
                  <c:v>7</c:v>
                </c:pt>
                <c:pt idx="8">
                  <c:v>4</c:v>
                </c:pt>
                <c:pt idx="9">
                  <c:v>5</c:v>
                </c:pt>
                <c:pt idx="10">
                  <c:v>5</c:v>
                </c:pt>
                <c:pt idx="11">
                  <c:v>4</c:v>
                </c:pt>
                <c:pt idx="12">
                  <c:v>6</c:v>
                </c:pt>
                <c:pt idx="13">
                  <c:v>7</c:v>
                </c:pt>
                <c:pt idx="14">
                  <c:v>8</c:v>
                </c:pt>
                <c:pt idx="15">
                  <c:v>8</c:v>
                </c:pt>
                <c:pt idx="16">
                  <c:v>8</c:v>
                </c:pt>
                <c:pt idx="17">
                  <c:v>7</c:v>
                </c:pt>
                <c:pt idx="18">
                  <c:v>4</c:v>
                </c:pt>
                <c:pt idx="19">
                  <c:v>4</c:v>
                </c:pt>
                <c:pt idx="20">
                  <c:v>1</c:v>
                </c:pt>
                <c:pt idx="21">
                  <c:v>1</c:v>
                </c:pt>
                <c:pt idx="22">
                  <c:v>1</c:v>
                </c:pt>
                <c:pt idx="23">
                  <c:v>0</c:v>
                </c:pt>
              </c:numCache>
            </c:numRef>
          </c:val>
          <c:extLst>
            <c:ext xmlns:c16="http://schemas.microsoft.com/office/drawing/2014/chart" uri="{C3380CC4-5D6E-409C-BE32-E72D297353CC}">
              <c16:uniqueId val="{00000000-8731-4F14-8A69-3C3C935AAC00}"/>
            </c:ext>
          </c:extLst>
        </c:ser>
        <c:dLbls>
          <c:showLegendKey val="0"/>
          <c:showVal val="1"/>
          <c:showCatName val="0"/>
          <c:showSerName val="0"/>
          <c:showPercent val="0"/>
          <c:showBubbleSize val="0"/>
        </c:dLbls>
        <c:gapWidth val="40"/>
        <c:overlap val="100"/>
        <c:axId val="144306176"/>
        <c:axId val="184285952"/>
      </c:barChart>
      <c:dateAx>
        <c:axId val="1443061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5952"/>
        <c:crosses val="autoZero"/>
        <c:auto val="1"/>
        <c:lblOffset val="100"/>
        <c:baseTimeUnit val="months"/>
      </c:dateAx>
      <c:valAx>
        <c:axId val="184285952"/>
        <c:scaling>
          <c:orientation val="minMax"/>
        </c:scaling>
        <c:delete val="1"/>
        <c:axPos val="l"/>
        <c:numFmt formatCode="General" sourceLinked="1"/>
        <c:majorTickMark val="none"/>
        <c:minorTickMark val="none"/>
        <c:tickLblPos val="nextTo"/>
        <c:crossAx val="14430617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East of England Region'!A1"/><Relationship Id="rId13" Type="http://schemas.openxmlformats.org/officeDocument/2006/relationships/hyperlink" Target="#'South West Region '!A1"/><Relationship Id="rId18" Type="http://schemas.openxmlformats.org/officeDocument/2006/relationships/hyperlink" Target="#'SOF metric 44b STP Data set'!A1"/><Relationship Id="rId26" Type="http://schemas.openxmlformats.org/officeDocument/2006/relationships/hyperlink" Target="#'SOF metric 44b STPs &gt; 10%'!A1"/><Relationship Id="rId3" Type="http://schemas.openxmlformats.org/officeDocument/2006/relationships/hyperlink" Target="#'STP met neither 44a 44b target'!A1"/><Relationship Id="rId21" Type="http://schemas.openxmlformats.org/officeDocument/2006/relationships/hyperlink" Target="#'SOF metric 44a STP performance'!A1"/><Relationship Id="rId7" Type="http://schemas.openxmlformats.org/officeDocument/2006/relationships/image" Target="cid:image024.png@01D53D4D.8CEFF590" TargetMode="External"/><Relationship Id="rId12" Type="http://schemas.openxmlformats.org/officeDocument/2006/relationships/hyperlink" Target="#'South East Region'!A1"/><Relationship Id="rId17" Type="http://schemas.openxmlformats.org/officeDocument/2006/relationships/hyperlink" Target="#'SOF metric 44a STP Data set'!A1"/><Relationship Id="rId25" Type="http://schemas.openxmlformats.org/officeDocument/2006/relationships/hyperlink" Target="#'SOF metric 44a STPs &gt; 0.871'!A1"/><Relationship Id="rId2" Type="http://schemas.openxmlformats.org/officeDocument/2006/relationships/hyperlink" Target="#'STP met both 44a 44b target'!A1"/><Relationship Id="rId16" Type="http://schemas.openxmlformats.org/officeDocument/2006/relationships/hyperlink" Target="#'SOF metric 44b STP Trending'!A1"/><Relationship Id="rId20" Type="http://schemas.openxmlformats.org/officeDocument/2006/relationships/hyperlink" Target="#'England Summary'!A1"/><Relationship Id="rId1" Type="http://schemas.openxmlformats.org/officeDocument/2006/relationships/hyperlink" Target="#'Information NHS SOF AMR'!A1"/><Relationship Id="rId6" Type="http://schemas.openxmlformats.org/officeDocument/2006/relationships/image" Target="../media/image2.png"/><Relationship Id="rId11" Type="http://schemas.openxmlformats.org/officeDocument/2006/relationships/hyperlink" Target="#'N.E &amp; Yorkshire Region'!A1"/><Relationship Id="rId24" Type="http://schemas.openxmlformats.org/officeDocument/2006/relationships/hyperlink" Target="#'SOF metric 44a STPs &#8804; 0.871'!A1"/><Relationship Id="rId5" Type="http://schemas.openxmlformats.org/officeDocument/2006/relationships/hyperlink" Target="#Home!A1"/><Relationship Id="rId15" Type="http://schemas.openxmlformats.org/officeDocument/2006/relationships/hyperlink" Target="#'SOF metric 44a STP Trending'!A1"/><Relationship Id="rId23" Type="http://schemas.openxmlformats.org/officeDocument/2006/relationships/hyperlink" Target="#'SOF metric 44b STPs &#8804; 10%'!A1"/><Relationship Id="rId10" Type="http://schemas.openxmlformats.org/officeDocument/2006/relationships/hyperlink" Target="#'Midlands Region'!A1"/><Relationship Id="rId19" Type="http://schemas.openxmlformats.org/officeDocument/2006/relationships/hyperlink" Target="#'STP by England Summary'!A1"/><Relationship Id="rId4" Type="http://schemas.openxmlformats.org/officeDocument/2006/relationships/image" Target="../media/image1.emf"/><Relationship Id="rId9" Type="http://schemas.openxmlformats.org/officeDocument/2006/relationships/hyperlink" Target="#'London Region'!A1"/><Relationship Id="rId14" Type="http://schemas.openxmlformats.org/officeDocument/2006/relationships/hyperlink" Target="#'North West Region'!A1"/><Relationship Id="rId22" Type="http://schemas.openxmlformats.org/officeDocument/2006/relationships/hyperlink" Target="#'SOF metric 44b STP performance'!A1"/><Relationship Id="rId27" Type="http://schemas.openxmlformats.org/officeDocument/2006/relationships/hyperlink" Target="#'STP by REGION Summary'!A1"/></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STP'!A1"/><Relationship Id="rId1" Type="http://schemas.openxmlformats.org/officeDocument/2006/relationships/chart" Target="../charts/chart11.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STP'!A1"/><Relationship Id="rId1" Type="http://schemas.openxmlformats.org/officeDocument/2006/relationships/chart" Target="../charts/chart12.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24.png@01D53D4D.8CEFF590" TargetMode="External"/><Relationship Id="rId1" Type="http://schemas.openxmlformats.org/officeDocument/2006/relationships/image" Target="../media/image2.png"/><Relationship Id="rId4" Type="http://schemas.openxmlformats.org/officeDocument/2006/relationships/hyperlink" Target="#'Menu NHS SOF AMR STP'!A1"/></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24.png@01D53D4D.8CEFF590" TargetMode="External"/><Relationship Id="rId1" Type="http://schemas.openxmlformats.org/officeDocument/2006/relationships/image" Target="../media/image2.png"/><Relationship Id="rId4" Type="http://schemas.openxmlformats.org/officeDocument/2006/relationships/hyperlink" Target="#'Menu NHS SOF AMR STP'!A1"/></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Information NHS SOF AMR'!A1"/><Relationship Id="rId1" Type="http://schemas.openxmlformats.org/officeDocument/2006/relationships/hyperlink" Target="#'Menu NHS SOF AMR CCG'!A1"/><Relationship Id="rId6"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emf"/><Relationship Id="rId1" Type="http://schemas.openxmlformats.org/officeDocument/2006/relationships/hyperlink" Target="#'Menu NHS SOF AMR CCG'!A1"/><Relationship Id="rId6"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8" Type="http://schemas.openxmlformats.org/officeDocument/2006/relationships/hyperlink" Target="#'SOF metric 44b CCG Trending'!A1"/><Relationship Id="rId13" Type="http://schemas.openxmlformats.org/officeDocument/2006/relationships/hyperlink" Target="#Home!A1"/><Relationship Id="rId18" Type="http://schemas.openxmlformats.org/officeDocument/2006/relationships/hyperlink" Target="#'England Summary'!A1"/><Relationship Id="rId26" Type="http://schemas.openxmlformats.org/officeDocument/2006/relationships/hyperlink" Target="#'South West Region '!A1"/><Relationship Id="rId3" Type="http://schemas.openxmlformats.org/officeDocument/2006/relationships/hyperlink" Target="#'Information NHS SOF AMR'!A1"/><Relationship Id="rId21" Type="http://schemas.openxmlformats.org/officeDocument/2006/relationships/hyperlink" Target="#'East of England Region'!A1"/><Relationship Id="rId7" Type="http://schemas.openxmlformats.org/officeDocument/2006/relationships/hyperlink" Target="#'SOF metric 44a CCG Trending'!A1"/><Relationship Id="rId12" Type="http://schemas.openxmlformats.org/officeDocument/2006/relationships/image" Target="../media/image1.emf"/><Relationship Id="rId17" Type="http://schemas.openxmlformats.org/officeDocument/2006/relationships/hyperlink" Target="#'SOF metric 44a CCGs &#8804; 0.871'!A1"/><Relationship Id="rId25" Type="http://schemas.openxmlformats.org/officeDocument/2006/relationships/hyperlink" Target="#'South East Region'!A1"/><Relationship Id="rId2" Type="http://schemas.openxmlformats.org/officeDocument/2006/relationships/hyperlink" Target="#'CCG by REGION Summary'!A1"/><Relationship Id="rId16" Type="http://schemas.openxmlformats.org/officeDocument/2006/relationships/hyperlink" Target="#'CCG by STP Summary'!A1"/><Relationship Id="rId20" Type="http://schemas.openxmlformats.org/officeDocument/2006/relationships/image" Target="cid:image024.png@01D53D4D.8CEFF590" TargetMode="External"/><Relationship Id="rId29" Type="http://schemas.openxmlformats.org/officeDocument/2006/relationships/hyperlink" Target="#'Old CCG NHS OF Dashboard'!A1"/><Relationship Id="rId1" Type="http://schemas.openxmlformats.org/officeDocument/2006/relationships/hyperlink" Target="#'CCG by England Summary '!A1"/><Relationship Id="rId6" Type="http://schemas.openxmlformats.org/officeDocument/2006/relationships/hyperlink" Target="#'SOF metric 44a CCG performance'!A1"/><Relationship Id="rId11" Type="http://schemas.openxmlformats.org/officeDocument/2006/relationships/hyperlink" Target="#'SOF metric 44b CCGs &gt; 10%'!A1"/><Relationship Id="rId24" Type="http://schemas.openxmlformats.org/officeDocument/2006/relationships/hyperlink" Target="#'N.E &amp; Yorkshire Region'!A1"/><Relationship Id="rId5" Type="http://schemas.openxmlformats.org/officeDocument/2006/relationships/hyperlink" Target="#'CCG met neither 44a 44b targets'!A1"/><Relationship Id="rId15" Type="http://schemas.openxmlformats.org/officeDocument/2006/relationships/hyperlink" Target="#'SOF metric 44b CCG Data set'!A1"/><Relationship Id="rId23" Type="http://schemas.openxmlformats.org/officeDocument/2006/relationships/hyperlink" Target="#'Midlands Region'!A1"/><Relationship Id="rId28" Type="http://schemas.openxmlformats.org/officeDocument/2006/relationships/hyperlink" Target="#'SOF metric 44a CCGs &gt; 0.871'!A1"/><Relationship Id="rId10" Type="http://schemas.openxmlformats.org/officeDocument/2006/relationships/hyperlink" Target="#'SOF metric 44b CCG performance'!A1"/><Relationship Id="rId19" Type="http://schemas.openxmlformats.org/officeDocument/2006/relationships/image" Target="../media/image2.png"/><Relationship Id="rId31" Type="http://schemas.openxmlformats.org/officeDocument/2006/relationships/hyperlink" Target="#'Old Co-amoxiclav etc - Data '!A1"/><Relationship Id="rId4" Type="http://schemas.openxmlformats.org/officeDocument/2006/relationships/hyperlink" Target="#'CCG met both 44a 44b targets'!A1"/><Relationship Id="rId9" Type="http://schemas.openxmlformats.org/officeDocument/2006/relationships/hyperlink" Target="#'SOF metric 44b CCGs &#8804; 10%'!A1"/><Relationship Id="rId14" Type="http://schemas.openxmlformats.org/officeDocument/2006/relationships/hyperlink" Target="#'SOF metric 44a CCG Data set'!A1"/><Relationship Id="rId22" Type="http://schemas.openxmlformats.org/officeDocument/2006/relationships/hyperlink" Target="#'London Region'!A1"/><Relationship Id="rId27" Type="http://schemas.openxmlformats.org/officeDocument/2006/relationships/hyperlink" Target="#'North West Region'!A1"/><Relationship Id="rId30" Type="http://schemas.openxmlformats.org/officeDocument/2006/relationships/hyperlink" Target="#'Old Antibiotics STAR-PU 13-Data'!A1"/></Relationships>
</file>

<file path=xl/drawings/_rels/drawing19.xml.rels><?xml version="1.0" encoding="UTF-8" standalone="yes"?>
<Relationships xmlns="http://schemas.openxmlformats.org/package/2006/relationships"><Relationship Id="rId8" Type="http://schemas.openxmlformats.org/officeDocument/2006/relationships/image" Target="cid:image024.png@01D53D4D.8CEFF590" TargetMode="External"/><Relationship Id="rId3" Type="http://schemas.openxmlformats.org/officeDocument/2006/relationships/chart" Target="../charts/chart14.xml"/><Relationship Id="rId7" Type="http://schemas.openxmlformats.org/officeDocument/2006/relationships/image" Target="../media/image2.png"/><Relationship Id="rId2" Type="http://schemas.openxmlformats.org/officeDocument/2006/relationships/chart" Target="../charts/chart13.xml"/><Relationship Id="rId1" Type="http://schemas.openxmlformats.org/officeDocument/2006/relationships/hyperlink" Target="#'Menu NHS SOF AMR CCG'!A1"/><Relationship Id="rId6" Type="http://schemas.openxmlformats.org/officeDocument/2006/relationships/image" Target="../media/image1.emf"/><Relationship Id="rId5" Type="http://schemas.openxmlformats.org/officeDocument/2006/relationships/chart" Target="../charts/chart16.xml"/><Relationship Id="rId4" Type="http://schemas.openxmlformats.org/officeDocument/2006/relationships/chart" Target="../charts/chart15.xml"/><Relationship Id="rId9" Type="http://schemas.openxmlformats.org/officeDocument/2006/relationships/hyperlink" Target="#'Menu NHS SOF AMR STP'!A1"/></Relationships>
</file>

<file path=xl/drawings/_rels/drawing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hyperlink" Target="#'Menu NHS SOF AMR STP'!A1"/><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cid:image024.png@01D53D4D.8CEFF590" TargetMode="External"/><Relationship Id="rId4" Type="http://schemas.openxmlformats.org/officeDocument/2006/relationships/chart" Target="../charts/chart3.xml"/><Relationship Id="rId9"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hyperlink" Target="#'Menu NHS SOF AMR CCG'!A1"/><Relationship Id="rId6" Type="http://schemas.openxmlformats.org/officeDocument/2006/relationships/chart" Target="../charts/chart21.xml"/><Relationship Id="rId5" Type="http://schemas.openxmlformats.org/officeDocument/2006/relationships/chart" Target="../charts/chart20.xml"/><Relationship Id="rId10" Type="http://schemas.openxmlformats.org/officeDocument/2006/relationships/image" Target="cid:image024.png@01D53D4D.8CEFF590" TargetMode="External"/><Relationship Id="rId4" Type="http://schemas.openxmlformats.org/officeDocument/2006/relationships/chart" Target="../charts/chart19.xml"/><Relationship Id="rId9"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Menu NHS SOF AMR CCG'!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hyperlink" Target="#'Menu NHS SOF AMR CCG'!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7.xml"/><Relationship Id="rId1" Type="http://schemas.openxmlformats.org/officeDocument/2006/relationships/hyperlink" Target="#'Menu NHS SOF AMR CCG'!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hyperlink" Target="#'Menu NHS SOF AMR CCG'!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enu NHS SOF AMR STP'!A1"/><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CCG'!A1"/><Relationship Id="rId1" Type="http://schemas.openxmlformats.org/officeDocument/2006/relationships/chart" Target="../charts/chart29.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CCG'!A1"/><Relationship Id="rId1" Type="http://schemas.openxmlformats.org/officeDocument/2006/relationships/chart" Target="../charts/chart30.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35.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8.xml"/><Relationship Id="rId3" Type="http://schemas.openxmlformats.org/officeDocument/2006/relationships/image" Target="../media/image2.png"/><Relationship Id="rId7" Type="http://schemas.openxmlformats.org/officeDocument/2006/relationships/chart" Target="../charts/chart33.xml"/><Relationship Id="rId12" Type="http://schemas.openxmlformats.org/officeDocument/2006/relationships/chart" Target="../charts/chart37.xml"/><Relationship Id="rId2" Type="http://schemas.openxmlformats.org/officeDocument/2006/relationships/image" Target="../media/image1.emf"/><Relationship Id="rId1" Type="http://schemas.openxmlformats.org/officeDocument/2006/relationships/hyperlink" Target="#'Menu NHS SOF AMR CCG'!A1"/><Relationship Id="rId6" Type="http://schemas.openxmlformats.org/officeDocument/2006/relationships/chart" Target="../charts/chart32.xml"/><Relationship Id="rId11" Type="http://schemas.openxmlformats.org/officeDocument/2006/relationships/hyperlink" Target="#'Menu NHS SOF AMR STP'!A1"/><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cid:image024.png@01D53D4D.8CEFF590" TargetMode="External"/><Relationship Id="rId9"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6.xml"/><Relationship Id="rId3" Type="http://schemas.openxmlformats.org/officeDocument/2006/relationships/image" Target="cid:image024.png@01D53D4D.8CEFF590" TargetMode="External"/><Relationship Id="rId7" Type="http://schemas.openxmlformats.org/officeDocument/2006/relationships/chart" Target="../charts/chart42.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41.xml"/><Relationship Id="rId11" Type="http://schemas.openxmlformats.org/officeDocument/2006/relationships/hyperlink" Target="#'Menu NHS SOF AMR CCG'!A1"/><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hyperlink" Target="#'Menu NHS SOF AMR STP'!A1"/><Relationship Id="rId3" Type="http://schemas.openxmlformats.org/officeDocument/2006/relationships/image" Target="cid:image024.png@01D53D4D.8CEFF590" TargetMode="External"/><Relationship Id="rId7" Type="http://schemas.openxmlformats.org/officeDocument/2006/relationships/chart" Target="../charts/chart50.xml"/><Relationship Id="rId12" Type="http://schemas.openxmlformats.org/officeDocument/2006/relationships/hyperlink" Target="#'Menu NHS SOF AMR CCG'!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24.png@01D53D4D.8CEFF590" TargetMode="External"/><Relationship Id="rId1" Type="http://schemas.openxmlformats.org/officeDocument/2006/relationships/image" Target="../media/image2.png"/><Relationship Id="rId4" Type="http://schemas.openxmlformats.org/officeDocument/2006/relationships/hyperlink" Target="#'Menu NHS SOF AMR STP'!A1"/></Relationships>
</file>

<file path=xl/drawings/_rels/drawing42.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2.xml"/><Relationship Id="rId3" Type="http://schemas.openxmlformats.org/officeDocument/2006/relationships/image" Target="cid:image024.png@01D53D4D.8CEFF590" TargetMode="External"/><Relationship Id="rId7" Type="http://schemas.openxmlformats.org/officeDocument/2006/relationships/chart" Target="../charts/chart58.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57.xml"/><Relationship Id="rId11" Type="http://schemas.openxmlformats.org/officeDocument/2006/relationships/hyperlink" Target="#'Menu NHS SOF AMR CCG'!A1"/><Relationship Id="rId5" Type="http://schemas.openxmlformats.org/officeDocument/2006/relationships/chart" Target="../charts/chart5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67.xml"/><Relationship Id="rId13" Type="http://schemas.openxmlformats.org/officeDocument/2006/relationships/chart" Target="../charts/chart70.xml"/><Relationship Id="rId3" Type="http://schemas.openxmlformats.org/officeDocument/2006/relationships/image" Target="cid:image024.png@01D53D4D.8CEFF590" TargetMode="External"/><Relationship Id="rId7" Type="http://schemas.openxmlformats.org/officeDocument/2006/relationships/chart" Target="../charts/chart66.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65.xml"/><Relationship Id="rId11" Type="http://schemas.openxmlformats.org/officeDocument/2006/relationships/hyperlink" Target="#'Menu NHS SOF AMR CCG'!A1"/><Relationship Id="rId5" Type="http://schemas.openxmlformats.org/officeDocument/2006/relationships/chart" Target="../charts/chart64.xml"/><Relationship Id="rId10" Type="http://schemas.openxmlformats.org/officeDocument/2006/relationships/chart" Target="../charts/chart69.xml"/><Relationship Id="rId4" Type="http://schemas.openxmlformats.org/officeDocument/2006/relationships/chart" Target="../charts/chart63.xml"/><Relationship Id="rId9" Type="http://schemas.openxmlformats.org/officeDocument/2006/relationships/chart" Target="../charts/chart68.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78.xml"/><Relationship Id="rId3" Type="http://schemas.openxmlformats.org/officeDocument/2006/relationships/image" Target="cid:image024.png@01D53D4D.8CEFF590" TargetMode="External"/><Relationship Id="rId7" Type="http://schemas.openxmlformats.org/officeDocument/2006/relationships/chart" Target="../charts/chart74.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73.xml"/><Relationship Id="rId11" Type="http://schemas.openxmlformats.org/officeDocument/2006/relationships/hyperlink" Target="#'Menu NHS SOF AMR CCG'!A1"/><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s>
</file>

<file path=xl/drawings/_rels/drawing5.xml.rels><?xml version="1.0" encoding="UTF-8" standalone="yes"?>
<Relationships xmlns="http://schemas.openxmlformats.org/package/2006/relationships"><Relationship Id="rId3" Type="http://schemas.openxmlformats.org/officeDocument/2006/relationships/image" Target="cid:image024.png@01D53D4D.8CEFF590" TargetMode="External"/><Relationship Id="rId2" Type="http://schemas.openxmlformats.org/officeDocument/2006/relationships/image" Target="../media/image2.png"/><Relationship Id="rId1" Type="http://schemas.openxmlformats.org/officeDocument/2006/relationships/hyperlink" Target="#'Menu NHS SOF AMR STP'!A1"/><Relationship Id="rId4" Type="http://schemas.openxmlformats.org/officeDocument/2006/relationships/image" Target="../media/image1.emf"/></Relationships>
</file>

<file path=xl/drawings/_rels/drawing5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6.xml"/><Relationship Id="rId3" Type="http://schemas.openxmlformats.org/officeDocument/2006/relationships/image" Target="cid:image024.png@01D53D4D.8CEFF590" TargetMode="External"/><Relationship Id="rId7" Type="http://schemas.openxmlformats.org/officeDocument/2006/relationships/chart" Target="../charts/chart82.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81.xml"/><Relationship Id="rId11" Type="http://schemas.openxmlformats.org/officeDocument/2006/relationships/hyperlink" Target="#'Menu NHS SOF AMR CCG'!A1"/><Relationship Id="rId5" Type="http://schemas.openxmlformats.org/officeDocument/2006/relationships/chart" Target="../charts/chart8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s>
</file>

<file path=xl/drawings/_rels/drawing5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88.xml"/><Relationship Id="rId7" Type="http://schemas.openxmlformats.org/officeDocument/2006/relationships/chart" Target="../charts/chart92.xml"/><Relationship Id="rId2" Type="http://schemas.openxmlformats.org/officeDocument/2006/relationships/chart" Target="../charts/chart87.xml"/><Relationship Id="rId1" Type="http://schemas.openxmlformats.org/officeDocument/2006/relationships/hyperlink" Target="#'Menu NHS SOF AMR CCG'!A1"/><Relationship Id="rId6" Type="http://schemas.openxmlformats.org/officeDocument/2006/relationships/chart" Target="../charts/chart91.xml"/><Relationship Id="rId5" Type="http://schemas.openxmlformats.org/officeDocument/2006/relationships/chart" Target="../charts/chart90.xml"/><Relationship Id="rId10" Type="http://schemas.openxmlformats.org/officeDocument/2006/relationships/image" Target="cid:image024.png@01D53D4D.8CEFF590" TargetMode="External"/><Relationship Id="rId4" Type="http://schemas.openxmlformats.org/officeDocument/2006/relationships/chart" Target="../charts/chart89.xml"/><Relationship Id="rId9"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xml"/><Relationship Id="rId1"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drawing1.xml><?xml version="1.0" encoding="utf-8"?>
<xdr:wsDr xmlns:xdr="http://schemas.openxmlformats.org/drawingml/2006/spreadsheetDrawing" xmlns:a="http://schemas.openxmlformats.org/drawingml/2006/main">
  <xdr:oneCellAnchor>
    <xdr:from>
      <xdr:col>2</xdr:col>
      <xdr:colOff>19049</xdr:colOff>
      <xdr:row>7</xdr:row>
      <xdr:rowOff>117474</xdr:rowOff>
    </xdr:from>
    <xdr:ext cx="7924801" cy="342901"/>
    <xdr:sp macro="" textlink="">
      <xdr:nvSpPr>
        <xdr:cNvPr id="4" name="TextBox 3">
          <a:hlinkClick xmlns:r="http://schemas.openxmlformats.org/officeDocument/2006/relationships" r:id="rId1"/>
          <a:extLst>
            <a:ext uri="{FF2B5EF4-FFF2-40B4-BE49-F238E27FC236}">
              <a16:creationId xmlns:a16="http://schemas.microsoft.com/office/drawing/2014/main" id="{5D1E8B44-835C-4B37-AB99-61EAFF8029B9}"/>
            </a:ext>
          </a:extLst>
        </xdr:cNvPr>
        <xdr:cNvSpPr txBox="1"/>
      </xdr:nvSpPr>
      <xdr:spPr>
        <a:xfrm>
          <a:off x="228599" y="1250949"/>
          <a:ext cx="7924801" cy="342901"/>
        </a:xfrm>
        <a:prstGeom prst="rect">
          <a:avLst/>
        </a:prstGeom>
        <a:solidFill>
          <a:schemeClr val="accent1">
            <a:lumMod val="40000"/>
            <a:lumOff val="6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4</xdr:col>
      <xdr:colOff>6350</xdr:colOff>
      <xdr:row>57</xdr:row>
      <xdr:rowOff>66676</xdr:rowOff>
    </xdr:from>
    <xdr:to>
      <xdr:col>18</xdr:col>
      <xdr:colOff>527049</xdr:colOff>
      <xdr:row>60</xdr:row>
      <xdr:rowOff>66675</xdr:rowOff>
    </xdr:to>
    <xdr:sp macro="" textlink="">
      <xdr:nvSpPr>
        <xdr:cNvPr id="5" name="TextBox 4">
          <a:hlinkClick xmlns:r="http://schemas.openxmlformats.org/officeDocument/2006/relationships" r:id="rId2"/>
          <a:extLst>
            <a:ext uri="{FF2B5EF4-FFF2-40B4-BE49-F238E27FC236}">
              <a16:creationId xmlns:a16="http://schemas.microsoft.com/office/drawing/2014/main" id="{F20F9A6E-3C0A-422C-9648-142BF603F2A6}"/>
            </a:ext>
          </a:extLst>
        </xdr:cNvPr>
        <xdr:cNvSpPr txBox="1"/>
      </xdr:nvSpPr>
      <xdr:spPr>
        <a:xfrm>
          <a:off x="892175" y="7610476"/>
          <a:ext cx="6921499" cy="371474"/>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showing number of STPs who have met both NHS SOF AMR metric targets</a:t>
          </a:r>
          <a:endParaRPr lang="en-GB" sz="1200">
            <a:latin typeface="Arial" pitchFamily="34" charset="0"/>
            <a:cs typeface="Arial" pitchFamily="34" charset="0"/>
          </a:endParaRPr>
        </a:p>
      </xdr:txBody>
    </xdr:sp>
    <xdr:clientData/>
  </xdr:twoCellAnchor>
  <xdr:oneCellAnchor>
    <xdr:from>
      <xdr:col>3</xdr:col>
      <xdr:colOff>187325</xdr:colOff>
      <xdr:row>61</xdr:row>
      <xdr:rowOff>57148</xdr:rowOff>
    </xdr:from>
    <xdr:ext cx="6934200" cy="349251"/>
    <xdr:sp macro="" textlink="">
      <xdr:nvSpPr>
        <xdr:cNvPr id="6" name="TextBox 5">
          <a:hlinkClick xmlns:r="http://schemas.openxmlformats.org/officeDocument/2006/relationships" r:id="rId3"/>
          <a:extLst>
            <a:ext uri="{FF2B5EF4-FFF2-40B4-BE49-F238E27FC236}">
              <a16:creationId xmlns:a16="http://schemas.microsoft.com/office/drawing/2014/main" id="{C1C16351-0200-4091-883C-5207A316AEA5}"/>
            </a:ext>
          </a:extLst>
        </xdr:cNvPr>
        <xdr:cNvSpPr txBox="1"/>
      </xdr:nvSpPr>
      <xdr:spPr>
        <a:xfrm>
          <a:off x="873125" y="8096248"/>
          <a:ext cx="6934200" cy="349251"/>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showing number of STPs who have not met either NHS SOF AMR metric target</a:t>
          </a:r>
          <a:endParaRPr lang="en-GB" sz="1200">
            <a:latin typeface="Arial" pitchFamily="34" charset="0"/>
            <a:cs typeface="Arial" pitchFamily="34" charset="0"/>
          </a:endParaRPr>
        </a:p>
      </xdr:txBody>
    </xdr:sp>
    <xdr:clientData/>
  </xdr:oneCellAnchor>
  <xdr:twoCellAnchor editAs="oneCell">
    <xdr:from>
      <xdr:col>22</xdr:col>
      <xdr:colOff>142875</xdr:colOff>
      <xdr:row>0</xdr:row>
      <xdr:rowOff>76201</xdr:rowOff>
    </xdr:from>
    <xdr:to>
      <xdr:col>24</xdr:col>
      <xdr:colOff>628650</xdr:colOff>
      <xdr:row>3</xdr:row>
      <xdr:rowOff>82551</xdr:rowOff>
    </xdr:to>
    <xdr:pic>
      <xdr:nvPicPr>
        <xdr:cNvPr id="13" name="Picture 12" descr="NHSBSA Logo" title="NHSBSA Logo">
          <a:extLst>
            <a:ext uri="{FF2B5EF4-FFF2-40B4-BE49-F238E27FC236}">
              <a16:creationId xmlns:a16="http://schemas.microsoft.com/office/drawing/2014/main" id="{2F43412D-5379-4C37-9626-57CFD38E6AB6}"/>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0020300" y="76201"/>
          <a:ext cx="1495425" cy="3778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19050</xdr:colOff>
      <xdr:row>6</xdr:row>
      <xdr:rowOff>44450</xdr:rowOff>
    </xdr:from>
    <xdr:to>
      <xdr:col>24</xdr:col>
      <xdr:colOff>257174</xdr:colOff>
      <xdr:row>8</xdr:row>
      <xdr:rowOff>85725</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EFE0C8EB-B945-4494-A588-EA7A6794F9DA}"/>
            </a:ext>
          </a:extLst>
        </xdr:cNvPr>
        <xdr:cNvSpPr txBox="1"/>
      </xdr:nvSpPr>
      <xdr:spPr>
        <a:xfrm>
          <a:off x="9639300" y="949325"/>
          <a:ext cx="1247774" cy="3937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18</xdr:col>
      <xdr:colOff>361287</xdr:colOff>
      <xdr:row>1</xdr:row>
      <xdr:rowOff>3174</xdr:rowOff>
    </xdr:from>
    <xdr:to>
      <xdr:col>21</xdr:col>
      <xdr:colOff>419100</xdr:colOff>
      <xdr:row>3</xdr:row>
      <xdr:rowOff>114300</xdr:rowOff>
    </xdr:to>
    <xdr:pic>
      <xdr:nvPicPr>
        <xdr:cNvPr id="20" name="Picture 11" descr="NHS_E_I">
          <a:extLst>
            <a:ext uri="{FF2B5EF4-FFF2-40B4-BE49-F238E27FC236}">
              <a16:creationId xmlns:a16="http://schemas.microsoft.com/office/drawing/2014/main" id="{A0223490-5847-437E-8AFF-5C9B3032A89D}"/>
            </a:ext>
          </a:extLst>
        </xdr:cNvPr>
        <xdr:cNvPicPr>
          <a:picLocks noChangeAspect="1" noChangeArrowheads="1"/>
        </xdr:cNvPicPr>
      </xdr:nvPicPr>
      <xdr:blipFill>
        <a:blip xmlns:r="http://schemas.openxmlformats.org/officeDocument/2006/relationships" r:embed="rId6" r:link="rId7" cstate="print">
          <a:extLst>
            <a:ext uri="{28A0092B-C50C-407E-A947-70E740481C1C}">
              <a14:useLocalDpi xmlns:a14="http://schemas.microsoft.com/office/drawing/2010/main" val="0"/>
            </a:ext>
          </a:extLst>
        </a:blip>
        <a:srcRect/>
        <a:stretch>
          <a:fillRect/>
        </a:stretch>
      </xdr:blipFill>
      <xdr:spPr bwMode="auto">
        <a:xfrm>
          <a:off x="7905087" y="126999"/>
          <a:ext cx="1886613" cy="35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xdr:colOff>
      <xdr:row>96</xdr:row>
      <xdr:rowOff>9525</xdr:rowOff>
    </xdr:from>
    <xdr:to>
      <xdr:col>7</xdr:col>
      <xdr:colOff>333375</xdr:colOff>
      <xdr:row>99</xdr:row>
      <xdr:rowOff>0</xdr:rowOff>
    </xdr:to>
    <xdr:sp macro="" textlink="">
      <xdr:nvSpPr>
        <xdr:cNvPr id="21" name="TextBox 20">
          <a:hlinkClick xmlns:r="http://schemas.openxmlformats.org/officeDocument/2006/relationships" r:id="rId8"/>
          <a:extLst>
            <a:ext uri="{FF2B5EF4-FFF2-40B4-BE49-F238E27FC236}">
              <a16:creationId xmlns:a16="http://schemas.microsoft.com/office/drawing/2014/main" id="{BC7D9675-732F-4A14-A055-896FB8F1AC2C}"/>
            </a:ext>
          </a:extLst>
        </xdr:cNvPr>
        <xdr:cNvSpPr txBox="1"/>
      </xdr:nvSpPr>
      <xdr:spPr>
        <a:xfrm>
          <a:off x="885826" y="13030200"/>
          <a:ext cx="1952624" cy="36195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East of England</a:t>
          </a:r>
        </a:p>
      </xdr:txBody>
    </xdr:sp>
    <xdr:clientData/>
  </xdr:twoCellAnchor>
  <xdr:oneCellAnchor>
    <xdr:from>
      <xdr:col>4</xdr:col>
      <xdr:colOff>9527</xdr:colOff>
      <xdr:row>100</xdr:row>
      <xdr:rowOff>6350</xdr:rowOff>
    </xdr:from>
    <xdr:ext cx="1971674" cy="358776"/>
    <xdr:sp macro="" textlink="">
      <xdr:nvSpPr>
        <xdr:cNvPr id="22" name="TextBox 21">
          <a:hlinkClick xmlns:r="http://schemas.openxmlformats.org/officeDocument/2006/relationships" r:id="rId9"/>
          <a:extLst>
            <a:ext uri="{FF2B5EF4-FFF2-40B4-BE49-F238E27FC236}">
              <a16:creationId xmlns:a16="http://schemas.microsoft.com/office/drawing/2014/main" id="{0269F34C-DCF0-47D2-87D4-86498C8A6D26}"/>
            </a:ext>
          </a:extLst>
        </xdr:cNvPr>
        <xdr:cNvSpPr txBox="1"/>
      </xdr:nvSpPr>
      <xdr:spPr>
        <a:xfrm>
          <a:off x="895352" y="13522325"/>
          <a:ext cx="1971674" cy="358776"/>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London</a:t>
          </a:r>
        </a:p>
      </xdr:txBody>
    </xdr:sp>
    <xdr:clientData/>
  </xdr:oneCellAnchor>
  <xdr:twoCellAnchor>
    <xdr:from>
      <xdr:col>4</xdr:col>
      <xdr:colOff>9526</xdr:colOff>
      <xdr:row>103</xdr:row>
      <xdr:rowOff>114300</xdr:rowOff>
    </xdr:from>
    <xdr:to>
      <xdr:col>8</xdr:col>
      <xdr:colOff>0</xdr:colOff>
      <xdr:row>106</xdr:row>
      <xdr:rowOff>114300</xdr:rowOff>
    </xdr:to>
    <xdr:sp macro="" textlink="">
      <xdr:nvSpPr>
        <xdr:cNvPr id="23" name="TextBox 22">
          <a:hlinkClick xmlns:r="http://schemas.openxmlformats.org/officeDocument/2006/relationships" r:id="rId10"/>
          <a:extLst>
            <a:ext uri="{FF2B5EF4-FFF2-40B4-BE49-F238E27FC236}">
              <a16:creationId xmlns:a16="http://schemas.microsoft.com/office/drawing/2014/main" id="{CC85A9FD-AD43-4410-BBBE-4C3C206D747E}"/>
            </a:ext>
          </a:extLst>
        </xdr:cNvPr>
        <xdr:cNvSpPr txBox="1"/>
      </xdr:nvSpPr>
      <xdr:spPr>
        <a:xfrm>
          <a:off x="895351" y="14001750"/>
          <a:ext cx="1952624" cy="37147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Midlands</a:t>
          </a:r>
        </a:p>
      </xdr:txBody>
    </xdr:sp>
    <xdr:clientData/>
  </xdr:twoCellAnchor>
  <xdr:oneCellAnchor>
    <xdr:from>
      <xdr:col>4</xdr:col>
      <xdr:colOff>12700</xdr:colOff>
      <xdr:row>108</xdr:row>
      <xdr:rowOff>9525</xdr:rowOff>
    </xdr:from>
    <xdr:ext cx="1958976" cy="374650"/>
    <xdr:sp macro="" textlink="">
      <xdr:nvSpPr>
        <xdr:cNvPr id="24" name="TextBox 23">
          <a:hlinkClick xmlns:r="http://schemas.openxmlformats.org/officeDocument/2006/relationships" r:id="rId11"/>
          <a:extLst>
            <a:ext uri="{FF2B5EF4-FFF2-40B4-BE49-F238E27FC236}">
              <a16:creationId xmlns:a16="http://schemas.microsoft.com/office/drawing/2014/main" id="{B54AF075-3BE0-4457-81FA-89C34AB4FFC9}"/>
            </a:ext>
          </a:extLst>
        </xdr:cNvPr>
        <xdr:cNvSpPr txBox="1"/>
      </xdr:nvSpPr>
      <xdr:spPr>
        <a:xfrm>
          <a:off x="898525" y="14516100"/>
          <a:ext cx="1958976" cy="37465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East and Yorkshire</a:t>
          </a:r>
        </a:p>
      </xdr:txBody>
    </xdr:sp>
    <xdr:clientData/>
  </xdr:oneCellAnchor>
  <xdr:twoCellAnchor>
    <xdr:from>
      <xdr:col>4</xdr:col>
      <xdr:colOff>3174</xdr:colOff>
      <xdr:row>116</xdr:row>
      <xdr:rowOff>6350</xdr:rowOff>
    </xdr:from>
    <xdr:to>
      <xdr:col>8</xdr:col>
      <xdr:colOff>9525</xdr:colOff>
      <xdr:row>119</xdr:row>
      <xdr:rowOff>6350</xdr:rowOff>
    </xdr:to>
    <xdr:sp macro="" textlink="">
      <xdr:nvSpPr>
        <xdr:cNvPr id="25" name="TextBox 24">
          <a:hlinkClick xmlns:r="http://schemas.openxmlformats.org/officeDocument/2006/relationships" r:id="rId12"/>
          <a:extLst>
            <a:ext uri="{FF2B5EF4-FFF2-40B4-BE49-F238E27FC236}">
              <a16:creationId xmlns:a16="http://schemas.microsoft.com/office/drawing/2014/main" id="{13A976B1-CB3E-4FE3-BF48-402F67D29D65}"/>
            </a:ext>
          </a:extLst>
        </xdr:cNvPr>
        <xdr:cNvSpPr txBox="1"/>
      </xdr:nvSpPr>
      <xdr:spPr>
        <a:xfrm>
          <a:off x="888999" y="15522575"/>
          <a:ext cx="1968501" cy="42862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South East</a:t>
          </a:r>
        </a:p>
      </xdr:txBody>
    </xdr:sp>
    <xdr:clientData/>
  </xdr:twoCellAnchor>
  <xdr:oneCellAnchor>
    <xdr:from>
      <xdr:col>4</xdr:col>
      <xdr:colOff>9525</xdr:colOff>
      <xdr:row>120</xdr:row>
      <xdr:rowOff>9525</xdr:rowOff>
    </xdr:from>
    <xdr:ext cx="1952625" cy="374650"/>
    <xdr:sp macro="" textlink="">
      <xdr:nvSpPr>
        <xdr:cNvPr id="26" name="TextBox 25">
          <a:hlinkClick xmlns:r="http://schemas.openxmlformats.org/officeDocument/2006/relationships" r:id="rId13"/>
          <a:extLst>
            <a:ext uri="{FF2B5EF4-FFF2-40B4-BE49-F238E27FC236}">
              <a16:creationId xmlns:a16="http://schemas.microsoft.com/office/drawing/2014/main" id="{F7D65B42-3904-40DF-8A0F-CF9D0E9DBDDD}"/>
            </a:ext>
          </a:extLst>
        </xdr:cNvPr>
        <xdr:cNvSpPr txBox="1"/>
      </xdr:nvSpPr>
      <xdr:spPr>
        <a:xfrm>
          <a:off x="895350" y="16097250"/>
          <a:ext cx="1952625" cy="37465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South West</a:t>
          </a:r>
        </a:p>
      </xdr:txBody>
    </xdr:sp>
    <xdr:clientData/>
  </xdr:oneCellAnchor>
  <xdr:oneCellAnchor>
    <xdr:from>
      <xdr:col>4</xdr:col>
      <xdr:colOff>1</xdr:colOff>
      <xdr:row>112</xdr:row>
      <xdr:rowOff>6350</xdr:rowOff>
    </xdr:from>
    <xdr:ext cx="1962149" cy="377826"/>
    <xdr:sp macro="" textlink="">
      <xdr:nvSpPr>
        <xdr:cNvPr id="27" name="TextBox 26">
          <a:hlinkClick xmlns:r="http://schemas.openxmlformats.org/officeDocument/2006/relationships" r:id="rId14"/>
          <a:extLst>
            <a:ext uri="{FF2B5EF4-FFF2-40B4-BE49-F238E27FC236}">
              <a16:creationId xmlns:a16="http://schemas.microsoft.com/office/drawing/2014/main" id="{AA8432BD-DFEE-4184-B86A-40A5B24DF8C9}"/>
            </a:ext>
          </a:extLst>
        </xdr:cNvPr>
        <xdr:cNvSpPr txBox="1"/>
      </xdr:nvSpPr>
      <xdr:spPr>
        <a:xfrm>
          <a:off x="885826" y="15008225"/>
          <a:ext cx="1962149" cy="377826"/>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West</a:t>
          </a:r>
        </a:p>
      </xdr:txBody>
    </xdr:sp>
    <xdr:clientData/>
  </xdr:oneCellAnchor>
  <xdr:twoCellAnchor>
    <xdr:from>
      <xdr:col>4</xdr:col>
      <xdr:colOff>6350</xdr:colOff>
      <xdr:row>40</xdr:row>
      <xdr:rowOff>19051</xdr:rowOff>
    </xdr:from>
    <xdr:to>
      <xdr:col>9</xdr:col>
      <xdr:colOff>352425</xdr:colOff>
      <xdr:row>43</xdr:row>
      <xdr:rowOff>1</xdr:rowOff>
    </xdr:to>
    <xdr:sp macro="" textlink="">
      <xdr:nvSpPr>
        <xdr:cNvPr id="29" name="TextBox 28">
          <a:hlinkClick xmlns:r="http://schemas.openxmlformats.org/officeDocument/2006/relationships" r:id="rId15"/>
          <a:extLst>
            <a:ext uri="{FF2B5EF4-FFF2-40B4-BE49-F238E27FC236}">
              <a16:creationId xmlns:a16="http://schemas.microsoft.com/office/drawing/2014/main" id="{29CFE1EF-AA2B-4A5D-AD4F-0D0F6B2A1E13}"/>
            </a:ext>
          </a:extLst>
        </xdr:cNvPr>
        <xdr:cNvSpPr txBox="1"/>
      </xdr:nvSpPr>
      <xdr:spPr>
        <a:xfrm>
          <a:off x="1044575" y="5381626"/>
          <a:ext cx="2651125" cy="35242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STP Trend Chart</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oneCellAnchor>
    <xdr:from>
      <xdr:col>12</xdr:col>
      <xdr:colOff>6351</xdr:colOff>
      <xdr:row>40</xdr:row>
      <xdr:rowOff>15875</xdr:rowOff>
    </xdr:from>
    <xdr:ext cx="2638424" cy="355599"/>
    <xdr:sp macro="" textlink="">
      <xdr:nvSpPr>
        <xdr:cNvPr id="30" name="TextBox 29">
          <a:hlinkClick xmlns:r="http://schemas.openxmlformats.org/officeDocument/2006/relationships" r:id="rId16"/>
          <a:extLst>
            <a:ext uri="{FF2B5EF4-FFF2-40B4-BE49-F238E27FC236}">
              <a16:creationId xmlns:a16="http://schemas.microsoft.com/office/drawing/2014/main" id="{8DC64AC2-01AF-4D33-8822-66535E1DD64C}"/>
            </a:ext>
          </a:extLst>
        </xdr:cNvPr>
        <xdr:cNvSpPr txBox="1"/>
      </xdr:nvSpPr>
      <xdr:spPr>
        <a:xfrm>
          <a:off x="5321301" y="5378450"/>
          <a:ext cx="2638424" cy="355599"/>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a:latin typeface="Arial" panose="020B0604020202020204" pitchFamily="34" charset="0"/>
              <a:cs typeface="Arial" panose="020B0604020202020204" pitchFamily="34" charset="0"/>
            </a:rPr>
            <a:t>STP Trend Chart</a:t>
          </a:r>
        </a:p>
      </xdr:txBody>
    </xdr:sp>
    <xdr:clientData/>
  </xdr:oneCellAnchor>
  <xdr:twoCellAnchor>
    <xdr:from>
      <xdr:col>4</xdr:col>
      <xdr:colOff>0</xdr:colOff>
      <xdr:row>83</xdr:row>
      <xdr:rowOff>0</xdr:rowOff>
    </xdr:from>
    <xdr:to>
      <xdr:col>13</xdr:col>
      <xdr:colOff>9525</xdr:colOff>
      <xdr:row>86</xdr:row>
      <xdr:rowOff>9524</xdr:rowOff>
    </xdr:to>
    <xdr:sp macro="" textlink="">
      <xdr:nvSpPr>
        <xdr:cNvPr id="35" name="TextBox 34">
          <a:hlinkClick xmlns:r="http://schemas.openxmlformats.org/officeDocument/2006/relationships" r:id="rId17"/>
          <a:extLst>
            <a:ext uri="{FF2B5EF4-FFF2-40B4-BE49-F238E27FC236}">
              <a16:creationId xmlns:a16="http://schemas.microsoft.com/office/drawing/2014/main" id="{3A5E73AF-7ABF-4C06-9DF4-6A0E4CCFF9B0}"/>
            </a:ext>
          </a:extLst>
        </xdr:cNvPr>
        <xdr:cNvSpPr txBox="1"/>
      </xdr:nvSpPr>
      <xdr:spPr>
        <a:xfrm>
          <a:off x="1038225" y="11029950"/>
          <a:ext cx="4629150" cy="380999"/>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STP Data</a:t>
          </a:r>
          <a:r>
            <a:rPr lang="en-GB" sz="1200" baseline="0">
              <a:latin typeface="Arial" pitchFamily="34" charset="0"/>
              <a:cs typeface="Arial" pitchFamily="34" charset="0"/>
            </a:rPr>
            <a:t> set for Antibiotics/STAR-PU</a:t>
          </a:r>
          <a:endParaRPr lang="en-GB" sz="1200">
            <a:latin typeface="Arial" pitchFamily="34" charset="0"/>
            <a:cs typeface="Arial" pitchFamily="34" charset="0"/>
          </a:endParaRPr>
        </a:p>
      </xdr:txBody>
    </xdr:sp>
    <xdr:clientData/>
  </xdr:twoCellAnchor>
  <xdr:oneCellAnchor>
    <xdr:from>
      <xdr:col>4</xdr:col>
      <xdr:colOff>3175</xdr:colOff>
      <xdr:row>87</xdr:row>
      <xdr:rowOff>3174</xdr:rowOff>
    </xdr:from>
    <xdr:ext cx="4625976" cy="371475"/>
    <xdr:sp macro="" textlink="">
      <xdr:nvSpPr>
        <xdr:cNvPr id="36" name="TextBox 35">
          <a:hlinkClick xmlns:r="http://schemas.openxmlformats.org/officeDocument/2006/relationships" r:id="rId18"/>
          <a:extLst>
            <a:ext uri="{FF2B5EF4-FFF2-40B4-BE49-F238E27FC236}">
              <a16:creationId xmlns:a16="http://schemas.microsoft.com/office/drawing/2014/main" id="{FF63FAF3-CE95-4101-91AF-47224144A12F}"/>
            </a:ext>
          </a:extLst>
        </xdr:cNvPr>
        <xdr:cNvSpPr txBox="1"/>
      </xdr:nvSpPr>
      <xdr:spPr>
        <a:xfrm>
          <a:off x="1041400" y="11528424"/>
          <a:ext cx="4625976" cy="371475"/>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baseline="0">
              <a:latin typeface="Arial" pitchFamily="34" charset="0"/>
              <a:cs typeface="Arial" pitchFamily="34" charset="0"/>
            </a:rPr>
            <a:t>STP </a:t>
          </a:r>
          <a:r>
            <a:rPr lang="en-GB" sz="1200">
              <a:latin typeface="Arial" pitchFamily="34" charset="0"/>
              <a:cs typeface="Arial" pitchFamily="34" charset="0"/>
            </a:rPr>
            <a:t>Data</a:t>
          </a:r>
          <a:r>
            <a:rPr lang="en-GB" sz="1200" baseline="0">
              <a:latin typeface="Arial" pitchFamily="34" charset="0"/>
              <a:cs typeface="Arial" pitchFamily="34" charset="0"/>
            </a:rPr>
            <a:t> set for Co-amoxiclav, cephalosporins &amp; quinolones</a:t>
          </a:r>
          <a:endParaRPr lang="en-GB" sz="1200">
            <a:latin typeface="Arial" pitchFamily="34" charset="0"/>
            <a:cs typeface="Arial" pitchFamily="34" charset="0"/>
          </a:endParaRPr>
        </a:p>
      </xdr:txBody>
    </xdr:sp>
    <xdr:clientData/>
  </xdr:oneCellAnchor>
  <xdr:twoCellAnchor>
    <xdr:from>
      <xdr:col>3</xdr:col>
      <xdr:colOff>9526</xdr:colOff>
      <xdr:row>15</xdr:row>
      <xdr:rowOff>0</xdr:rowOff>
    </xdr:from>
    <xdr:to>
      <xdr:col>16</xdr:col>
      <xdr:colOff>266701</xdr:colOff>
      <xdr:row>20</xdr:row>
      <xdr:rowOff>95251</xdr:rowOff>
    </xdr:to>
    <xdr:sp macro="" textlink="">
      <xdr:nvSpPr>
        <xdr:cNvPr id="38" name="TextBox 37">
          <a:hlinkClick xmlns:r="http://schemas.openxmlformats.org/officeDocument/2006/relationships" r:id="rId19"/>
          <a:extLst>
            <a:ext uri="{FF2B5EF4-FFF2-40B4-BE49-F238E27FC236}">
              <a16:creationId xmlns:a16="http://schemas.microsoft.com/office/drawing/2014/main" id="{94BAF3E9-44B8-4773-97B6-30E79152E726}"/>
            </a:ext>
          </a:extLst>
        </xdr:cNvPr>
        <xdr:cNvSpPr txBox="1"/>
      </xdr:nvSpPr>
      <xdr:spPr>
        <a:xfrm>
          <a:off x="695326" y="2200275"/>
          <a:ext cx="5848350" cy="714376"/>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0" baseline="0">
              <a:latin typeface="Arial" pitchFamily="34" charset="0"/>
              <a:cs typeface="Arial" pitchFamily="34" charset="0"/>
            </a:rPr>
            <a:t>N</a:t>
          </a:r>
          <a:r>
            <a:rPr lang="en-GB" sz="1200" baseline="0">
              <a:latin typeface="Arial" pitchFamily="34" charset="0"/>
              <a:cs typeface="Arial" pitchFamily="34" charset="0"/>
            </a:rPr>
            <a:t>umber of STPs who have met / not met each of the metric targets.</a:t>
          </a:r>
        </a:p>
        <a:p>
          <a:pPr algn="l"/>
          <a:r>
            <a:rPr lang="en-GB" sz="1200" baseline="0">
              <a:latin typeface="Arial" pitchFamily="34" charset="0"/>
              <a:cs typeface="Arial" pitchFamily="34" charset="0"/>
            </a:rPr>
            <a:t>Direction of travel from previous time period.</a:t>
          </a:r>
        </a:p>
        <a:p>
          <a:pPr algn="l"/>
          <a:r>
            <a:rPr lang="en-GB" sz="1200" baseline="0">
              <a:latin typeface="Arial" pitchFamily="34" charset="0"/>
              <a:cs typeface="Arial" pitchFamily="34" charset="0"/>
            </a:rPr>
            <a:t>Number of STPs who have met both / have not met either metric target.</a:t>
          </a:r>
          <a:endParaRPr lang="en-GB" sz="1200">
            <a:latin typeface="Arial" pitchFamily="34" charset="0"/>
            <a:cs typeface="Arial" pitchFamily="34" charset="0"/>
          </a:endParaRPr>
        </a:p>
      </xdr:txBody>
    </xdr:sp>
    <xdr:clientData/>
  </xdr:twoCellAnchor>
  <xdr:twoCellAnchor>
    <xdr:from>
      <xdr:col>3</xdr:col>
      <xdr:colOff>19050</xdr:colOff>
      <xdr:row>21</xdr:row>
      <xdr:rowOff>107949</xdr:rowOff>
    </xdr:from>
    <xdr:to>
      <xdr:col>16</xdr:col>
      <xdr:colOff>276225</xdr:colOff>
      <xdr:row>28</xdr:row>
      <xdr:rowOff>114299</xdr:rowOff>
    </xdr:to>
    <xdr:sp macro="" textlink="">
      <xdr:nvSpPr>
        <xdr:cNvPr id="39" name="TextBox 38">
          <a:hlinkClick xmlns:r="http://schemas.openxmlformats.org/officeDocument/2006/relationships" r:id="rId20"/>
          <a:extLst>
            <a:ext uri="{FF2B5EF4-FFF2-40B4-BE49-F238E27FC236}">
              <a16:creationId xmlns:a16="http://schemas.microsoft.com/office/drawing/2014/main" id="{A2F19607-DE10-47F5-88FD-3055BCB79F44}"/>
            </a:ext>
          </a:extLst>
        </xdr:cNvPr>
        <xdr:cNvSpPr txBox="1"/>
      </xdr:nvSpPr>
      <xdr:spPr>
        <a:xfrm>
          <a:off x="704850" y="3051174"/>
          <a:ext cx="5848350" cy="86360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aseline="0">
              <a:latin typeface="Arial" pitchFamily="34" charset="0"/>
              <a:cs typeface="Arial" pitchFamily="34" charset="0"/>
            </a:rPr>
            <a:t>Number of antibacterial items.</a:t>
          </a:r>
        </a:p>
        <a:p>
          <a:r>
            <a:rPr lang="en-GB" sz="1200" baseline="0">
              <a:latin typeface="Arial" pitchFamily="34" charset="0"/>
              <a:cs typeface="Arial" pitchFamily="34" charset="0"/>
            </a:rPr>
            <a:t>Antibacterial items / STAR-PU indicator.</a:t>
          </a:r>
        </a:p>
        <a:p>
          <a:r>
            <a:rPr lang="en-GB" sz="1200" baseline="0">
              <a:latin typeface="Arial" pitchFamily="34" charset="0"/>
              <a:cs typeface="Arial" pitchFamily="34" charset="0"/>
            </a:rPr>
            <a:t>Number of co-amoxiclav, cephalosporins &amp; quinolones items.</a:t>
          </a:r>
        </a:p>
        <a:p>
          <a:r>
            <a:rPr lang="en-GB" sz="1200" baseline="0">
              <a:latin typeface="Arial" pitchFamily="34" charset="0"/>
              <a:cs typeface="Arial" pitchFamily="34" charset="0"/>
            </a:rPr>
            <a:t>% Co-amoxiclav, cephalosporins &amp; quinolones indicator.</a:t>
          </a:r>
          <a:endParaRPr lang="en-GB" sz="1200">
            <a:latin typeface="Arial" pitchFamily="34" charset="0"/>
            <a:cs typeface="Arial" pitchFamily="34" charset="0"/>
          </a:endParaRPr>
        </a:p>
      </xdr:txBody>
    </xdr:sp>
    <xdr:clientData/>
  </xdr:twoCellAnchor>
  <xdr:twoCellAnchor>
    <xdr:from>
      <xdr:col>4</xdr:col>
      <xdr:colOff>19050</xdr:colOff>
      <xdr:row>36</xdr:row>
      <xdr:rowOff>0</xdr:rowOff>
    </xdr:from>
    <xdr:to>
      <xdr:col>9</xdr:col>
      <xdr:colOff>352425</xdr:colOff>
      <xdr:row>39</xdr:row>
      <xdr:rowOff>6350</xdr:rowOff>
    </xdr:to>
    <xdr:sp macro="" textlink="">
      <xdr:nvSpPr>
        <xdr:cNvPr id="40" name="TextBox 39">
          <a:hlinkClick xmlns:r="http://schemas.openxmlformats.org/officeDocument/2006/relationships" r:id="rId21"/>
          <a:extLst>
            <a:ext uri="{FF2B5EF4-FFF2-40B4-BE49-F238E27FC236}">
              <a16:creationId xmlns:a16="http://schemas.microsoft.com/office/drawing/2014/main" id="{1549DA2D-BC74-47D1-98F9-2688C97EDB9C}"/>
            </a:ext>
          </a:extLst>
        </xdr:cNvPr>
        <xdr:cNvSpPr txBox="1"/>
      </xdr:nvSpPr>
      <xdr:spPr>
        <a:xfrm>
          <a:off x="904875" y="5114925"/>
          <a:ext cx="2638425" cy="3778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12 month rolling STP</a:t>
          </a:r>
          <a:r>
            <a:rPr lang="en-GB" sz="1200" baseline="0">
              <a:latin typeface="Arial" pitchFamily="34" charset="0"/>
              <a:cs typeface="Arial" pitchFamily="34" charset="0"/>
            </a:rPr>
            <a:t> data</a:t>
          </a:r>
          <a:endParaRPr lang="en-GB" sz="1200">
            <a:latin typeface="Arial" pitchFamily="34" charset="0"/>
            <a:cs typeface="Arial" pitchFamily="34" charset="0"/>
          </a:endParaRPr>
        </a:p>
      </xdr:txBody>
    </xdr:sp>
    <xdr:clientData/>
  </xdr:twoCellAnchor>
  <xdr:twoCellAnchor>
    <xdr:from>
      <xdr:col>12</xdr:col>
      <xdr:colOff>6350</xdr:colOff>
      <xdr:row>36</xdr:row>
      <xdr:rowOff>9525</xdr:rowOff>
    </xdr:from>
    <xdr:to>
      <xdr:col>18</xdr:col>
      <xdr:colOff>523875</xdr:colOff>
      <xdr:row>39</xdr:row>
      <xdr:rowOff>15875</xdr:rowOff>
    </xdr:to>
    <xdr:sp macro="" textlink="">
      <xdr:nvSpPr>
        <xdr:cNvPr id="41" name="TextBox 40">
          <a:hlinkClick xmlns:r="http://schemas.openxmlformats.org/officeDocument/2006/relationships" r:id="rId22"/>
          <a:extLst>
            <a:ext uri="{FF2B5EF4-FFF2-40B4-BE49-F238E27FC236}">
              <a16:creationId xmlns:a16="http://schemas.microsoft.com/office/drawing/2014/main" id="{B6DFFCD3-9525-416D-9C74-9FE029D21821}"/>
            </a:ext>
          </a:extLst>
        </xdr:cNvPr>
        <xdr:cNvSpPr txBox="1"/>
      </xdr:nvSpPr>
      <xdr:spPr>
        <a:xfrm>
          <a:off x="5168900" y="5124450"/>
          <a:ext cx="2641600" cy="3778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12 month rolling STP</a:t>
          </a:r>
          <a:r>
            <a:rPr lang="en-GB" sz="1200" baseline="0">
              <a:latin typeface="Arial" pitchFamily="34" charset="0"/>
              <a:cs typeface="Arial" pitchFamily="34" charset="0"/>
            </a:rPr>
            <a:t> data</a:t>
          </a:r>
          <a:endParaRPr lang="en-GB" sz="1200">
            <a:latin typeface="Arial" pitchFamily="34" charset="0"/>
            <a:cs typeface="Arial" pitchFamily="34" charset="0"/>
          </a:endParaRPr>
        </a:p>
      </xdr:txBody>
    </xdr:sp>
    <xdr:clientData/>
  </xdr:twoCellAnchor>
  <xdr:twoCellAnchor>
    <xdr:from>
      <xdr:col>12</xdr:col>
      <xdr:colOff>9524</xdr:colOff>
      <xdr:row>44</xdr:row>
      <xdr:rowOff>9525</xdr:rowOff>
    </xdr:from>
    <xdr:to>
      <xdr:col>18</xdr:col>
      <xdr:colOff>501650</xdr:colOff>
      <xdr:row>46</xdr:row>
      <xdr:rowOff>114300</xdr:rowOff>
    </xdr:to>
    <xdr:sp macro="" textlink="">
      <xdr:nvSpPr>
        <xdr:cNvPr id="42" name="TextBox 41">
          <a:hlinkClick xmlns:r="http://schemas.openxmlformats.org/officeDocument/2006/relationships" r:id="rId23"/>
          <a:extLst>
            <a:ext uri="{FF2B5EF4-FFF2-40B4-BE49-F238E27FC236}">
              <a16:creationId xmlns:a16="http://schemas.microsoft.com/office/drawing/2014/main" id="{8677D37C-ED1A-4CAE-BA0B-633D7482D332}"/>
            </a:ext>
          </a:extLst>
        </xdr:cNvPr>
        <xdr:cNvSpPr txBox="1"/>
      </xdr:nvSpPr>
      <xdr:spPr>
        <a:xfrm>
          <a:off x="5324474" y="5867400"/>
          <a:ext cx="2616201" cy="3524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STPs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twoCellAnchor>
    <xdr:from>
      <xdr:col>3</xdr:col>
      <xdr:colOff>342900</xdr:colOff>
      <xdr:row>44</xdr:row>
      <xdr:rowOff>6350</xdr:rowOff>
    </xdr:from>
    <xdr:to>
      <xdr:col>9</xdr:col>
      <xdr:colOff>349250</xdr:colOff>
      <xdr:row>47</xdr:row>
      <xdr:rowOff>6350</xdr:rowOff>
    </xdr:to>
    <xdr:sp macro="" textlink="">
      <xdr:nvSpPr>
        <xdr:cNvPr id="43" name="TextBox 42">
          <a:hlinkClick xmlns:r="http://schemas.openxmlformats.org/officeDocument/2006/relationships" r:id="rId24"/>
          <a:extLst>
            <a:ext uri="{FF2B5EF4-FFF2-40B4-BE49-F238E27FC236}">
              <a16:creationId xmlns:a16="http://schemas.microsoft.com/office/drawing/2014/main" id="{B25A8496-193B-4D64-A4E7-15F08EDDF46F}"/>
            </a:ext>
          </a:extLst>
        </xdr:cNvPr>
        <xdr:cNvSpPr txBox="1"/>
      </xdr:nvSpPr>
      <xdr:spPr>
        <a:xfrm>
          <a:off x="1028700" y="5864225"/>
          <a:ext cx="2663825" cy="37147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STPs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oneCellAnchor>
    <xdr:from>
      <xdr:col>4</xdr:col>
      <xdr:colOff>6349</xdr:colOff>
      <xdr:row>47</xdr:row>
      <xdr:rowOff>114300</xdr:rowOff>
    </xdr:from>
    <xdr:ext cx="2670175" cy="359810"/>
    <xdr:sp macro="" textlink="">
      <xdr:nvSpPr>
        <xdr:cNvPr id="44" name="TextBox 43">
          <a:hlinkClick xmlns:r="http://schemas.openxmlformats.org/officeDocument/2006/relationships" r:id="rId25"/>
          <a:extLst>
            <a:ext uri="{FF2B5EF4-FFF2-40B4-BE49-F238E27FC236}">
              <a16:creationId xmlns:a16="http://schemas.microsoft.com/office/drawing/2014/main" id="{0893551F-6D49-4BFC-8BF5-35EF40AF947B}"/>
            </a:ext>
          </a:extLst>
        </xdr:cNvPr>
        <xdr:cNvSpPr txBox="1"/>
      </xdr:nvSpPr>
      <xdr:spPr>
        <a:xfrm>
          <a:off x="892174" y="6591300"/>
          <a:ext cx="2670175" cy="359810"/>
        </a:xfrm>
        <a:prstGeom prst="rect">
          <a:avLst/>
        </a:prstGeom>
        <a:solidFill>
          <a:schemeClr val="accent1">
            <a:lumMod val="40000"/>
            <a:lumOff val="60000"/>
          </a:schemeClr>
        </a:solidFill>
        <a:ln w="1270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Arial" panose="020B0604020202020204" pitchFamily="34" charset="0"/>
              <a:ea typeface="+mn-ea"/>
              <a:cs typeface="Arial" panose="020B0604020202020204" pitchFamily="34" charset="0"/>
            </a:rPr>
            <a:t>STPs who have not met</a:t>
          </a:r>
          <a:r>
            <a:rPr lang="en-GB" sz="1200" b="0" baseline="0">
              <a:solidFill>
                <a:schemeClr val="tx1"/>
              </a:solidFill>
              <a:effectLst/>
              <a:latin typeface="Arial" panose="020B0604020202020204" pitchFamily="34" charset="0"/>
              <a:ea typeface="+mn-ea"/>
              <a:cs typeface="Arial" panose="020B0604020202020204" pitchFamily="34" charset="0"/>
            </a:rPr>
            <a:t> target</a:t>
          </a:r>
          <a:endParaRPr lang="en-GB" sz="1200">
            <a:effectLst/>
            <a:latin typeface="Arial" panose="020B0604020202020204" pitchFamily="34" charset="0"/>
            <a:cs typeface="Arial" panose="020B0604020202020204" pitchFamily="34" charset="0"/>
          </a:endParaRPr>
        </a:p>
        <a:p>
          <a:endParaRPr lang="en-GB" sz="1100"/>
        </a:p>
      </xdr:txBody>
    </xdr:sp>
    <xdr:clientData/>
  </xdr:oneCellAnchor>
  <xdr:oneCellAnchor>
    <xdr:from>
      <xdr:col>11</xdr:col>
      <xdr:colOff>504824</xdr:colOff>
      <xdr:row>47</xdr:row>
      <xdr:rowOff>111125</xdr:rowOff>
    </xdr:from>
    <xdr:ext cx="2647951" cy="340760"/>
    <xdr:sp macro="" textlink="">
      <xdr:nvSpPr>
        <xdr:cNvPr id="45" name="TextBox 44">
          <a:hlinkClick xmlns:r="http://schemas.openxmlformats.org/officeDocument/2006/relationships" r:id="rId26"/>
          <a:extLst>
            <a:ext uri="{FF2B5EF4-FFF2-40B4-BE49-F238E27FC236}">
              <a16:creationId xmlns:a16="http://schemas.microsoft.com/office/drawing/2014/main" id="{BC3443A5-DED3-41F6-9656-26500AFB7C27}"/>
            </a:ext>
          </a:extLst>
        </xdr:cNvPr>
        <xdr:cNvSpPr txBox="1"/>
      </xdr:nvSpPr>
      <xdr:spPr>
        <a:xfrm>
          <a:off x="5314949" y="6340475"/>
          <a:ext cx="2647951" cy="340760"/>
        </a:xfrm>
        <a:prstGeom prst="rect">
          <a:avLst/>
        </a:prstGeom>
        <a:solidFill>
          <a:schemeClr val="accent1">
            <a:lumMod val="40000"/>
            <a:lumOff val="60000"/>
          </a:schemeClr>
        </a:solidFill>
        <a:ln w="1270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Arial" panose="020B0604020202020204" pitchFamily="34" charset="0"/>
              <a:ea typeface="+mn-ea"/>
              <a:cs typeface="Arial" panose="020B0604020202020204" pitchFamily="34" charset="0"/>
            </a:rPr>
            <a:t>STPs who have not met</a:t>
          </a:r>
          <a:r>
            <a:rPr lang="en-GB" sz="1200" b="0" baseline="0">
              <a:solidFill>
                <a:schemeClr val="tx1"/>
              </a:solidFill>
              <a:effectLst/>
              <a:latin typeface="Arial" panose="020B0604020202020204" pitchFamily="34" charset="0"/>
              <a:ea typeface="+mn-ea"/>
              <a:cs typeface="Arial" panose="020B0604020202020204" pitchFamily="34" charset="0"/>
            </a:rPr>
            <a:t> target</a:t>
          </a:r>
          <a:endParaRPr lang="en-GB" sz="1200">
            <a:effectLst/>
            <a:latin typeface="Arial" panose="020B0604020202020204" pitchFamily="34" charset="0"/>
            <a:cs typeface="Arial" panose="020B0604020202020204" pitchFamily="34" charset="0"/>
          </a:endParaRPr>
        </a:p>
        <a:p>
          <a:endParaRPr lang="en-GB" sz="1100"/>
        </a:p>
      </xdr:txBody>
    </xdr:sp>
    <xdr:clientData/>
  </xdr:oneCellAnchor>
  <xdr:oneCellAnchor>
    <xdr:from>
      <xdr:col>4</xdr:col>
      <xdr:colOff>0</xdr:colOff>
      <xdr:row>71</xdr:row>
      <xdr:rowOff>114301</xdr:rowOff>
    </xdr:from>
    <xdr:ext cx="7772400" cy="539750"/>
    <xdr:sp macro="" textlink="">
      <xdr:nvSpPr>
        <xdr:cNvPr id="31" name="TextBox 30">
          <a:hlinkClick xmlns:r="http://schemas.openxmlformats.org/officeDocument/2006/relationships" r:id="rId27"/>
          <a:extLst>
            <a:ext uri="{FF2B5EF4-FFF2-40B4-BE49-F238E27FC236}">
              <a16:creationId xmlns:a16="http://schemas.microsoft.com/office/drawing/2014/main" id="{2BB5B958-0601-46BA-8A83-F51BA982E6EE}"/>
            </a:ext>
          </a:extLst>
        </xdr:cNvPr>
        <xdr:cNvSpPr txBox="1"/>
      </xdr:nvSpPr>
      <xdr:spPr>
        <a:xfrm>
          <a:off x="1038225" y="9467851"/>
          <a:ext cx="7772400" cy="539750"/>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r>
            <a:rPr lang="en-GB" sz="1200" b="0" baseline="0">
              <a:solidFill>
                <a:sysClr val="windowText" lastClr="000000"/>
              </a:solidFill>
              <a:latin typeface="Arial" pitchFamily="34" charset="0"/>
              <a:cs typeface="Arial" pitchFamily="34" charset="0"/>
            </a:rPr>
            <a:t>Region view charts for both NHS SOF AMR metrics showing number of STPs within each Region who have met / not met each of the metric targets.</a:t>
          </a:r>
          <a:endParaRPr lang="en-GB" sz="1200" b="0">
            <a:solidFill>
              <a:sysClr val="windowText" lastClr="000000"/>
            </a:solidFill>
            <a:latin typeface="Arial" pitchFamily="34" charset="0"/>
            <a:cs typeface="Arial"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2362200</xdr:colOff>
      <xdr:row>0</xdr:row>
      <xdr:rowOff>92075</xdr:rowOff>
    </xdr:from>
    <xdr:ext cx="1971675" cy="416781"/>
    <xdr:sp macro="" textlink="">
      <xdr:nvSpPr>
        <xdr:cNvPr id="2" name="TextBox 1">
          <a:hlinkClick xmlns:r="http://schemas.openxmlformats.org/officeDocument/2006/relationships" r:id="rId1"/>
          <a:extLst>
            <a:ext uri="{FF2B5EF4-FFF2-40B4-BE49-F238E27FC236}">
              <a16:creationId xmlns:a16="http://schemas.microsoft.com/office/drawing/2014/main" id="{1927E8AA-DAD0-41F9-817B-FA51D136484F}"/>
            </a:ext>
          </a:extLst>
        </xdr:cNvPr>
        <xdr:cNvSpPr txBox="1"/>
      </xdr:nvSpPr>
      <xdr:spPr>
        <a:xfrm>
          <a:off x="5467350" y="92075"/>
          <a:ext cx="19716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11</xdr:col>
      <xdr:colOff>38099</xdr:colOff>
      <xdr:row>0</xdr:row>
      <xdr:rowOff>76200</xdr:rowOff>
    </xdr:from>
    <xdr:to>
      <xdr:col>13</xdr:col>
      <xdr:colOff>495933</xdr:colOff>
      <xdr:row>1</xdr:row>
      <xdr:rowOff>57150</xdr:rowOff>
    </xdr:to>
    <xdr:pic>
      <xdr:nvPicPr>
        <xdr:cNvPr id="3" name="Picture 2" descr="NHSBSA Logo" title="NHSBSA Logo">
          <a:extLst>
            <a:ext uri="{FF2B5EF4-FFF2-40B4-BE49-F238E27FC236}">
              <a16:creationId xmlns:a16="http://schemas.microsoft.com/office/drawing/2014/main" id="{12741778-6229-4DBA-90EF-7DB511278DE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115549" y="76200"/>
          <a:ext cx="1467484" cy="476250"/>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257175</xdr:colOff>
      <xdr:row>0</xdr:row>
      <xdr:rowOff>177800</xdr:rowOff>
    </xdr:from>
    <xdr:to>
      <xdr:col>10</xdr:col>
      <xdr:colOff>192533</xdr:colOff>
      <xdr:row>1</xdr:row>
      <xdr:rowOff>114324</xdr:rowOff>
    </xdr:to>
    <xdr:pic>
      <xdr:nvPicPr>
        <xdr:cNvPr id="4" name="Picture 11" descr="NHS_E_I">
          <a:extLst>
            <a:ext uri="{FF2B5EF4-FFF2-40B4-BE49-F238E27FC236}">
              <a16:creationId xmlns:a16="http://schemas.microsoft.com/office/drawing/2014/main" id="{950B1C76-CC1F-4C6F-BC9F-72B28B07B9DA}"/>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810500" y="177800"/>
          <a:ext cx="1954658" cy="3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0</xdr:row>
      <xdr:rowOff>47625</xdr:rowOff>
    </xdr:from>
    <xdr:ext cx="1924050" cy="416781"/>
    <xdr:sp macro="" textlink="">
      <xdr:nvSpPr>
        <xdr:cNvPr id="2" name="TextBox 1">
          <a:hlinkClick xmlns:r="http://schemas.openxmlformats.org/officeDocument/2006/relationships" r:id="rId1"/>
          <a:extLst>
            <a:ext uri="{FF2B5EF4-FFF2-40B4-BE49-F238E27FC236}">
              <a16:creationId xmlns:a16="http://schemas.microsoft.com/office/drawing/2014/main" id="{8536A0B2-A54C-4E7D-8096-249E4D1C846F}"/>
            </a:ext>
          </a:extLst>
        </xdr:cNvPr>
        <xdr:cNvSpPr txBox="1"/>
      </xdr:nvSpPr>
      <xdr:spPr>
        <a:xfrm>
          <a:off x="5972175" y="44450"/>
          <a:ext cx="1924050"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11</xdr:col>
      <xdr:colOff>466724</xdr:colOff>
      <xdr:row>0</xdr:row>
      <xdr:rowOff>47625</xdr:rowOff>
    </xdr:from>
    <xdr:to>
      <xdr:col>14</xdr:col>
      <xdr:colOff>292733</xdr:colOff>
      <xdr:row>0</xdr:row>
      <xdr:rowOff>520700</xdr:rowOff>
    </xdr:to>
    <xdr:pic>
      <xdr:nvPicPr>
        <xdr:cNvPr id="3" name="Picture 2" descr="NHSBSA Logo" title="NHSBSA Logo">
          <a:extLst>
            <a:ext uri="{FF2B5EF4-FFF2-40B4-BE49-F238E27FC236}">
              <a16:creationId xmlns:a16="http://schemas.microsoft.com/office/drawing/2014/main" id="{80E8E0F2-317A-49A1-AEB6-D5038A8705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372724" y="47625"/>
          <a:ext cx="1343659" cy="476250"/>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454025</xdr:colOff>
      <xdr:row>0</xdr:row>
      <xdr:rowOff>152401</xdr:rowOff>
    </xdr:from>
    <xdr:to>
      <xdr:col>11</xdr:col>
      <xdr:colOff>241299</xdr:colOff>
      <xdr:row>0</xdr:row>
      <xdr:rowOff>571500</xdr:rowOff>
    </xdr:to>
    <xdr:pic>
      <xdr:nvPicPr>
        <xdr:cNvPr id="4" name="Picture 11" descr="NHS_E_I">
          <a:extLst>
            <a:ext uri="{FF2B5EF4-FFF2-40B4-BE49-F238E27FC236}">
              <a16:creationId xmlns:a16="http://schemas.microsoft.com/office/drawing/2014/main" id="{88B8EE5D-2555-4EB4-8F1F-A2C93C22430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8340725" y="152401"/>
          <a:ext cx="1806574"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173716</xdr:colOff>
      <xdr:row>1</xdr:row>
      <xdr:rowOff>591003</xdr:rowOff>
    </xdr:from>
    <xdr:to>
      <xdr:col>29</xdr:col>
      <xdr:colOff>589642</xdr:colOff>
      <xdr:row>32</xdr:row>
      <xdr:rowOff>49892</xdr:rowOff>
    </xdr:to>
    <xdr:graphicFrame macro="">
      <xdr:nvGraphicFramePr>
        <xdr:cNvPr id="2" name="Chart 1" descr="Antibiotic Chart" title="Antibiotic Chart">
          <a:extLst>
            <a:ext uri="{FF2B5EF4-FFF2-40B4-BE49-F238E27FC236}">
              <a16:creationId xmlns:a16="http://schemas.microsoft.com/office/drawing/2014/main" id="{7EE17C0B-061B-4FE1-8808-EE6955134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xdr:row>
      <xdr:rowOff>61684</xdr:rowOff>
    </xdr:from>
    <xdr:to>
      <xdr:col>12</xdr:col>
      <xdr:colOff>54429</xdr:colOff>
      <xdr:row>1</xdr:row>
      <xdr:rowOff>721178</xdr:rowOff>
    </xdr:to>
    <xdr:sp macro="" textlink="">
      <xdr:nvSpPr>
        <xdr:cNvPr id="3" name="TextBox 2">
          <a:hlinkClick xmlns:r="http://schemas.openxmlformats.org/officeDocument/2006/relationships" r:id="rId2"/>
          <a:extLst>
            <a:ext uri="{FF2B5EF4-FFF2-40B4-BE49-F238E27FC236}">
              <a16:creationId xmlns:a16="http://schemas.microsoft.com/office/drawing/2014/main" id="{40BA53FA-2B4C-4221-A213-151E365E3EC9}"/>
            </a:ext>
          </a:extLst>
        </xdr:cNvPr>
        <xdr:cNvSpPr txBox="1"/>
      </xdr:nvSpPr>
      <xdr:spPr>
        <a:xfrm>
          <a:off x="4340679" y="184148"/>
          <a:ext cx="2462893" cy="659494"/>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STP Menu</a:t>
          </a:r>
          <a:endParaRPr lang="en-GB" sz="1600" b="1">
            <a:latin typeface="Arial" pitchFamily="34" charset="0"/>
            <a:cs typeface="Arial" pitchFamily="34" charset="0"/>
          </a:endParaRPr>
        </a:p>
      </xdr:txBody>
    </xdr:sp>
    <xdr:clientData/>
  </xdr:twoCellAnchor>
  <xdr:oneCellAnchor>
    <xdr:from>
      <xdr:col>26</xdr:col>
      <xdr:colOff>272142</xdr:colOff>
      <xdr:row>0</xdr:row>
      <xdr:rowOff>95250</xdr:rowOff>
    </xdr:from>
    <xdr:ext cx="2136321" cy="680357"/>
    <xdr:pic>
      <xdr:nvPicPr>
        <xdr:cNvPr id="4" name="Picture 3" descr="NHSBSA Logo" title="NHSBSA Logo">
          <a:extLst>
            <a:ext uri="{FF2B5EF4-FFF2-40B4-BE49-F238E27FC236}">
              <a16:creationId xmlns:a16="http://schemas.microsoft.com/office/drawing/2014/main" id="{0D20940F-192C-4C12-BAB8-5494E8A3E40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831785" y="95250"/>
          <a:ext cx="2136321" cy="680357"/>
        </a:xfrm>
        <a:prstGeom prst="rect">
          <a:avLst/>
        </a:prstGeom>
        <a:noFill/>
        <a:ln>
          <a:noFill/>
        </a:ln>
        <a:extLst>
          <a:ext uri="{53640926-AAD7-44D8-BBD7-CCE9431645EC}">
            <a14:shadowObscured xmlns:a14="http://schemas.microsoft.com/office/drawing/2010/main"/>
          </a:ext>
        </a:extLst>
      </xdr:spPr>
    </xdr:pic>
    <xdr:clientData/>
  </xdr:oneCellAnchor>
  <xdr:twoCellAnchor>
    <xdr:from>
      <xdr:col>21</xdr:col>
      <xdr:colOff>436788</xdr:colOff>
      <xdr:row>1</xdr:row>
      <xdr:rowOff>98425</xdr:rowOff>
    </xdr:from>
    <xdr:to>
      <xdr:col>26</xdr:col>
      <xdr:colOff>30993</xdr:colOff>
      <xdr:row>1</xdr:row>
      <xdr:rowOff>573466</xdr:rowOff>
    </xdr:to>
    <xdr:pic>
      <xdr:nvPicPr>
        <xdr:cNvPr id="5" name="Picture 11" descr="NHS_E_I">
          <a:extLst>
            <a:ext uri="{FF2B5EF4-FFF2-40B4-BE49-F238E27FC236}">
              <a16:creationId xmlns:a16="http://schemas.microsoft.com/office/drawing/2014/main" id="{A285CE5B-B9FA-4814-8A5B-060A43F4E9E8}"/>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206967" y="220889"/>
          <a:ext cx="2383669" cy="475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0</xdr:row>
      <xdr:rowOff>122463</xdr:rowOff>
    </xdr:from>
    <xdr:to>
      <xdr:col>4</xdr:col>
      <xdr:colOff>517070</xdr:colOff>
      <xdr:row>47</xdr:row>
      <xdr:rowOff>105682</xdr:rowOff>
    </xdr:to>
    <mc:AlternateContent xmlns:mc="http://schemas.openxmlformats.org/markup-compatibility/2006" xmlns:a14="http://schemas.microsoft.com/office/drawing/2010/main">
      <mc:Choice Requires="a14">
        <xdr:graphicFrame macro="">
          <xdr:nvGraphicFramePr>
            <xdr:cNvPr id="7" name="STP Name 1">
              <a:extLst>
                <a:ext uri="{FF2B5EF4-FFF2-40B4-BE49-F238E27FC236}">
                  <a16:creationId xmlns:a16="http://schemas.microsoft.com/office/drawing/2014/main" id="{09F31EEE-6BA1-4FAE-81CC-A0041682891C}"/>
                </a:ext>
              </a:extLst>
            </xdr:cNvPr>
            <xdr:cNvGraphicFramePr/>
          </xdr:nvGraphicFramePr>
          <xdr:xfrm>
            <a:off x="0" y="0"/>
            <a:ext cx="0" cy="0"/>
          </xdr:xfrm>
          <a:graphic>
            <a:graphicData uri="http://schemas.microsoft.com/office/drawing/2010/slicer">
              <sle:slicer xmlns:sle="http://schemas.microsoft.com/office/drawing/2010/slicer" name="STP Name 1"/>
            </a:graphicData>
          </a:graphic>
        </xdr:graphicFrame>
      </mc:Choice>
      <mc:Fallback xmlns="">
        <xdr:sp macro="" textlink="">
          <xdr:nvSpPr>
            <xdr:cNvPr id="0" name=""/>
            <xdr:cNvSpPr>
              <a:spLocks noTextEdit="1"/>
            </xdr:cNvSpPr>
          </xdr:nvSpPr>
          <xdr:spPr>
            <a:xfrm>
              <a:off x="95249" y="122463"/>
              <a:ext cx="2394857" cy="1128032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81644</xdr:colOff>
      <xdr:row>2</xdr:row>
      <xdr:rowOff>741135</xdr:rowOff>
    </xdr:from>
    <xdr:to>
      <xdr:col>30</xdr:col>
      <xdr:colOff>234498</xdr:colOff>
      <xdr:row>33</xdr:row>
      <xdr:rowOff>81643</xdr:rowOff>
    </xdr:to>
    <xdr:graphicFrame macro="">
      <xdr:nvGraphicFramePr>
        <xdr:cNvPr id="2" name="Chart 1" descr="Antibiotic Chart" title="Antibiotic Chart">
          <a:extLst>
            <a:ext uri="{FF2B5EF4-FFF2-40B4-BE49-F238E27FC236}">
              <a16:creationId xmlns:a16="http://schemas.microsoft.com/office/drawing/2014/main" id="{2E28698D-2544-4CBC-BA92-353E44963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173718</xdr:colOff>
      <xdr:row>2</xdr:row>
      <xdr:rowOff>88902</xdr:rowOff>
    </xdr:from>
    <xdr:ext cx="2459717" cy="625928"/>
    <xdr:sp macro="" textlink="">
      <xdr:nvSpPr>
        <xdr:cNvPr id="4" name="TextBox 3">
          <a:hlinkClick xmlns:r="http://schemas.openxmlformats.org/officeDocument/2006/relationships" r:id="rId2"/>
          <a:extLst>
            <a:ext uri="{FF2B5EF4-FFF2-40B4-BE49-F238E27FC236}">
              <a16:creationId xmlns:a16="http://schemas.microsoft.com/office/drawing/2014/main" id="{5C38FA85-7F2D-4DD8-BF11-5088AE313A3D}"/>
            </a:ext>
          </a:extLst>
        </xdr:cNvPr>
        <xdr:cNvSpPr txBox="1"/>
      </xdr:nvSpPr>
      <xdr:spPr>
        <a:xfrm>
          <a:off x="4065361" y="374652"/>
          <a:ext cx="2459717" cy="625928"/>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STP Menu</a:t>
          </a:r>
        </a:p>
      </xdr:txBody>
    </xdr:sp>
    <xdr:clientData/>
  </xdr:oneCellAnchor>
  <xdr:twoCellAnchor editAs="oneCell">
    <xdr:from>
      <xdr:col>26</xdr:col>
      <xdr:colOff>585107</xdr:colOff>
      <xdr:row>0</xdr:row>
      <xdr:rowOff>115207</xdr:rowOff>
    </xdr:from>
    <xdr:to>
      <xdr:col>30</xdr:col>
      <xdr:colOff>27214</xdr:colOff>
      <xdr:row>2</xdr:row>
      <xdr:rowOff>476249</xdr:rowOff>
    </xdr:to>
    <xdr:pic>
      <xdr:nvPicPr>
        <xdr:cNvPr id="5" name="Picture 4" descr="NHSBSA Logo" title="NHSBSA Logo">
          <a:extLst>
            <a:ext uri="{FF2B5EF4-FFF2-40B4-BE49-F238E27FC236}">
              <a16:creationId xmlns:a16="http://schemas.microsoft.com/office/drawing/2014/main" id="{E7B4D2A6-EFD9-4923-B850-29640B38000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5076714" y="115207"/>
          <a:ext cx="1945821" cy="646792"/>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296180</xdr:colOff>
      <xdr:row>2</xdr:row>
      <xdr:rowOff>2</xdr:rowOff>
    </xdr:from>
    <xdr:to>
      <xdr:col>26</xdr:col>
      <xdr:colOff>342792</xdr:colOff>
      <xdr:row>2</xdr:row>
      <xdr:rowOff>478218</xdr:rowOff>
    </xdr:to>
    <xdr:pic>
      <xdr:nvPicPr>
        <xdr:cNvPr id="6" name="Picture 11" descr="NHS_E_I">
          <a:extLst>
            <a:ext uri="{FF2B5EF4-FFF2-40B4-BE49-F238E27FC236}">
              <a16:creationId xmlns:a16="http://schemas.microsoft.com/office/drawing/2014/main" id="{725B3200-0DC2-4A73-A5AB-FE4C3937ED19}"/>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556216" y="285752"/>
          <a:ext cx="2278183" cy="47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541110</xdr:colOff>
      <xdr:row>38</xdr:row>
      <xdr:rowOff>136071</xdr:rowOff>
    </xdr:to>
    <mc:AlternateContent xmlns:mc="http://schemas.openxmlformats.org/markup-compatibility/2006" xmlns:a14="http://schemas.microsoft.com/office/drawing/2010/main">
      <mc:Choice Requires="a14">
        <xdr:graphicFrame macro="">
          <xdr:nvGraphicFramePr>
            <xdr:cNvPr id="8" name="STP Name 3">
              <a:extLst>
                <a:ext uri="{FF2B5EF4-FFF2-40B4-BE49-F238E27FC236}">
                  <a16:creationId xmlns:a16="http://schemas.microsoft.com/office/drawing/2014/main" id="{01781B6C-3FE9-4201-A842-3C49EC9CFF19}"/>
                </a:ext>
              </a:extLst>
            </xdr:cNvPr>
            <xdr:cNvGraphicFramePr/>
          </xdr:nvGraphicFramePr>
          <xdr:xfrm>
            <a:off x="0" y="0"/>
            <a:ext cx="0" cy="0"/>
          </xdr:xfrm>
          <a:graphic>
            <a:graphicData uri="http://schemas.microsoft.com/office/drawing/2010/slicer">
              <sle:slicer xmlns:sle="http://schemas.microsoft.com/office/drawing/2010/slicer" name="STP Name 3"/>
            </a:graphicData>
          </a:graphic>
        </xdr:graphicFrame>
      </mc:Choice>
      <mc:Fallback xmlns="">
        <xdr:sp macro="" textlink="">
          <xdr:nvSpPr>
            <xdr:cNvPr id="0" name=""/>
            <xdr:cNvSpPr>
              <a:spLocks noTextEdit="1"/>
            </xdr:cNvSpPr>
          </xdr:nvSpPr>
          <xdr:spPr>
            <a:xfrm>
              <a:off x="95250" y="0"/>
              <a:ext cx="2422071" cy="955221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69850</xdr:colOff>
      <xdr:row>0</xdr:row>
      <xdr:rowOff>166762</xdr:rowOff>
    </xdr:from>
    <xdr:to>
      <xdr:col>8</xdr:col>
      <xdr:colOff>63500</xdr:colOff>
      <xdr:row>1</xdr:row>
      <xdr:rowOff>44450</xdr:rowOff>
    </xdr:to>
    <xdr:pic>
      <xdr:nvPicPr>
        <xdr:cNvPr id="2" name="Picture 11" descr="NHS_E_I">
          <a:extLst>
            <a:ext uri="{FF2B5EF4-FFF2-40B4-BE49-F238E27FC236}">
              <a16:creationId xmlns:a16="http://schemas.microsoft.com/office/drawing/2014/main" id="{EEEE8126-9543-4F09-B4A2-CD3B91A12F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124700" y="166762"/>
          <a:ext cx="1911350" cy="372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466725</xdr:colOff>
      <xdr:row>0</xdr:row>
      <xdr:rowOff>82551</xdr:rowOff>
    </xdr:from>
    <xdr:to>
      <xdr:col>10</xdr:col>
      <xdr:colOff>67309</xdr:colOff>
      <xdr:row>1</xdr:row>
      <xdr:rowOff>19051</xdr:rowOff>
    </xdr:to>
    <xdr:pic>
      <xdr:nvPicPr>
        <xdr:cNvPr id="3" name="Picture 2" descr="NHSBSA Logo" title="NHSBSA Logo">
          <a:extLst>
            <a:ext uri="{FF2B5EF4-FFF2-40B4-BE49-F238E27FC236}">
              <a16:creationId xmlns:a16="http://schemas.microsoft.com/office/drawing/2014/main" id="{22618894-8BB1-41A3-9D51-FF84CFF47FF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9439275" y="82551"/>
          <a:ext cx="1518284" cy="43180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1358900</xdr:colOff>
      <xdr:row>0</xdr:row>
      <xdr:rowOff>63500</xdr:rowOff>
    </xdr:from>
    <xdr:ext cx="1870075" cy="469900"/>
    <xdr:sp macro="" textlink="">
      <xdr:nvSpPr>
        <xdr:cNvPr id="5" name="TextBox 4">
          <a:hlinkClick xmlns:r="http://schemas.openxmlformats.org/officeDocument/2006/relationships" r:id="rId4"/>
          <a:extLst>
            <a:ext uri="{FF2B5EF4-FFF2-40B4-BE49-F238E27FC236}">
              <a16:creationId xmlns:a16="http://schemas.microsoft.com/office/drawing/2014/main" id="{295A01F7-0C73-45C0-AC7D-74602C16BAA8}"/>
            </a:ext>
          </a:extLst>
        </xdr:cNvPr>
        <xdr:cNvSpPr txBox="1"/>
      </xdr:nvSpPr>
      <xdr:spPr>
        <a:xfrm>
          <a:off x="3702050" y="63500"/>
          <a:ext cx="1870075" cy="469900"/>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STP  Menu</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4</xdr:col>
      <xdr:colOff>860529</xdr:colOff>
      <xdr:row>0</xdr:row>
      <xdr:rowOff>184151</xdr:rowOff>
    </xdr:from>
    <xdr:to>
      <xdr:col>6</xdr:col>
      <xdr:colOff>790340</xdr:colOff>
      <xdr:row>0</xdr:row>
      <xdr:rowOff>571501</xdr:rowOff>
    </xdr:to>
    <xdr:pic>
      <xdr:nvPicPr>
        <xdr:cNvPr id="2" name="Picture 11" descr="NHS_E_I">
          <a:extLst>
            <a:ext uri="{FF2B5EF4-FFF2-40B4-BE49-F238E27FC236}">
              <a16:creationId xmlns:a16="http://schemas.microsoft.com/office/drawing/2014/main" id="{7CEBC222-A8C0-4BC7-B717-832522DB3E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365979" y="184151"/>
          <a:ext cx="1847511" cy="38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0</xdr:row>
      <xdr:rowOff>155575</xdr:rowOff>
    </xdr:from>
    <xdr:to>
      <xdr:col>8</xdr:col>
      <xdr:colOff>628650</xdr:colOff>
      <xdr:row>0</xdr:row>
      <xdr:rowOff>609601</xdr:rowOff>
    </xdr:to>
    <xdr:pic>
      <xdr:nvPicPr>
        <xdr:cNvPr id="3" name="Picture 2" descr="NHSBSA Logo" title="NHSBSA Logo">
          <a:extLst>
            <a:ext uri="{FF2B5EF4-FFF2-40B4-BE49-F238E27FC236}">
              <a16:creationId xmlns:a16="http://schemas.microsoft.com/office/drawing/2014/main" id="{AB20F049-6A1C-4A15-9A4C-03341BE23693}"/>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8610600" y="155575"/>
          <a:ext cx="1358900" cy="454026"/>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504825</xdr:colOff>
      <xdr:row>0</xdr:row>
      <xdr:rowOff>60324</xdr:rowOff>
    </xdr:from>
    <xdr:ext cx="1704975" cy="466725"/>
    <xdr:sp macro="" textlink="">
      <xdr:nvSpPr>
        <xdr:cNvPr id="4" name="TextBox 3">
          <a:hlinkClick xmlns:r="http://schemas.openxmlformats.org/officeDocument/2006/relationships" r:id="rId4"/>
          <a:extLst>
            <a:ext uri="{FF2B5EF4-FFF2-40B4-BE49-F238E27FC236}">
              <a16:creationId xmlns:a16="http://schemas.microsoft.com/office/drawing/2014/main" id="{C94F7744-EE4E-4D12-BB9E-9DC363D48AD3}"/>
            </a:ext>
          </a:extLst>
        </xdr:cNvPr>
        <xdr:cNvSpPr txBox="1"/>
      </xdr:nvSpPr>
      <xdr:spPr>
        <a:xfrm>
          <a:off x="2847975" y="60324"/>
          <a:ext cx="1704975" cy="46672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STP</a:t>
          </a:r>
          <a:r>
            <a:rPr lang="en-GB" sz="1100" b="1" baseline="0">
              <a:latin typeface="Arial" pitchFamily="34" charset="0"/>
              <a:cs typeface="Arial" pitchFamily="34" charset="0"/>
            </a:rPr>
            <a:t> </a:t>
          </a:r>
          <a:r>
            <a:rPr lang="en-GB" sz="1100" b="1">
              <a:latin typeface="Arial" pitchFamily="34" charset="0"/>
              <a:cs typeface="Arial" pitchFamily="34" charset="0"/>
            </a:rPr>
            <a:t>Menu</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17</xdr:row>
      <xdr:rowOff>107949</xdr:rowOff>
    </xdr:from>
    <xdr:to>
      <xdr:col>12</xdr:col>
      <xdr:colOff>0</xdr:colOff>
      <xdr:row>20</xdr:row>
      <xdr:rowOff>85725</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000-00000A000000}"/>
            </a:ext>
          </a:extLst>
        </xdr:cNvPr>
        <xdr:cNvSpPr txBox="1"/>
      </xdr:nvSpPr>
      <xdr:spPr>
        <a:xfrm>
          <a:off x="3676650" y="3613149"/>
          <a:ext cx="4343400" cy="349251"/>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NHS SOF AMR CCG Menu</a:t>
          </a:r>
        </a:p>
      </xdr:txBody>
    </xdr:sp>
    <xdr:clientData/>
  </xdr:twoCellAnchor>
  <xdr:twoCellAnchor>
    <xdr:from>
      <xdr:col>6</xdr:col>
      <xdr:colOff>0</xdr:colOff>
      <xdr:row>12</xdr:row>
      <xdr:rowOff>50799</xdr:rowOff>
    </xdr:from>
    <xdr:to>
      <xdr:col>12</xdr:col>
      <xdr:colOff>0</xdr:colOff>
      <xdr:row>15</xdr:row>
      <xdr:rowOff>76200</xdr:rowOff>
    </xdr:to>
    <xdr:sp macro="" textlink="">
      <xdr:nvSpPr>
        <xdr:cNvPr id="13" name="TextBox 12">
          <a:hlinkClick xmlns:r="http://schemas.openxmlformats.org/officeDocument/2006/relationships" r:id="rId2"/>
          <a:extLst>
            <a:ext uri="{FF2B5EF4-FFF2-40B4-BE49-F238E27FC236}">
              <a16:creationId xmlns:a16="http://schemas.microsoft.com/office/drawing/2014/main" id="{00000000-0008-0000-0000-00000D000000}"/>
            </a:ext>
          </a:extLst>
        </xdr:cNvPr>
        <xdr:cNvSpPr txBox="1"/>
      </xdr:nvSpPr>
      <xdr:spPr>
        <a:xfrm>
          <a:off x="3676650" y="2936874"/>
          <a:ext cx="4343400" cy="396876"/>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0">
              <a:latin typeface="Arial" pitchFamily="34" charset="0"/>
              <a:cs typeface="Arial" pitchFamily="34" charset="0"/>
            </a:rPr>
            <a:t>Information</a:t>
          </a:r>
        </a:p>
      </xdr:txBody>
    </xdr:sp>
    <xdr:clientData/>
  </xdr:twoCellAnchor>
  <xdr:twoCellAnchor editAs="oneCell">
    <xdr:from>
      <xdr:col>15</xdr:col>
      <xdr:colOff>57150</xdr:colOff>
      <xdr:row>0</xdr:row>
      <xdr:rowOff>44451</xdr:rowOff>
    </xdr:from>
    <xdr:to>
      <xdr:col>18</xdr:col>
      <xdr:colOff>124460</xdr:colOff>
      <xdr:row>2</xdr:row>
      <xdr:rowOff>247651</xdr:rowOff>
    </xdr:to>
    <xdr:pic>
      <xdr:nvPicPr>
        <xdr:cNvPr id="17" name="Picture 16" descr="NHSBSA Logo" title="NHSBSA Logo">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9772650" y="44451"/>
          <a:ext cx="1581785" cy="4508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485775</xdr:colOff>
      <xdr:row>1</xdr:row>
      <xdr:rowOff>44450</xdr:rowOff>
    </xdr:from>
    <xdr:to>
      <xdr:col>14</xdr:col>
      <xdr:colOff>177800</xdr:colOff>
      <xdr:row>2</xdr:row>
      <xdr:rowOff>239646</xdr:rowOff>
    </xdr:to>
    <xdr:pic>
      <xdr:nvPicPr>
        <xdr:cNvPr id="7" name="Picture 11" descr="NHS_E_I">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7496175" y="168275"/>
          <a:ext cx="1892300" cy="319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22</xdr:row>
      <xdr:rowOff>38099</xdr:rowOff>
    </xdr:from>
    <xdr:to>
      <xdr:col>11</xdr:col>
      <xdr:colOff>495300</xdr:colOff>
      <xdr:row>25</xdr:row>
      <xdr:rowOff>38099</xdr:rowOff>
    </xdr:to>
    <xdr:sp macro="" textlink="">
      <xdr:nvSpPr>
        <xdr:cNvPr id="6" name="TextBox 5">
          <a:hlinkClick xmlns:r="http://schemas.openxmlformats.org/officeDocument/2006/relationships" r:id="rId6"/>
          <a:extLst>
            <a:ext uri="{FF2B5EF4-FFF2-40B4-BE49-F238E27FC236}">
              <a16:creationId xmlns:a16="http://schemas.microsoft.com/office/drawing/2014/main" id="{405CD5AD-9F09-451C-86D7-849F63750BEF}"/>
            </a:ext>
          </a:extLst>
        </xdr:cNvPr>
        <xdr:cNvSpPr txBox="1"/>
      </xdr:nvSpPr>
      <xdr:spPr>
        <a:xfrm>
          <a:off x="3667125" y="4162424"/>
          <a:ext cx="4343400" cy="37147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NHS SOF AMR STP 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1724025</xdr:colOff>
      <xdr:row>0</xdr:row>
      <xdr:rowOff>66675</xdr:rowOff>
    </xdr:from>
    <xdr:to>
      <xdr:col>1</xdr:col>
      <xdr:colOff>4019551</xdr:colOff>
      <xdr:row>1</xdr:row>
      <xdr:rowOff>19050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2105025" y="66675"/>
          <a:ext cx="2295526" cy="4191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CCG Menu</a:t>
          </a:r>
        </a:p>
      </xdr:txBody>
    </xdr:sp>
    <xdr:clientData/>
  </xdr:twoCellAnchor>
  <xdr:twoCellAnchor editAs="oneCell">
    <xdr:from>
      <xdr:col>5</xdr:col>
      <xdr:colOff>9525</xdr:colOff>
      <xdr:row>0</xdr:row>
      <xdr:rowOff>73025</xdr:rowOff>
    </xdr:from>
    <xdr:to>
      <xdr:col>8</xdr:col>
      <xdr:colOff>44450</xdr:colOff>
      <xdr:row>2</xdr:row>
      <xdr:rowOff>34925</xdr:rowOff>
    </xdr:to>
    <xdr:pic>
      <xdr:nvPicPr>
        <xdr:cNvPr id="6" name="Picture 5" descr="NHSBSA Logo" title="NHSBSA Logo">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029825" y="73025"/>
          <a:ext cx="1552575" cy="552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133350</xdr:colOff>
      <xdr:row>0</xdr:row>
      <xdr:rowOff>63501</xdr:rowOff>
    </xdr:from>
    <xdr:to>
      <xdr:col>1</xdr:col>
      <xdr:colOff>1438275</xdr:colOff>
      <xdr:row>1</xdr:row>
      <xdr:rowOff>19051</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100-000007000000}"/>
            </a:ext>
          </a:extLst>
        </xdr:cNvPr>
        <xdr:cNvSpPr txBox="1"/>
      </xdr:nvSpPr>
      <xdr:spPr>
        <a:xfrm>
          <a:off x="514350" y="63501"/>
          <a:ext cx="1304925" cy="4222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7896225</xdr:colOff>
      <xdr:row>0</xdr:row>
      <xdr:rowOff>215900</xdr:rowOff>
    </xdr:from>
    <xdr:to>
      <xdr:col>4</xdr:col>
      <xdr:colOff>306293</xdr:colOff>
      <xdr:row>2</xdr:row>
      <xdr:rowOff>20562</xdr:rowOff>
    </xdr:to>
    <xdr:pic>
      <xdr:nvPicPr>
        <xdr:cNvPr id="8" name="Picture 11" descr="NHS_E_I">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8277225" y="215900"/>
          <a:ext cx="1544543" cy="395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4171950</xdr:colOff>
      <xdr:row>0</xdr:row>
      <xdr:rowOff>76200</xdr:rowOff>
    </xdr:from>
    <xdr:to>
      <xdr:col>1</xdr:col>
      <xdr:colOff>6496050</xdr:colOff>
      <xdr:row>1</xdr:row>
      <xdr:rowOff>28575</xdr:rowOff>
    </xdr:to>
    <xdr:sp macro="" textlink="">
      <xdr:nvSpPr>
        <xdr:cNvPr id="9" name="TextBox 8">
          <a:hlinkClick xmlns:r="http://schemas.openxmlformats.org/officeDocument/2006/relationships" r:id="rId6"/>
          <a:extLst>
            <a:ext uri="{FF2B5EF4-FFF2-40B4-BE49-F238E27FC236}">
              <a16:creationId xmlns:a16="http://schemas.microsoft.com/office/drawing/2014/main" id="{AD65BAC2-C6F1-4B32-926D-7F6AEB050955}"/>
            </a:ext>
          </a:extLst>
        </xdr:cNvPr>
        <xdr:cNvSpPr txBox="1"/>
      </xdr:nvSpPr>
      <xdr:spPr>
        <a:xfrm>
          <a:off x="4552950" y="76200"/>
          <a:ext cx="2324100" cy="4191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STP 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247648</xdr:colOff>
      <xdr:row>14</xdr:row>
      <xdr:rowOff>104777</xdr:rowOff>
    </xdr:from>
    <xdr:to>
      <xdr:col>17</xdr:col>
      <xdr:colOff>19050</xdr:colOff>
      <xdr:row>20</xdr:row>
      <xdr:rowOff>76201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561973" y="2362202"/>
          <a:ext cx="6086477" cy="704849"/>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aseline="0">
              <a:latin typeface="Arial" pitchFamily="34" charset="0"/>
              <a:cs typeface="Arial" pitchFamily="34" charset="0"/>
            </a:rPr>
            <a:t>Number of CCGs who have met / not met each of the metric targets.</a:t>
          </a:r>
        </a:p>
        <a:p>
          <a:pPr algn="l"/>
          <a:r>
            <a:rPr lang="en-GB" sz="1200" baseline="0">
              <a:latin typeface="Arial" pitchFamily="34" charset="0"/>
              <a:cs typeface="Arial" pitchFamily="34" charset="0"/>
            </a:rPr>
            <a:t>Direction of travel from previous time period.</a:t>
          </a:r>
        </a:p>
        <a:p>
          <a:pPr algn="l"/>
          <a:r>
            <a:rPr lang="en-GB" sz="1200" baseline="0">
              <a:latin typeface="Arial" pitchFamily="34" charset="0"/>
              <a:cs typeface="Arial" pitchFamily="34" charset="0"/>
            </a:rPr>
            <a:t>Number of CCGs who have met both / have not met either metric target.</a:t>
          </a:r>
          <a:endParaRPr lang="en-GB" sz="1200">
            <a:latin typeface="Arial" pitchFamily="34" charset="0"/>
            <a:cs typeface="Arial" pitchFamily="34" charset="0"/>
          </a:endParaRPr>
        </a:p>
      </xdr:txBody>
    </xdr:sp>
    <xdr:clientData/>
  </xdr:twoCellAnchor>
  <xdr:oneCellAnchor>
    <xdr:from>
      <xdr:col>4</xdr:col>
      <xdr:colOff>12699</xdr:colOff>
      <xdr:row>70</xdr:row>
      <xdr:rowOff>6350</xdr:rowOff>
    </xdr:from>
    <xdr:ext cx="7302501" cy="457200"/>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746124" y="9674225"/>
          <a:ext cx="7302501" cy="457200"/>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lvl="1" algn="l"/>
          <a:r>
            <a:rPr lang="en-GB" sz="1200" b="0" baseline="0">
              <a:solidFill>
                <a:sysClr val="windowText" lastClr="000000"/>
              </a:solidFill>
              <a:latin typeface="Arial" pitchFamily="34" charset="0"/>
              <a:cs typeface="Arial" pitchFamily="34" charset="0"/>
            </a:rPr>
            <a:t>Region view charts for both NHS SOF AMR metrics showing number of CCGs within each Region who have met / not met each of the metric targets.</a:t>
          </a:r>
          <a:endParaRPr lang="en-GB" sz="1200" b="0">
            <a:solidFill>
              <a:sysClr val="windowText" lastClr="000000"/>
            </a:solidFill>
            <a:latin typeface="Arial" pitchFamily="34" charset="0"/>
            <a:cs typeface="Arial" pitchFamily="34" charset="0"/>
          </a:endParaRPr>
        </a:p>
      </xdr:txBody>
    </xdr:sp>
    <xdr:clientData/>
  </xdr:oneCellAnchor>
  <xdr:oneCellAnchor>
    <xdr:from>
      <xdr:col>1</xdr:col>
      <xdr:colOff>114300</xdr:colOff>
      <xdr:row>7</xdr:row>
      <xdr:rowOff>133349</xdr:rowOff>
    </xdr:from>
    <xdr:ext cx="7743825" cy="361951"/>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a:xfrm>
          <a:off x="295275" y="1190624"/>
          <a:ext cx="7743825" cy="361951"/>
        </a:xfrm>
        <a:prstGeom prst="rect">
          <a:avLst/>
        </a:prstGeom>
        <a:solidFill>
          <a:schemeClr val="accent1">
            <a:lumMod val="40000"/>
            <a:lumOff val="6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3</xdr:col>
      <xdr:colOff>168277</xdr:colOff>
      <xdr:row>56</xdr:row>
      <xdr:rowOff>22224</xdr:rowOff>
    </xdr:from>
    <xdr:to>
      <xdr:col>18</xdr:col>
      <xdr:colOff>161925</xdr:colOff>
      <xdr:row>59</xdr:row>
      <xdr:rowOff>22223</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200-000006000000}"/>
            </a:ext>
          </a:extLst>
        </xdr:cNvPr>
        <xdr:cNvSpPr txBox="1"/>
      </xdr:nvSpPr>
      <xdr:spPr>
        <a:xfrm>
          <a:off x="730252" y="7880349"/>
          <a:ext cx="6565898" cy="371474"/>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 number of CCGs who have met both NHS SOF AMR metric targets</a:t>
          </a:r>
          <a:endParaRPr lang="en-GB" sz="1200">
            <a:latin typeface="Arial" pitchFamily="34" charset="0"/>
            <a:cs typeface="Arial" pitchFamily="34" charset="0"/>
          </a:endParaRPr>
        </a:p>
      </xdr:txBody>
    </xdr:sp>
    <xdr:clientData/>
  </xdr:twoCellAnchor>
  <xdr:oneCellAnchor>
    <xdr:from>
      <xdr:col>4</xdr:col>
      <xdr:colOff>9525</xdr:colOff>
      <xdr:row>60</xdr:row>
      <xdr:rowOff>19050</xdr:rowOff>
    </xdr:from>
    <xdr:ext cx="6546850" cy="336550"/>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742950" y="8191500"/>
          <a:ext cx="6546850" cy="33655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 number of CCGs who have not met either NHS SOF AMR metric target</a:t>
          </a:r>
          <a:endParaRPr lang="en-GB" sz="1200">
            <a:latin typeface="Arial" pitchFamily="34" charset="0"/>
            <a:cs typeface="Arial" pitchFamily="34" charset="0"/>
          </a:endParaRPr>
        </a:p>
      </xdr:txBody>
    </xdr:sp>
    <xdr:clientData/>
  </xdr:oneCellAnchor>
  <xdr:twoCellAnchor>
    <xdr:from>
      <xdr:col>4</xdr:col>
      <xdr:colOff>19050</xdr:colOff>
      <xdr:row>34</xdr:row>
      <xdr:rowOff>19050</xdr:rowOff>
    </xdr:from>
    <xdr:to>
      <xdr:col>9</xdr:col>
      <xdr:colOff>361950</xdr:colOff>
      <xdr:row>37</xdr:row>
      <xdr:rowOff>3174</xdr:rowOff>
    </xdr:to>
    <xdr:sp macro="" textlink="">
      <xdr:nvSpPr>
        <xdr:cNvPr id="8" name="TextBox 7">
          <a:hlinkClick xmlns:r="http://schemas.openxmlformats.org/officeDocument/2006/relationships" r:id="rId6"/>
          <a:extLst>
            <a:ext uri="{FF2B5EF4-FFF2-40B4-BE49-F238E27FC236}">
              <a16:creationId xmlns:a16="http://schemas.microsoft.com/office/drawing/2014/main" id="{00000000-0008-0000-0200-000008000000}"/>
            </a:ext>
          </a:extLst>
        </xdr:cNvPr>
        <xdr:cNvSpPr txBox="1"/>
      </xdr:nvSpPr>
      <xdr:spPr>
        <a:xfrm>
          <a:off x="752475" y="5038725"/>
          <a:ext cx="2647950" cy="355599"/>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12 month rolling CCG</a:t>
          </a:r>
          <a:r>
            <a:rPr lang="en-GB" sz="1200" baseline="0">
              <a:latin typeface="Arial" pitchFamily="34" charset="0"/>
              <a:cs typeface="Arial" pitchFamily="34" charset="0"/>
            </a:rPr>
            <a:t> data</a:t>
          </a:r>
          <a:endParaRPr lang="en-GB" sz="1200">
            <a:latin typeface="Arial" pitchFamily="34" charset="0"/>
            <a:cs typeface="Arial" pitchFamily="34" charset="0"/>
          </a:endParaRPr>
        </a:p>
      </xdr:txBody>
    </xdr:sp>
    <xdr:clientData/>
  </xdr:twoCellAnchor>
  <xdr:twoCellAnchor>
    <xdr:from>
      <xdr:col>4</xdr:col>
      <xdr:colOff>19050</xdr:colOff>
      <xdr:row>38</xdr:row>
      <xdr:rowOff>15875</xdr:rowOff>
    </xdr:from>
    <xdr:to>
      <xdr:col>9</xdr:col>
      <xdr:colOff>371475</xdr:colOff>
      <xdr:row>40</xdr:row>
      <xdr:rowOff>101600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00000000-0008-0000-0200-000009000000}"/>
            </a:ext>
          </a:extLst>
        </xdr:cNvPr>
        <xdr:cNvSpPr txBox="1"/>
      </xdr:nvSpPr>
      <xdr:spPr>
        <a:xfrm>
          <a:off x="752475" y="5530850"/>
          <a:ext cx="2657475" cy="33337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 Trend Chart</a:t>
          </a:r>
        </a:p>
      </xdr:txBody>
    </xdr:sp>
    <xdr:clientData/>
  </xdr:twoCellAnchor>
  <xdr:twoCellAnchor>
    <xdr:from>
      <xdr:col>12</xdr:col>
      <xdr:colOff>19051</xdr:colOff>
      <xdr:row>38</xdr:row>
      <xdr:rowOff>9525</xdr:rowOff>
    </xdr:from>
    <xdr:to>
      <xdr:col>18</xdr:col>
      <xdr:colOff>539750</xdr:colOff>
      <xdr:row>40</xdr:row>
      <xdr:rowOff>104774</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0000000-0008-0000-0200-00000A000000}"/>
            </a:ext>
          </a:extLst>
        </xdr:cNvPr>
        <xdr:cNvSpPr txBox="1"/>
      </xdr:nvSpPr>
      <xdr:spPr>
        <a:xfrm>
          <a:off x="5029201" y="5600700"/>
          <a:ext cx="2644774" cy="342899"/>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 Trend Chart</a:t>
          </a:r>
        </a:p>
      </xdr:txBody>
    </xdr:sp>
    <xdr:clientData/>
  </xdr:twoCellAnchor>
  <xdr:twoCellAnchor>
    <xdr:from>
      <xdr:col>12</xdr:col>
      <xdr:colOff>1</xdr:colOff>
      <xdr:row>42</xdr:row>
      <xdr:rowOff>19049</xdr:rowOff>
    </xdr:from>
    <xdr:to>
      <xdr:col>18</xdr:col>
      <xdr:colOff>552450</xdr:colOff>
      <xdr:row>45</xdr:row>
      <xdr:rowOff>0</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200-00000C000000}"/>
            </a:ext>
          </a:extLst>
        </xdr:cNvPr>
        <xdr:cNvSpPr txBox="1"/>
      </xdr:nvSpPr>
      <xdr:spPr>
        <a:xfrm>
          <a:off x="5010151" y="6105524"/>
          <a:ext cx="2676524" cy="352426"/>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twoCellAnchor>
    <xdr:from>
      <xdr:col>12</xdr:col>
      <xdr:colOff>15877</xdr:colOff>
      <xdr:row>34</xdr:row>
      <xdr:rowOff>25400</xdr:rowOff>
    </xdr:from>
    <xdr:to>
      <xdr:col>18</xdr:col>
      <xdr:colOff>539751</xdr:colOff>
      <xdr:row>37</xdr:row>
      <xdr:rowOff>0</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200-00000D000000}"/>
            </a:ext>
          </a:extLst>
        </xdr:cNvPr>
        <xdr:cNvSpPr txBox="1"/>
      </xdr:nvSpPr>
      <xdr:spPr>
        <a:xfrm>
          <a:off x="5026027" y="5121275"/>
          <a:ext cx="2647949" cy="34607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0">
              <a:latin typeface="Arial" pitchFamily="34" charset="0"/>
              <a:cs typeface="Arial" pitchFamily="34" charset="0"/>
            </a:rPr>
            <a:t>12 month rolling CCG data</a:t>
          </a:r>
        </a:p>
      </xdr:txBody>
    </xdr:sp>
    <xdr:clientData/>
  </xdr:twoCellAnchor>
  <xdr:oneCellAnchor>
    <xdr:from>
      <xdr:col>12</xdr:col>
      <xdr:colOff>19050</xdr:colOff>
      <xdr:row>46</xdr:row>
      <xdr:rowOff>19049</xdr:rowOff>
    </xdr:from>
    <xdr:ext cx="2667000" cy="365125"/>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200-00000F000000}"/>
            </a:ext>
          </a:extLst>
        </xdr:cNvPr>
        <xdr:cNvSpPr txBox="1"/>
      </xdr:nvSpPr>
      <xdr:spPr>
        <a:xfrm>
          <a:off x="5029200" y="6543674"/>
          <a:ext cx="2667000" cy="365125"/>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200" b="0">
              <a:latin typeface="Arial" pitchFamily="34" charset="0"/>
              <a:cs typeface="Arial" pitchFamily="34" charset="0"/>
            </a:rPr>
            <a:t>CCGs who have not met target</a:t>
          </a:r>
        </a:p>
      </xdr:txBody>
    </xdr:sp>
    <xdr:clientData/>
  </xdr:oneCellAnchor>
  <xdr:twoCellAnchor editAs="oneCell">
    <xdr:from>
      <xdr:col>23</xdr:col>
      <xdr:colOff>15875</xdr:colOff>
      <xdr:row>0</xdr:row>
      <xdr:rowOff>66676</xdr:rowOff>
    </xdr:from>
    <xdr:to>
      <xdr:col>24</xdr:col>
      <xdr:colOff>857250</xdr:colOff>
      <xdr:row>3</xdr:row>
      <xdr:rowOff>0</xdr:rowOff>
    </xdr:to>
    <xdr:pic>
      <xdr:nvPicPr>
        <xdr:cNvPr id="17" name="Picture 16" descr="NHSBSA Logo" title="NHSBSA Logo">
          <a:extLst>
            <a:ext uri="{FF2B5EF4-FFF2-40B4-BE49-F238E27FC236}">
              <a16:creationId xmlns:a16="http://schemas.microsoft.com/office/drawing/2014/main" id="{00000000-0008-0000-0200-000011000000}"/>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4291" t="12224" r="2802" b="35058"/>
        <a:stretch/>
      </xdr:blipFill>
      <xdr:spPr bwMode="auto">
        <a:xfrm>
          <a:off x="9931400" y="66676"/>
          <a:ext cx="1346200" cy="304799"/>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292100</xdr:colOff>
      <xdr:row>6</xdr:row>
      <xdr:rowOff>76200</xdr:rowOff>
    </xdr:from>
    <xdr:to>
      <xdr:col>24</xdr:col>
      <xdr:colOff>28574</xdr:colOff>
      <xdr:row>8</xdr:row>
      <xdr:rowOff>0</xdr:rowOff>
    </xdr:to>
    <xdr:sp macro="" textlink="">
      <xdr:nvSpPr>
        <xdr:cNvPr id="18" name="TextBox 17">
          <a:hlinkClick xmlns:r="http://schemas.openxmlformats.org/officeDocument/2006/relationships" r:id="rId13"/>
          <a:extLst>
            <a:ext uri="{FF2B5EF4-FFF2-40B4-BE49-F238E27FC236}">
              <a16:creationId xmlns:a16="http://schemas.microsoft.com/office/drawing/2014/main" id="{00000000-0008-0000-0200-000012000000}"/>
            </a:ext>
          </a:extLst>
        </xdr:cNvPr>
        <xdr:cNvSpPr txBox="1"/>
      </xdr:nvSpPr>
      <xdr:spPr>
        <a:xfrm>
          <a:off x="9426575" y="876300"/>
          <a:ext cx="1250949" cy="3524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4</xdr:col>
      <xdr:colOff>19050</xdr:colOff>
      <xdr:row>92</xdr:row>
      <xdr:rowOff>19050</xdr:rowOff>
    </xdr:from>
    <xdr:to>
      <xdr:col>12</xdr:col>
      <xdr:colOff>123824</xdr:colOff>
      <xdr:row>95</xdr:row>
      <xdr:rowOff>12699</xdr:rowOff>
    </xdr:to>
    <xdr:sp macro="" textlink="">
      <xdr:nvSpPr>
        <xdr:cNvPr id="19" name="TextBox 18">
          <a:hlinkClick xmlns:r="http://schemas.openxmlformats.org/officeDocument/2006/relationships" r:id="rId14"/>
          <a:extLst>
            <a:ext uri="{FF2B5EF4-FFF2-40B4-BE49-F238E27FC236}">
              <a16:creationId xmlns:a16="http://schemas.microsoft.com/office/drawing/2014/main" id="{00000000-0008-0000-0200-000013000000}"/>
            </a:ext>
          </a:extLst>
        </xdr:cNvPr>
        <xdr:cNvSpPr txBox="1"/>
      </xdr:nvSpPr>
      <xdr:spPr>
        <a:xfrm>
          <a:off x="752475" y="12687300"/>
          <a:ext cx="4381499" cy="365124"/>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CCG Data</a:t>
          </a:r>
          <a:r>
            <a:rPr lang="en-GB" sz="1200" baseline="0">
              <a:latin typeface="Arial" pitchFamily="34" charset="0"/>
              <a:cs typeface="Arial" pitchFamily="34" charset="0"/>
            </a:rPr>
            <a:t> set for Antibiotics/STAR-PU</a:t>
          </a:r>
          <a:endParaRPr lang="en-GB" sz="1200">
            <a:latin typeface="Arial" pitchFamily="34" charset="0"/>
            <a:cs typeface="Arial" pitchFamily="34" charset="0"/>
          </a:endParaRPr>
        </a:p>
      </xdr:txBody>
    </xdr:sp>
    <xdr:clientData/>
  </xdr:twoCellAnchor>
  <xdr:oneCellAnchor>
    <xdr:from>
      <xdr:col>4</xdr:col>
      <xdr:colOff>6350</xdr:colOff>
      <xdr:row>96</xdr:row>
      <xdr:rowOff>28574</xdr:rowOff>
    </xdr:from>
    <xdr:ext cx="4384675" cy="349251"/>
    <xdr:sp macro="" textlink="">
      <xdr:nvSpPr>
        <xdr:cNvPr id="20" name="TextBox 19">
          <a:hlinkClick xmlns:r="http://schemas.openxmlformats.org/officeDocument/2006/relationships" r:id="rId15"/>
          <a:extLst>
            <a:ext uri="{FF2B5EF4-FFF2-40B4-BE49-F238E27FC236}">
              <a16:creationId xmlns:a16="http://schemas.microsoft.com/office/drawing/2014/main" id="{00000000-0008-0000-0200-000014000000}"/>
            </a:ext>
          </a:extLst>
        </xdr:cNvPr>
        <xdr:cNvSpPr txBox="1"/>
      </xdr:nvSpPr>
      <xdr:spPr>
        <a:xfrm>
          <a:off x="739775" y="14316074"/>
          <a:ext cx="4384675" cy="349251"/>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CCG</a:t>
          </a:r>
          <a:r>
            <a:rPr lang="en-GB" sz="1200" baseline="0">
              <a:latin typeface="Arial" pitchFamily="34" charset="0"/>
              <a:cs typeface="Arial" pitchFamily="34" charset="0"/>
            </a:rPr>
            <a:t> </a:t>
          </a:r>
          <a:r>
            <a:rPr lang="en-GB" sz="1200">
              <a:latin typeface="Arial" pitchFamily="34" charset="0"/>
              <a:cs typeface="Arial" pitchFamily="34" charset="0"/>
            </a:rPr>
            <a:t>Data</a:t>
          </a:r>
          <a:r>
            <a:rPr lang="en-GB" sz="1200" baseline="0">
              <a:latin typeface="Arial" pitchFamily="34" charset="0"/>
              <a:cs typeface="Arial" pitchFamily="34" charset="0"/>
            </a:rPr>
            <a:t> set for Co-amoxiclav, cephalosporins &amp; quinolones</a:t>
          </a:r>
          <a:endParaRPr lang="en-GB" sz="1200">
            <a:latin typeface="Arial" pitchFamily="34" charset="0"/>
            <a:cs typeface="Arial" pitchFamily="34" charset="0"/>
          </a:endParaRPr>
        </a:p>
      </xdr:txBody>
    </xdr:sp>
    <xdr:clientData/>
  </xdr:oneCellAnchor>
  <xdr:oneCellAnchor>
    <xdr:from>
      <xdr:col>4</xdr:col>
      <xdr:colOff>19050</xdr:colOff>
      <xdr:row>81</xdr:row>
      <xdr:rowOff>6350</xdr:rowOff>
    </xdr:from>
    <xdr:ext cx="7277100" cy="498475"/>
    <xdr:sp macro="" textlink="">
      <xdr:nvSpPr>
        <xdr:cNvPr id="21" name="TextBox 20">
          <a:hlinkClick xmlns:r="http://schemas.openxmlformats.org/officeDocument/2006/relationships" r:id="rId16"/>
          <a:extLst>
            <a:ext uri="{FF2B5EF4-FFF2-40B4-BE49-F238E27FC236}">
              <a16:creationId xmlns:a16="http://schemas.microsoft.com/office/drawing/2014/main" id="{00000000-0008-0000-0200-000015000000}"/>
            </a:ext>
          </a:extLst>
        </xdr:cNvPr>
        <xdr:cNvSpPr txBox="1"/>
      </xdr:nvSpPr>
      <xdr:spPr>
        <a:xfrm>
          <a:off x="752475" y="11160125"/>
          <a:ext cx="7277100" cy="498475"/>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r>
            <a:rPr lang="en-GB" sz="1200" b="0" baseline="0">
              <a:latin typeface="Arial" pitchFamily="34" charset="0"/>
              <a:cs typeface="Arial" pitchFamily="34" charset="0"/>
            </a:rPr>
            <a:t>STP view charts for both NHS SOF AMR metrics showing number of CCGs within each STP who have met / not met each of the metric targets.</a:t>
          </a:r>
          <a:endParaRPr lang="en-GB" sz="1200" b="0">
            <a:latin typeface="Arial" pitchFamily="34" charset="0"/>
            <a:cs typeface="Arial" pitchFamily="34" charset="0"/>
          </a:endParaRPr>
        </a:p>
      </xdr:txBody>
    </xdr:sp>
    <xdr:clientData/>
  </xdr:oneCellAnchor>
  <xdr:twoCellAnchor>
    <xdr:from>
      <xdr:col>4</xdr:col>
      <xdr:colOff>19051</xdr:colOff>
      <xdr:row>42</xdr:row>
      <xdr:rowOff>0</xdr:rowOff>
    </xdr:from>
    <xdr:to>
      <xdr:col>9</xdr:col>
      <xdr:colOff>371475</xdr:colOff>
      <xdr:row>44</xdr:row>
      <xdr:rowOff>92075</xdr:rowOff>
    </xdr:to>
    <xdr:sp macro="" textlink="">
      <xdr:nvSpPr>
        <xdr:cNvPr id="22" name="TextBox 21">
          <a:hlinkClick xmlns:r="http://schemas.openxmlformats.org/officeDocument/2006/relationships" r:id="rId17"/>
          <a:extLst>
            <a:ext uri="{FF2B5EF4-FFF2-40B4-BE49-F238E27FC236}">
              <a16:creationId xmlns:a16="http://schemas.microsoft.com/office/drawing/2014/main" id="{00000000-0008-0000-0200-000016000000}"/>
            </a:ext>
          </a:extLst>
        </xdr:cNvPr>
        <xdr:cNvSpPr txBox="1"/>
      </xdr:nvSpPr>
      <xdr:spPr>
        <a:xfrm>
          <a:off x="752476" y="6010275"/>
          <a:ext cx="2657474" cy="3397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twoCellAnchor>
    <xdr:from>
      <xdr:col>2</xdr:col>
      <xdr:colOff>244475</xdr:colOff>
      <xdr:row>21</xdr:row>
      <xdr:rowOff>76199</xdr:rowOff>
    </xdr:from>
    <xdr:to>
      <xdr:col>17</xdr:col>
      <xdr:colOff>9525</xdr:colOff>
      <xdr:row>27</xdr:row>
      <xdr:rowOff>6350</xdr:rowOff>
    </xdr:to>
    <xdr:sp macro="" textlink="">
      <xdr:nvSpPr>
        <xdr:cNvPr id="23" name="TextBox 22">
          <a:hlinkClick xmlns:r="http://schemas.openxmlformats.org/officeDocument/2006/relationships" r:id="rId18"/>
          <a:extLst>
            <a:ext uri="{FF2B5EF4-FFF2-40B4-BE49-F238E27FC236}">
              <a16:creationId xmlns:a16="http://schemas.microsoft.com/office/drawing/2014/main" id="{00000000-0008-0000-0200-000017000000}"/>
            </a:ext>
          </a:extLst>
        </xdr:cNvPr>
        <xdr:cNvSpPr txBox="1"/>
      </xdr:nvSpPr>
      <xdr:spPr>
        <a:xfrm>
          <a:off x="558800" y="3190874"/>
          <a:ext cx="6080125" cy="825501"/>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aseline="0">
              <a:latin typeface="Arial" pitchFamily="34" charset="0"/>
              <a:cs typeface="Arial" pitchFamily="34" charset="0"/>
            </a:rPr>
            <a:t>Number of antibacterial items.</a:t>
          </a:r>
        </a:p>
        <a:p>
          <a:r>
            <a:rPr lang="en-GB" sz="1200" baseline="0">
              <a:latin typeface="Arial" pitchFamily="34" charset="0"/>
              <a:cs typeface="Arial" pitchFamily="34" charset="0"/>
            </a:rPr>
            <a:t>Antibacterial items / STAR-PU indicator.</a:t>
          </a:r>
        </a:p>
        <a:p>
          <a:r>
            <a:rPr lang="en-GB" sz="1200" baseline="0">
              <a:latin typeface="Arial" pitchFamily="34" charset="0"/>
              <a:cs typeface="Arial" pitchFamily="34" charset="0"/>
            </a:rPr>
            <a:t>Number of co-amoxiclav, cephalosporins &amp; quinolones items.</a:t>
          </a:r>
        </a:p>
        <a:p>
          <a:r>
            <a:rPr lang="en-GB" sz="1200" baseline="0">
              <a:latin typeface="Arial" pitchFamily="34" charset="0"/>
              <a:cs typeface="Arial" pitchFamily="34" charset="0"/>
            </a:rPr>
            <a:t>% Co-amoxiclav, cephalosporins &amp; quinolones indicator</a:t>
          </a:r>
          <a:r>
            <a:rPr lang="en-GB" sz="1100" baseline="0">
              <a:latin typeface="Arial" pitchFamily="34" charset="0"/>
              <a:cs typeface="Arial" pitchFamily="34" charset="0"/>
            </a:rPr>
            <a:t>.</a:t>
          </a:r>
          <a:endParaRPr lang="en-GB" sz="1100">
            <a:latin typeface="Arial" pitchFamily="34" charset="0"/>
            <a:cs typeface="Arial" pitchFamily="34" charset="0"/>
          </a:endParaRPr>
        </a:p>
      </xdr:txBody>
    </xdr:sp>
    <xdr:clientData/>
  </xdr:twoCellAnchor>
  <xdr:twoCellAnchor>
    <xdr:from>
      <xdr:col>18</xdr:col>
      <xdr:colOff>949325</xdr:colOff>
      <xdr:row>0</xdr:row>
      <xdr:rowOff>82550</xdr:rowOff>
    </xdr:from>
    <xdr:to>
      <xdr:col>22</xdr:col>
      <xdr:colOff>288924</xdr:colOff>
      <xdr:row>3</xdr:row>
      <xdr:rowOff>30998</xdr:rowOff>
    </xdr:to>
    <xdr:pic>
      <xdr:nvPicPr>
        <xdr:cNvPr id="26" name="Picture 11" descr="NHS_E_I">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9" r:link="rId20">
          <a:extLst>
            <a:ext uri="{28A0092B-C50C-407E-A947-70E740481C1C}">
              <a14:useLocalDpi xmlns:a14="http://schemas.microsoft.com/office/drawing/2010/main" val="0"/>
            </a:ext>
          </a:extLst>
        </a:blip>
        <a:srcRect/>
        <a:stretch>
          <a:fillRect/>
        </a:stretch>
      </xdr:blipFill>
      <xdr:spPr bwMode="auto">
        <a:xfrm>
          <a:off x="8083550" y="82550"/>
          <a:ext cx="1616074" cy="319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19052</xdr:colOff>
      <xdr:row>121</xdr:row>
      <xdr:rowOff>19050</xdr:rowOff>
    </xdr:from>
    <xdr:to>
      <xdr:col>8</xdr:col>
      <xdr:colOff>123826</xdr:colOff>
      <xdr:row>124</xdr:row>
      <xdr:rowOff>6350</xdr:rowOff>
    </xdr:to>
    <xdr:sp macro="" textlink="">
      <xdr:nvSpPr>
        <xdr:cNvPr id="25" name="TextBox 24">
          <a:hlinkClick xmlns:r="http://schemas.openxmlformats.org/officeDocument/2006/relationships" r:id="rId21"/>
          <a:extLst>
            <a:ext uri="{FF2B5EF4-FFF2-40B4-BE49-F238E27FC236}">
              <a16:creationId xmlns:a16="http://schemas.microsoft.com/office/drawing/2014/main" id="{00000000-0008-0000-0200-000019000000}"/>
            </a:ext>
          </a:extLst>
        </xdr:cNvPr>
        <xdr:cNvSpPr txBox="1"/>
      </xdr:nvSpPr>
      <xdr:spPr>
        <a:xfrm>
          <a:off x="752477" y="16773525"/>
          <a:ext cx="2066924" cy="35877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East of England</a:t>
          </a:r>
        </a:p>
      </xdr:txBody>
    </xdr:sp>
    <xdr:clientData/>
  </xdr:twoCellAnchor>
  <xdr:oneCellAnchor>
    <xdr:from>
      <xdr:col>4</xdr:col>
      <xdr:colOff>9527</xdr:colOff>
      <xdr:row>125</xdr:row>
      <xdr:rowOff>9525</xdr:rowOff>
    </xdr:from>
    <xdr:ext cx="2076448" cy="355600"/>
    <xdr:sp macro="" textlink="">
      <xdr:nvSpPr>
        <xdr:cNvPr id="27" name="TextBox 26">
          <a:hlinkClick xmlns:r="http://schemas.openxmlformats.org/officeDocument/2006/relationships" r:id="rId22"/>
          <a:extLst>
            <a:ext uri="{FF2B5EF4-FFF2-40B4-BE49-F238E27FC236}">
              <a16:creationId xmlns:a16="http://schemas.microsoft.com/office/drawing/2014/main" id="{00000000-0008-0000-0200-00001B000000}"/>
            </a:ext>
          </a:extLst>
        </xdr:cNvPr>
        <xdr:cNvSpPr txBox="1"/>
      </xdr:nvSpPr>
      <xdr:spPr>
        <a:xfrm>
          <a:off x="742952" y="17259300"/>
          <a:ext cx="2076448" cy="35560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London</a:t>
          </a:r>
        </a:p>
      </xdr:txBody>
    </xdr:sp>
    <xdr:clientData/>
  </xdr:oneCellAnchor>
  <xdr:twoCellAnchor>
    <xdr:from>
      <xdr:col>4</xdr:col>
      <xdr:colOff>9526</xdr:colOff>
      <xdr:row>129</xdr:row>
      <xdr:rowOff>19049</xdr:rowOff>
    </xdr:from>
    <xdr:to>
      <xdr:col>8</xdr:col>
      <xdr:colOff>95250</xdr:colOff>
      <xdr:row>132</xdr:row>
      <xdr:rowOff>3174</xdr:rowOff>
    </xdr:to>
    <xdr:sp macro="" textlink="">
      <xdr:nvSpPr>
        <xdr:cNvPr id="28" name="TextBox 27">
          <a:hlinkClick xmlns:r="http://schemas.openxmlformats.org/officeDocument/2006/relationships" r:id="rId23"/>
          <a:extLst>
            <a:ext uri="{FF2B5EF4-FFF2-40B4-BE49-F238E27FC236}">
              <a16:creationId xmlns:a16="http://schemas.microsoft.com/office/drawing/2014/main" id="{00000000-0008-0000-0200-00001C000000}"/>
            </a:ext>
          </a:extLst>
        </xdr:cNvPr>
        <xdr:cNvSpPr txBox="1"/>
      </xdr:nvSpPr>
      <xdr:spPr>
        <a:xfrm>
          <a:off x="742951" y="17764124"/>
          <a:ext cx="2047874" cy="35560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Midlands</a:t>
          </a:r>
        </a:p>
      </xdr:txBody>
    </xdr:sp>
    <xdr:clientData/>
  </xdr:twoCellAnchor>
  <xdr:oneCellAnchor>
    <xdr:from>
      <xdr:col>4</xdr:col>
      <xdr:colOff>19050</xdr:colOff>
      <xdr:row>133</xdr:row>
      <xdr:rowOff>19049</xdr:rowOff>
    </xdr:from>
    <xdr:ext cx="2038350" cy="352425"/>
    <xdr:sp macro="" textlink="">
      <xdr:nvSpPr>
        <xdr:cNvPr id="29" name="TextBox 28">
          <a:hlinkClick xmlns:r="http://schemas.openxmlformats.org/officeDocument/2006/relationships" r:id="rId24"/>
          <a:extLst>
            <a:ext uri="{FF2B5EF4-FFF2-40B4-BE49-F238E27FC236}">
              <a16:creationId xmlns:a16="http://schemas.microsoft.com/office/drawing/2014/main" id="{00000000-0008-0000-0200-00001D000000}"/>
            </a:ext>
          </a:extLst>
        </xdr:cNvPr>
        <xdr:cNvSpPr txBox="1"/>
      </xdr:nvSpPr>
      <xdr:spPr>
        <a:xfrm>
          <a:off x="752475" y="18259424"/>
          <a:ext cx="2038350" cy="352425"/>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East and Yorkshire</a:t>
          </a:r>
        </a:p>
      </xdr:txBody>
    </xdr:sp>
    <xdr:clientData/>
  </xdr:oneCellAnchor>
  <xdr:twoCellAnchor>
    <xdr:from>
      <xdr:col>4</xdr:col>
      <xdr:colOff>9523</xdr:colOff>
      <xdr:row>141</xdr:row>
      <xdr:rowOff>19050</xdr:rowOff>
    </xdr:from>
    <xdr:to>
      <xdr:col>8</xdr:col>
      <xdr:colOff>114300</xdr:colOff>
      <xdr:row>144</xdr:row>
      <xdr:rowOff>0</xdr:rowOff>
    </xdr:to>
    <xdr:sp macro="" textlink="">
      <xdr:nvSpPr>
        <xdr:cNvPr id="30" name="TextBox 29">
          <a:hlinkClick xmlns:r="http://schemas.openxmlformats.org/officeDocument/2006/relationships" r:id="rId25"/>
          <a:extLst>
            <a:ext uri="{FF2B5EF4-FFF2-40B4-BE49-F238E27FC236}">
              <a16:creationId xmlns:a16="http://schemas.microsoft.com/office/drawing/2014/main" id="{00000000-0008-0000-0200-00001E000000}"/>
            </a:ext>
          </a:extLst>
        </xdr:cNvPr>
        <xdr:cNvSpPr txBox="1"/>
      </xdr:nvSpPr>
      <xdr:spPr>
        <a:xfrm>
          <a:off x="742948" y="19250025"/>
          <a:ext cx="2066927" cy="36195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aseline="0">
              <a:latin typeface="Arial" pitchFamily="34" charset="0"/>
              <a:cs typeface="Arial" pitchFamily="34" charset="0"/>
            </a:rPr>
            <a:t>South East</a:t>
          </a:r>
        </a:p>
      </xdr:txBody>
    </xdr:sp>
    <xdr:clientData/>
  </xdr:twoCellAnchor>
  <xdr:oneCellAnchor>
    <xdr:from>
      <xdr:col>4</xdr:col>
      <xdr:colOff>9525</xdr:colOff>
      <xdr:row>145</xdr:row>
      <xdr:rowOff>19050</xdr:rowOff>
    </xdr:from>
    <xdr:ext cx="2066925" cy="342900"/>
    <xdr:sp macro="" textlink="">
      <xdr:nvSpPr>
        <xdr:cNvPr id="31" name="TextBox 30">
          <a:hlinkClick xmlns:r="http://schemas.openxmlformats.org/officeDocument/2006/relationships" r:id="rId26"/>
          <a:extLst>
            <a:ext uri="{FF2B5EF4-FFF2-40B4-BE49-F238E27FC236}">
              <a16:creationId xmlns:a16="http://schemas.microsoft.com/office/drawing/2014/main" id="{00000000-0008-0000-0200-00001F000000}"/>
            </a:ext>
          </a:extLst>
        </xdr:cNvPr>
        <xdr:cNvSpPr txBox="1"/>
      </xdr:nvSpPr>
      <xdr:spPr>
        <a:xfrm>
          <a:off x="742950" y="19764375"/>
          <a:ext cx="2066925" cy="34290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South West</a:t>
          </a:r>
        </a:p>
      </xdr:txBody>
    </xdr:sp>
    <xdr:clientData/>
  </xdr:oneCellAnchor>
  <xdr:oneCellAnchor>
    <xdr:from>
      <xdr:col>4</xdr:col>
      <xdr:colOff>19051</xdr:colOff>
      <xdr:row>137</xdr:row>
      <xdr:rowOff>9525</xdr:rowOff>
    </xdr:from>
    <xdr:ext cx="2038349" cy="342900"/>
    <xdr:sp macro="" textlink="">
      <xdr:nvSpPr>
        <xdr:cNvPr id="32" name="TextBox 31">
          <a:hlinkClick xmlns:r="http://schemas.openxmlformats.org/officeDocument/2006/relationships" r:id="rId27"/>
          <a:extLst>
            <a:ext uri="{FF2B5EF4-FFF2-40B4-BE49-F238E27FC236}">
              <a16:creationId xmlns:a16="http://schemas.microsoft.com/office/drawing/2014/main" id="{00000000-0008-0000-0200-000020000000}"/>
            </a:ext>
          </a:extLst>
        </xdr:cNvPr>
        <xdr:cNvSpPr txBox="1"/>
      </xdr:nvSpPr>
      <xdr:spPr>
        <a:xfrm>
          <a:off x="752476" y="18745200"/>
          <a:ext cx="2038349" cy="34290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West</a:t>
          </a:r>
        </a:p>
      </xdr:txBody>
    </xdr:sp>
    <xdr:clientData/>
  </xdr:oneCellAnchor>
  <xdr:oneCellAnchor>
    <xdr:from>
      <xdr:col>4</xdr:col>
      <xdr:colOff>12699</xdr:colOff>
      <xdr:row>46</xdr:row>
      <xdr:rowOff>15875</xdr:rowOff>
    </xdr:from>
    <xdr:ext cx="2673351" cy="340760"/>
    <xdr:sp macro="" textlink="">
      <xdr:nvSpPr>
        <xdr:cNvPr id="34" name="TextBox 33">
          <a:hlinkClick xmlns:r="http://schemas.openxmlformats.org/officeDocument/2006/relationships" r:id="rId28"/>
          <a:extLst>
            <a:ext uri="{FF2B5EF4-FFF2-40B4-BE49-F238E27FC236}">
              <a16:creationId xmlns:a16="http://schemas.microsoft.com/office/drawing/2014/main" id="{2A9C6045-F864-4F50-9410-A5C3D0A0FF7F}"/>
            </a:ext>
          </a:extLst>
        </xdr:cNvPr>
        <xdr:cNvSpPr txBox="1"/>
      </xdr:nvSpPr>
      <xdr:spPr>
        <a:xfrm>
          <a:off x="746124" y="6540500"/>
          <a:ext cx="2673351" cy="340760"/>
        </a:xfrm>
        <a:prstGeom prst="rect">
          <a:avLst/>
        </a:prstGeom>
        <a:solidFill>
          <a:schemeClr val="accent1">
            <a:lumMod val="40000"/>
            <a:lumOff val="60000"/>
          </a:schemeClr>
        </a:solidFill>
        <a:ln w="1270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Arial" panose="020B0604020202020204" pitchFamily="34" charset="0"/>
              <a:ea typeface="+mn-ea"/>
              <a:cs typeface="Arial" panose="020B0604020202020204" pitchFamily="34" charset="0"/>
            </a:rPr>
            <a:t>CCGs who have not met</a:t>
          </a:r>
          <a:r>
            <a:rPr lang="en-GB" sz="1200" b="0" baseline="0">
              <a:solidFill>
                <a:schemeClr val="tx1"/>
              </a:solidFill>
              <a:effectLst/>
              <a:latin typeface="Arial" panose="020B0604020202020204" pitchFamily="34" charset="0"/>
              <a:ea typeface="+mn-ea"/>
              <a:cs typeface="Arial" panose="020B0604020202020204" pitchFamily="34" charset="0"/>
            </a:rPr>
            <a:t> target</a:t>
          </a:r>
          <a:endParaRPr lang="en-GB" sz="1200">
            <a:effectLst/>
            <a:latin typeface="Arial" panose="020B0604020202020204" pitchFamily="34" charset="0"/>
            <a:cs typeface="Arial" panose="020B0604020202020204" pitchFamily="34" charset="0"/>
          </a:endParaRPr>
        </a:p>
        <a:p>
          <a:endParaRPr lang="en-GB" sz="1100"/>
        </a:p>
      </xdr:txBody>
    </xdr:sp>
    <xdr:clientData/>
  </xdr:oneCellAnchor>
  <xdr:twoCellAnchor>
    <xdr:from>
      <xdr:col>4</xdr:col>
      <xdr:colOff>19050</xdr:colOff>
      <xdr:row>106</xdr:row>
      <xdr:rowOff>0</xdr:rowOff>
    </xdr:from>
    <xdr:to>
      <xdr:col>13</xdr:col>
      <xdr:colOff>9525</xdr:colOff>
      <xdr:row>107</xdr:row>
      <xdr:rowOff>114300</xdr:rowOff>
    </xdr:to>
    <xdr:sp macro="" textlink="">
      <xdr:nvSpPr>
        <xdr:cNvPr id="3" name="TextBox 2">
          <a:hlinkClick xmlns:r="http://schemas.openxmlformats.org/officeDocument/2006/relationships" r:id="rId29"/>
          <a:extLst>
            <a:ext uri="{FF2B5EF4-FFF2-40B4-BE49-F238E27FC236}">
              <a16:creationId xmlns:a16="http://schemas.microsoft.com/office/drawing/2014/main" id="{573F511D-1273-436B-95FD-B1887FA0DC46}"/>
            </a:ext>
          </a:extLst>
        </xdr:cNvPr>
        <xdr:cNvSpPr txBox="1"/>
      </xdr:nvSpPr>
      <xdr:spPr>
        <a:xfrm>
          <a:off x="752475" y="15840075"/>
          <a:ext cx="4724400" cy="31432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Old CCG NHS OF Dashboard</a:t>
          </a:r>
        </a:p>
      </xdr:txBody>
    </xdr:sp>
    <xdr:clientData/>
  </xdr:twoCellAnchor>
  <xdr:oneCellAnchor>
    <xdr:from>
      <xdr:col>4</xdr:col>
      <xdr:colOff>9526</xdr:colOff>
      <xdr:row>109</xdr:row>
      <xdr:rowOff>19050</xdr:rowOff>
    </xdr:from>
    <xdr:ext cx="4629149" cy="295275"/>
    <xdr:sp macro="" textlink="">
      <xdr:nvSpPr>
        <xdr:cNvPr id="35" name="TextBox 34">
          <a:hlinkClick xmlns:r="http://schemas.openxmlformats.org/officeDocument/2006/relationships" r:id="rId30"/>
          <a:extLst>
            <a:ext uri="{FF2B5EF4-FFF2-40B4-BE49-F238E27FC236}">
              <a16:creationId xmlns:a16="http://schemas.microsoft.com/office/drawing/2014/main" id="{AED382FB-F1BA-4A71-95E0-C3465B3EE273}"/>
            </a:ext>
          </a:extLst>
        </xdr:cNvPr>
        <xdr:cNvSpPr txBox="1"/>
      </xdr:nvSpPr>
      <xdr:spPr>
        <a:xfrm>
          <a:off x="742951" y="15068550"/>
          <a:ext cx="4629149" cy="295275"/>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200">
              <a:latin typeface="Arial" panose="020B0604020202020204" pitchFamily="34" charset="0"/>
              <a:cs typeface="Arial" panose="020B0604020202020204" pitchFamily="34" charset="0"/>
            </a:rPr>
            <a:t>Old CCG Data set for Antibiotics/STAR-PU</a:t>
          </a:r>
        </a:p>
      </xdr:txBody>
    </xdr:sp>
    <xdr:clientData/>
  </xdr:oneCellAnchor>
  <xdr:twoCellAnchor>
    <xdr:from>
      <xdr:col>4</xdr:col>
      <xdr:colOff>1</xdr:colOff>
      <xdr:row>112</xdr:row>
      <xdr:rowOff>6350</xdr:rowOff>
    </xdr:from>
    <xdr:to>
      <xdr:col>13</xdr:col>
      <xdr:colOff>9525</xdr:colOff>
      <xdr:row>114</xdr:row>
      <xdr:rowOff>9526</xdr:rowOff>
    </xdr:to>
    <xdr:sp macro="" textlink="">
      <xdr:nvSpPr>
        <xdr:cNvPr id="36" name="TextBox 35">
          <a:hlinkClick xmlns:r="http://schemas.openxmlformats.org/officeDocument/2006/relationships" r:id="rId31"/>
          <a:extLst>
            <a:ext uri="{FF2B5EF4-FFF2-40B4-BE49-F238E27FC236}">
              <a16:creationId xmlns:a16="http://schemas.microsoft.com/office/drawing/2014/main" id="{D400A3DA-5DAD-4A52-82BC-D625C079CA7E}"/>
            </a:ext>
          </a:extLst>
        </xdr:cNvPr>
        <xdr:cNvSpPr txBox="1"/>
      </xdr:nvSpPr>
      <xdr:spPr>
        <a:xfrm>
          <a:off x="733426" y="16798925"/>
          <a:ext cx="4743449" cy="327026"/>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Old CCG Data set for Co-amoxiclav, cephalosporins &amp; quinolones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315119</xdr:colOff>
      <xdr:row>2</xdr:row>
      <xdr:rowOff>83344</xdr:rowOff>
    </xdr:from>
    <xdr:to>
      <xdr:col>7</xdr:col>
      <xdr:colOff>273844</xdr:colOff>
      <xdr:row>4</xdr:row>
      <xdr:rowOff>26987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5684838" y="428625"/>
          <a:ext cx="1744662" cy="467518"/>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615157</xdr:colOff>
      <xdr:row>8</xdr:row>
      <xdr:rowOff>83344</xdr:rowOff>
    </xdr:from>
    <xdr:to>
      <xdr:col>19</xdr:col>
      <xdr:colOff>452438</xdr:colOff>
      <xdr:row>28</xdr:row>
      <xdr:rowOff>11906</xdr:rowOff>
    </xdr:to>
    <xdr:graphicFrame macro="">
      <xdr:nvGraphicFramePr>
        <xdr:cNvPr id="3" name="Chart 2" descr="Antibiotic Chart" title="Antibiotic Chart">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11908</xdr:colOff>
      <xdr:row>8</xdr:row>
      <xdr:rowOff>83344</xdr:rowOff>
    </xdr:from>
    <xdr:to>
      <xdr:col>7</xdr:col>
      <xdr:colOff>166688</xdr:colOff>
      <xdr:row>28</xdr:row>
      <xdr:rowOff>35719</xdr:rowOff>
    </xdr:to>
    <xdr:graphicFrame macro="">
      <xdr:nvGraphicFramePr>
        <xdr:cNvPr id="4" name="Chart 3" descr="Antibiotic Chart" title="Antibiotic Char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35719</xdr:colOff>
      <xdr:row>30</xdr:row>
      <xdr:rowOff>119062</xdr:rowOff>
    </xdr:from>
    <xdr:to>
      <xdr:col>7</xdr:col>
      <xdr:colOff>154781</xdr:colOff>
      <xdr:row>51</xdr:row>
      <xdr:rowOff>59531</xdr:rowOff>
    </xdr:to>
    <xdr:graphicFrame macro="">
      <xdr:nvGraphicFramePr>
        <xdr:cNvPr id="5" name="Chart 5" descr="Antibiotic Chart" title="Antibiotic Char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607220</xdr:colOff>
      <xdr:row>30</xdr:row>
      <xdr:rowOff>130968</xdr:rowOff>
    </xdr:from>
    <xdr:to>
      <xdr:col>19</xdr:col>
      <xdr:colOff>452438</xdr:colOff>
      <xdr:row>51</xdr:row>
      <xdr:rowOff>47624</xdr:rowOff>
    </xdr:to>
    <xdr:graphicFrame macro="">
      <xdr:nvGraphicFramePr>
        <xdr:cNvPr id="6" name="Chart 6" descr="Antibiotic Chart" title="Antibiotic Chart">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345283</xdr:colOff>
      <xdr:row>0</xdr:row>
      <xdr:rowOff>142874</xdr:rowOff>
    </xdr:from>
    <xdr:to>
      <xdr:col>19</xdr:col>
      <xdr:colOff>226220</xdr:colOff>
      <xdr:row>3</xdr:row>
      <xdr:rowOff>160338</xdr:rowOff>
    </xdr:to>
    <xdr:pic>
      <xdr:nvPicPr>
        <xdr:cNvPr id="12" name="Picture 11" descr="NHSBSA Logo" title="NHSBSA Logo">
          <a:extLst>
            <a:ext uri="{FF2B5EF4-FFF2-40B4-BE49-F238E27FC236}">
              <a16:creationId xmlns:a16="http://schemas.microsoft.com/office/drawing/2014/main" id="{00000000-0008-0000-0400-00000C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91" t="12224" r="2802" b="35058"/>
        <a:stretch/>
      </xdr:blipFill>
      <xdr:spPr bwMode="auto">
        <a:xfrm>
          <a:off x="12327733" y="142874"/>
          <a:ext cx="2014537" cy="685801"/>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500062</xdr:colOff>
      <xdr:row>1</xdr:row>
      <xdr:rowOff>166688</xdr:rowOff>
    </xdr:from>
    <xdr:to>
      <xdr:col>15</xdr:col>
      <xdr:colOff>250030</xdr:colOff>
      <xdr:row>3</xdr:row>
      <xdr:rowOff>66600</xdr:rowOff>
    </xdr:to>
    <xdr:pic>
      <xdr:nvPicPr>
        <xdr:cNvPr id="13" name="Picture 11" descr="NHS_E_I">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9834562" y="309563"/>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535781</xdr:colOff>
      <xdr:row>2</xdr:row>
      <xdr:rowOff>86520</xdr:rowOff>
    </xdr:from>
    <xdr:to>
      <xdr:col>10</xdr:col>
      <xdr:colOff>121444</xdr:colOff>
      <xdr:row>4</xdr:row>
      <xdr:rowOff>20640</xdr:rowOff>
    </xdr:to>
    <xdr:sp macro="" textlink="">
      <xdr:nvSpPr>
        <xdr:cNvPr id="9" name="TextBox 8">
          <a:hlinkClick xmlns:r="http://schemas.openxmlformats.org/officeDocument/2006/relationships" r:id="rId9"/>
          <a:extLst>
            <a:ext uri="{FF2B5EF4-FFF2-40B4-BE49-F238E27FC236}">
              <a16:creationId xmlns:a16="http://schemas.microsoft.com/office/drawing/2014/main" id="{047A34A3-929C-47B0-8ABD-471EA98F82D3}"/>
            </a:ext>
          </a:extLst>
        </xdr:cNvPr>
        <xdr:cNvSpPr txBox="1"/>
      </xdr:nvSpPr>
      <xdr:spPr>
        <a:xfrm>
          <a:off x="7691437" y="431801"/>
          <a:ext cx="1764507" cy="45799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a:t>
          </a:r>
          <a:endParaRPr lang="en-GB" sz="1100" b="0" i="0" u="none" strike="noStrike">
            <a:solidFill>
              <a:schemeClr val="dk1"/>
            </a:solidFill>
            <a:effectLst/>
            <a:latin typeface="+mn-lt"/>
            <a:ea typeface="+mn-ea"/>
            <a:cs typeface="+mn-cs"/>
          </a:endParaRPr>
        </a:p>
        <a:p>
          <a:pPr algn="ctr"/>
          <a:r>
            <a:rPr lang="en-GB" sz="1100" b="1">
              <a:latin typeface="Arial" pitchFamily="34" charset="0"/>
              <a:cs typeface="Arial" pitchFamily="34" charset="0"/>
            </a:rPr>
            <a:t>STP 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297656</xdr:colOff>
      <xdr:row>1</xdr:row>
      <xdr:rowOff>9260</xdr:rowOff>
    </xdr:from>
    <xdr:to>
      <xdr:col>8</xdr:col>
      <xdr:colOff>404812</xdr:colOff>
      <xdr:row>3</xdr:row>
      <xdr:rowOff>88898</xdr:rowOff>
    </xdr:to>
    <xdr:sp macro="" textlink="">
      <xdr:nvSpPr>
        <xdr:cNvPr id="2" name="TextBox 1">
          <a:hlinkClick xmlns:r="http://schemas.openxmlformats.org/officeDocument/2006/relationships" r:id="rId1"/>
          <a:extLst>
            <a:ext uri="{FF2B5EF4-FFF2-40B4-BE49-F238E27FC236}">
              <a16:creationId xmlns:a16="http://schemas.microsoft.com/office/drawing/2014/main" id="{3878163C-F907-45B7-B631-45CF39F164A1}"/>
            </a:ext>
          </a:extLst>
        </xdr:cNvPr>
        <xdr:cNvSpPr txBox="1"/>
      </xdr:nvSpPr>
      <xdr:spPr>
        <a:xfrm>
          <a:off x="6838156" y="136260"/>
          <a:ext cx="1761331" cy="425713"/>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7</xdr:col>
      <xdr:colOff>453222</xdr:colOff>
      <xdr:row>6</xdr:row>
      <xdr:rowOff>29369</xdr:rowOff>
    </xdr:from>
    <xdr:to>
      <xdr:col>21</xdr:col>
      <xdr:colOff>157578</xdr:colOff>
      <xdr:row>26</xdr:row>
      <xdr:rowOff>38519</xdr:rowOff>
    </xdr:to>
    <xdr:graphicFrame macro="">
      <xdr:nvGraphicFramePr>
        <xdr:cNvPr id="3" name="Chart 2" descr="Antibiotic Chart" title="Antibiotic Chart">
          <a:extLst>
            <a:ext uri="{FF2B5EF4-FFF2-40B4-BE49-F238E27FC236}">
              <a16:creationId xmlns:a16="http://schemas.microsoft.com/office/drawing/2014/main" id="{49CE66F0-F91E-40EB-B867-6A1B86D44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6</xdr:row>
      <xdr:rowOff>19844</xdr:rowOff>
    </xdr:from>
    <xdr:to>
      <xdr:col>7</xdr:col>
      <xdr:colOff>301626</xdr:colOff>
      <xdr:row>26</xdr:row>
      <xdr:rowOff>31749</xdr:rowOff>
    </xdr:to>
    <xdr:graphicFrame macro="">
      <xdr:nvGraphicFramePr>
        <xdr:cNvPr id="4" name="Chart 3" descr="Antibiotic Chart" title="Antibiotic Chart">
          <a:extLst>
            <a:ext uri="{FF2B5EF4-FFF2-40B4-BE49-F238E27FC236}">
              <a16:creationId xmlns:a16="http://schemas.microsoft.com/office/drawing/2014/main" id="{31AF3B33-7514-4036-80DA-58BAE96FE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172238</xdr:colOff>
      <xdr:row>28</xdr:row>
      <xdr:rowOff>59531</xdr:rowOff>
    </xdr:from>
    <xdr:to>
      <xdr:col>17</xdr:col>
      <xdr:colOff>275738</xdr:colOff>
      <xdr:row>45</xdr:row>
      <xdr:rowOff>23093</xdr:rowOff>
    </xdr:to>
    <xdr:graphicFrame macro="">
      <xdr:nvGraphicFramePr>
        <xdr:cNvPr id="5" name="Chart 11" descr="Antibiotic Chart" title="Antibiotic Chart">
          <a:extLst>
            <a:ext uri="{FF2B5EF4-FFF2-40B4-BE49-F238E27FC236}">
              <a16:creationId xmlns:a16="http://schemas.microsoft.com/office/drawing/2014/main" id="{5E785D2C-F73D-485E-8612-7F39FE201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1398588</xdr:colOff>
      <xdr:row>28</xdr:row>
      <xdr:rowOff>62707</xdr:rowOff>
    </xdr:from>
    <xdr:to>
      <xdr:col>4</xdr:col>
      <xdr:colOff>676475</xdr:colOff>
      <xdr:row>45</xdr:row>
      <xdr:rowOff>33647</xdr:rowOff>
    </xdr:to>
    <xdr:graphicFrame macro="">
      <xdr:nvGraphicFramePr>
        <xdr:cNvPr id="6" name="Chart 12" descr="Antibiotic Chart" title="Antibiotic Chart">
          <a:extLst>
            <a:ext uri="{FF2B5EF4-FFF2-40B4-BE49-F238E27FC236}">
              <a16:creationId xmlns:a16="http://schemas.microsoft.com/office/drawing/2014/main" id="{F66C95AE-B768-4CEE-95BB-367E74CDF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80961</xdr:colOff>
      <xdr:row>47</xdr:row>
      <xdr:rowOff>67466</xdr:rowOff>
    </xdr:from>
    <xdr:to>
      <xdr:col>7</xdr:col>
      <xdr:colOff>309192</xdr:colOff>
      <xdr:row>67</xdr:row>
      <xdr:rowOff>73441</xdr:rowOff>
    </xdr:to>
    <xdr:graphicFrame macro="">
      <xdr:nvGraphicFramePr>
        <xdr:cNvPr id="7" name="Chart 1" descr="Antibiotic Chart" title="Antibiotic Chart">
          <a:extLst>
            <a:ext uri="{FF2B5EF4-FFF2-40B4-BE49-F238E27FC236}">
              <a16:creationId xmlns:a16="http://schemas.microsoft.com/office/drawing/2014/main" id="{0BEF3A7F-792E-45A5-9A22-A791A7398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482587</xdr:colOff>
      <xdr:row>47</xdr:row>
      <xdr:rowOff>50003</xdr:rowOff>
    </xdr:from>
    <xdr:to>
      <xdr:col>21</xdr:col>
      <xdr:colOff>190118</xdr:colOff>
      <xdr:row>67</xdr:row>
      <xdr:rowOff>59153</xdr:rowOff>
    </xdr:to>
    <xdr:graphicFrame macro="">
      <xdr:nvGraphicFramePr>
        <xdr:cNvPr id="8" name="Chart 2" descr="Antibiotic Chart" title="Antibiotic Chart">
          <a:extLst>
            <a:ext uri="{FF2B5EF4-FFF2-40B4-BE49-F238E27FC236}">
              <a16:creationId xmlns:a16="http://schemas.microsoft.com/office/drawing/2014/main" id="{814AEFCD-0126-48C3-AD29-864523136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16</xdr:col>
      <xdr:colOff>154783</xdr:colOff>
      <xdr:row>1</xdr:row>
      <xdr:rowOff>3174</xdr:rowOff>
    </xdr:from>
    <xdr:to>
      <xdr:col>20</xdr:col>
      <xdr:colOff>35720</xdr:colOff>
      <xdr:row>5</xdr:row>
      <xdr:rowOff>45244</xdr:rowOff>
    </xdr:to>
    <xdr:pic>
      <xdr:nvPicPr>
        <xdr:cNvPr id="9" name="Picture 8" descr="NHSBSA Logo" title="NHSBSA Logo">
          <a:extLst>
            <a:ext uri="{FF2B5EF4-FFF2-40B4-BE49-F238E27FC236}">
              <a16:creationId xmlns:a16="http://schemas.microsoft.com/office/drawing/2014/main" id="{AF95374A-93A5-403F-AFC0-4C209B5FCA49}"/>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291" t="12224" r="2802" b="35058"/>
        <a:stretch/>
      </xdr:blipFill>
      <xdr:spPr bwMode="auto">
        <a:xfrm>
          <a:off x="12330908" y="130174"/>
          <a:ext cx="1881187" cy="653258"/>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0" name="Picture 11" descr="NHS_E_I">
          <a:extLst>
            <a:ext uri="{FF2B5EF4-FFF2-40B4-BE49-F238E27FC236}">
              <a16:creationId xmlns:a16="http://schemas.microsoft.com/office/drawing/2014/main" id="{DC894F46-72F5-450D-AE7A-C61A53DE94CD}"/>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705975" y="292100"/>
          <a:ext cx="2305049" cy="37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297656</xdr:colOff>
      <xdr:row>1</xdr:row>
      <xdr:rowOff>9260</xdr:rowOff>
    </xdr:from>
    <xdr:to>
      <xdr:col>8</xdr:col>
      <xdr:colOff>404812</xdr:colOff>
      <xdr:row>3</xdr:row>
      <xdr:rowOff>88898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6834187" y="128323"/>
          <a:ext cx="1762125" cy="424919"/>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494491</xdr:colOff>
      <xdr:row>6</xdr:row>
      <xdr:rowOff>59530</xdr:rowOff>
    </xdr:from>
    <xdr:to>
      <xdr:col>21</xdr:col>
      <xdr:colOff>197997</xdr:colOff>
      <xdr:row>26</xdr:row>
      <xdr:rowOff>69105</xdr:rowOff>
    </xdr:to>
    <xdr:graphicFrame macro="">
      <xdr:nvGraphicFramePr>
        <xdr:cNvPr id="2" name="Chart 1" descr="Antibiotic Chart" title="Antibiotic Chart">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xdr:colOff>
      <xdr:row>6</xdr:row>
      <xdr:rowOff>67469</xdr:rowOff>
    </xdr:from>
    <xdr:to>
      <xdr:col>7</xdr:col>
      <xdr:colOff>319088</xdr:colOff>
      <xdr:row>26</xdr:row>
      <xdr:rowOff>76199</xdr:rowOff>
    </xdr:to>
    <xdr:graphicFrame macro="">
      <xdr:nvGraphicFramePr>
        <xdr:cNvPr id="4" name="Chart 3" descr="Antibiotic Chart" title="Antibiotic Chart">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150022</xdr:colOff>
      <xdr:row>28</xdr:row>
      <xdr:rowOff>107154</xdr:rowOff>
    </xdr:from>
    <xdr:to>
      <xdr:col>17</xdr:col>
      <xdr:colOff>196347</xdr:colOff>
      <xdr:row>45</xdr:row>
      <xdr:rowOff>113916</xdr:rowOff>
    </xdr:to>
    <xdr:graphicFrame macro="">
      <xdr:nvGraphicFramePr>
        <xdr:cNvPr id="11" name="Chart 11" descr="Antibiotic Chart" title="Antibiotic Chart">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1455737</xdr:colOff>
      <xdr:row>28</xdr:row>
      <xdr:rowOff>59532</xdr:rowOff>
    </xdr:from>
    <xdr:to>
      <xdr:col>4</xdr:col>
      <xdr:colOff>673299</xdr:colOff>
      <xdr:row>45</xdr:row>
      <xdr:rowOff>69469</xdr:rowOff>
    </xdr:to>
    <xdr:graphicFrame macro="">
      <xdr:nvGraphicFramePr>
        <xdr:cNvPr id="12" name="Chart 12" descr="Antibiotic Chart" title="Antibiotic Chart">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122236</xdr:colOff>
      <xdr:row>47</xdr:row>
      <xdr:rowOff>67467</xdr:rowOff>
    </xdr:from>
    <xdr:to>
      <xdr:col>7</xdr:col>
      <xdr:colOff>349617</xdr:colOff>
      <xdr:row>67</xdr:row>
      <xdr:rowOff>80217</xdr:rowOff>
    </xdr:to>
    <xdr:graphicFrame macro="">
      <xdr:nvGraphicFramePr>
        <xdr:cNvPr id="5" name="Chart 1" descr="Antibiotic Chart" title="Antibiotic Chart">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515130</xdr:colOff>
      <xdr:row>47</xdr:row>
      <xdr:rowOff>58735</xdr:rowOff>
    </xdr:from>
    <xdr:to>
      <xdr:col>21</xdr:col>
      <xdr:colOff>215036</xdr:colOff>
      <xdr:row>67</xdr:row>
      <xdr:rowOff>77835</xdr:rowOff>
    </xdr:to>
    <xdr:graphicFrame macro="">
      <xdr:nvGraphicFramePr>
        <xdr:cNvPr id="6" name="Chart 2" descr="Antibiotic Chart" title="Antibiotic Chart">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345283</xdr:colOff>
      <xdr:row>0</xdr:row>
      <xdr:rowOff>142874</xdr:rowOff>
    </xdr:from>
    <xdr:to>
      <xdr:col>19</xdr:col>
      <xdr:colOff>226220</xdr:colOff>
      <xdr:row>5</xdr:row>
      <xdr:rowOff>45244</xdr:rowOff>
    </xdr:to>
    <xdr:pic>
      <xdr:nvPicPr>
        <xdr:cNvPr id="13" name="Picture 12" descr="NHSBSA Logo" title="NHSBSA Logo">
          <a:extLst>
            <a:ext uri="{FF2B5EF4-FFF2-40B4-BE49-F238E27FC236}">
              <a16:creationId xmlns:a16="http://schemas.microsoft.com/office/drawing/2014/main" id="{00000000-0008-0000-0500-00000D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291" t="12224" r="2802" b="35058"/>
        <a:stretch/>
      </xdr:blipFill>
      <xdr:spPr bwMode="auto">
        <a:xfrm>
          <a:off x="12358689" y="142874"/>
          <a:ext cx="2024062" cy="690564"/>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5" name="Picture 11" descr="NHS_E_I">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70281" y="3333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443971</xdr:colOff>
      <xdr:row>5</xdr:row>
      <xdr:rowOff>33602</xdr:rowOff>
    </xdr:from>
    <xdr:to>
      <xdr:col>23</xdr:col>
      <xdr:colOff>352688</xdr:colOff>
      <xdr:row>33</xdr:row>
      <xdr:rowOff>26986</xdr:rowOff>
    </xdr:to>
    <xdr:graphicFrame macro="">
      <xdr:nvGraphicFramePr>
        <xdr:cNvPr id="2" name="Chart 1" descr="Antibiotic Chart" title="Antibiotic Chart">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36</xdr:row>
      <xdr:rowOff>30161</xdr:rowOff>
    </xdr:from>
    <xdr:to>
      <xdr:col>23</xdr:col>
      <xdr:colOff>369075</xdr:colOff>
      <xdr:row>64</xdr:row>
      <xdr:rowOff>30011</xdr:rowOff>
    </xdr:to>
    <xdr:graphicFrame macro="">
      <xdr:nvGraphicFramePr>
        <xdr:cNvPr id="3" name="Chart 2" descr="Antibiotic Chart" title="Antibiotic Chart">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16</xdr:col>
      <xdr:colOff>123825</xdr:colOff>
      <xdr:row>0</xdr:row>
      <xdr:rowOff>125148</xdr:rowOff>
    </xdr:from>
    <xdr:ext cx="1959769" cy="478895"/>
    <xdr:sp macro="" textlink="">
      <xdr:nvSpPr>
        <xdr:cNvPr id="5" name="TextBox 4">
          <a:hlinkClick xmlns:r="http://schemas.openxmlformats.org/officeDocument/2006/relationships" r:id="rId3"/>
          <a:extLst>
            <a:ext uri="{FF2B5EF4-FFF2-40B4-BE49-F238E27FC236}">
              <a16:creationId xmlns:a16="http://schemas.microsoft.com/office/drawing/2014/main" id="{00000000-0008-0000-1000-000005000000}"/>
            </a:ext>
          </a:extLst>
        </xdr:cNvPr>
        <xdr:cNvSpPr txBox="1"/>
      </xdr:nvSpPr>
      <xdr:spPr>
        <a:xfrm>
          <a:off x="8124825" y="125148"/>
          <a:ext cx="1959769"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editAs="oneCell">
    <xdr:from>
      <xdr:col>25</xdr:col>
      <xdr:colOff>250029</xdr:colOff>
      <xdr:row>0</xdr:row>
      <xdr:rowOff>47625</xdr:rowOff>
    </xdr:from>
    <xdr:to>
      <xdr:col>29</xdr:col>
      <xdr:colOff>170653</xdr:colOff>
      <xdr:row>2</xdr:row>
      <xdr:rowOff>252413</xdr:rowOff>
    </xdr:to>
    <xdr:pic>
      <xdr:nvPicPr>
        <xdr:cNvPr id="7" name="Picture 6" descr="NHSBSA Logo" title="NHSBSA Logo">
          <a:extLst>
            <a:ext uri="{FF2B5EF4-FFF2-40B4-BE49-F238E27FC236}">
              <a16:creationId xmlns:a16="http://schemas.microsoft.com/office/drawing/2014/main" id="{00000000-0008-0000-1000-000007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2950029" y="47625"/>
          <a:ext cx="1952624" cy="593726"/>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75405</xdr:colOff>
      <xdr:row>1</xdr:row>
      <xdr:rowOff>23750</xdr:rowOff>
    </xdr:from>
    <xdr:to>
      <xdr:col>25</xdr:col>
      <xdr:colOff>7143</xdr:colOff>
      <xdr:row>3</xdr:row>
      <xdr:rowOff>26912</xdr:rowOff>
    </xdr:to>
    <xdr:pic>
      <xdr:nvPicPr>
        <xdr:cNvPr id="9" name="Picture 11" descr="NHS_E_I">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743405" y="158688"/>
          <a:ext cx="1963738" cy="511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317499</xdr:colOff>
      <xdr:row>5</xdr:row>
      <xdr:rowOff>44450</xdr:rowOff>
    </xdr:from>
    <xdr:to>
      <xdr:col>24</xdr:col>
      <xdr:colOff>401637</xdr:colOff>
      <xdr:row>34</xdr:row>
      <xdr:rowOff>83343</xdr:rowOff>
    </xdr:to>
    <xdr:graphicFrame macro="">
      <xdr:nvGraphicFramePr>
        <xdr:cNvPr id="2" name="Chart 1" descr="Antibiotic Chart" title="Antibiotic Chart">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309560</xdr:colOff>
      <xdr:row>37</xdr:row>
      <xdr:rowOff>8731</xdr:rowOff>
    </xdr:from>
    <xdr:to>
      <xdr:col>24</xdr:col>
      <xdr:colOff>431798</xdr:colOff>
      <xdr:row>66</xdr:row>
      <xdr:rowOff>107157</xdr:rowOff>
    </xdr:to>
    <xdr:graphicFrame macro="">
      <xdr:nvGraphicFramePr>
        <xdr:cNvPr id="3" name="Chart 3" descr="Antibiotic Chart" title="Antibiotic Chart">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174625</xdr:colOff>
      <xdr:row>0</xdr:row>
      <xdr:rowOff>78580</xdr:rowOff>
    </xdr:from>
    <xdr:ext cx="1745456" cy="4881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200-000004000000}"/>
            </a:ext>
          </a:extLst>
        </xdr:cNvPr>
        <xdr:cNvSpPr txBox="1"/>
      </xdr:nvSpPr>
      <xdr:spPr>
        <a:xfrm>
          <a:off x="8675688" y="78580"/>
          <a:ext cx="1745456"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editAs="oneCell">
    <xdr:from>
      <xdr:col>26</xdr:col>
      <xdr:colOff>98424</xdr:colOff>
      <xdr:row>0</xdr:row>
      <xdr:rowOff>107157</xdr:rowOff>
    </xdr:from>
    <xdr:to>
      <xdr:col>29</xdr:col>
      <xdr:colOff>392904</xdr:colOff>
      <xdr:row>2</xdr:row>
      <xdr:rowOff>257970</xdr:rowOff>
    </xdr:to>
    <xdr:pic>
      <xdr:nvPicPr>
        <xdr:cNvPr id="6" name="Picture 5" descr="NHSBSA Logo" title="NHSBSA Logo">
          <a:extLst>
            <a:ext uri="{FF2B5EF4-FFF2-40B4-BE49-F238E27FC236}">
              <a16:creationId xmlns:a16="http://schemas.microsoft.com/office/drawing/2014/main" id="{00000000-0008-0000-1200-000006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3100049" y="107157"/>
          <a:ext cx="1794668" cy="5318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328245</xdr:colOff>
      <xdr:row>1</xdr:row>
      <xdr:rowOff>25758</xdr:rowOff>
    </xdr:from>
    <xdr:to>
      <xdr:col>25</xdr:col>
      <xdr:colOff>484983</xdr:colOff>
      <xdr:row>3</xdr:row>
      <xdr:rowOff>3173</xdr:rowOff>
    </xdr:to>
    <xdr:pic>
      <xdr:nvPicPr>
        <xdr:cNvPr id="7" name="Picture 11" descr="NHS_E_I">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829558" y="144821"/>
          <a:ext cx="2156988" cy="501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2</xdr:col>
      <xdr:colOff>190500</xdr:colOff>
      <xdr:row>0</xdr:row>
      <xdr:rowOff>111125</xdr:rowOff>
    </xdr:from>
    <xdr:ext cx="2009775" cy="428625"/>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3200400" y="111125"/>
          <a:ext cx="2009775"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a:t>
          </a:r>
          <a:r>
            <a:rPr lang="en-GB" sz="1100" b="1" baseline="0">
              <a:latin typeface="Arial" pitchFamily="34" charset="0"/>
              <a:cs typeface="Arial" pitchFamily="34" charset="0"/>
            </a:rPr>
            <a:t> AMR CCG </a:t>
          </a:r>
          <a:r>
            <a:rPr lang="en-GB" sz="1100" b="1">
              <a:latin typeface="Arial" pitchFamily="34" charset="0"/>
              <a:cs typeface="Arial" pitchFamily="34" charset="0"/>
            </a:rPr>
            <a:t>Menu</a:t>
          </a:r>
        </a:p>
      </xdr:txBody>
    </xdr:sp>
    <xdr:clientData/>
  </xdr:oneCellAnchor>
  <xdr:twoCellAnchor editAs="oneCell">
    <xdr:from>
      <xdr:col>29</xdr:col>
      <xdr:colOff>438150</xdr:colOff>
      <xdr:row>0</xdr:row>
      <xdr:rowOff>209550</xdr:rowOff>
    </xdr:from>
    <xdr:to>
      <xdr:col>33</xdr:col>
      <xdr:colOff>159384</xdr:colOff>
      <xdr:row>2</xdr:row>
      <xdr:rowOff>177800</xdr:rowOff>
    </xdr:to>
    <xdr:pic>
      <xdr:nvPicPr>
        <xdr:cNvPr id="4" name="Picture 3" descr="NHSBSA Logo" title="NHSBSA Logo">
          <a:extLst>
            <a:ext uri="{FF2B5EF4-FFF2-40B4-BE49-F238E27FC236}">
              <a16:creationId xmlns:a16="http://schemas.microsoft.com/office/drawing/2014/main" id="{00000000-0008-0000-06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37680900" y="20955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25</xdr:col>
      <xdr:colOff>6350</xdr:colOff>
      <xdr:row>0</xdr:row>
      <xdr:rowOff>323527</xdr:rowOff>
    </xdr:from>
    <xdr:to>
      <xdr:col>29</xdr:col>
      <xdr:colOff>171450</xdr:colOff>
      <xdr:row>2</xdr:row>
      <xdr:rowOff>133350</xdr:rowOff>
    </xdr:to>
    <xdr:pic>
      <xdr:nvPicPr>
        <xdr:cNvPr id="5" name="Picture 11" descr="NHS_E_I">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84800" y="323527"/>
          <a:ext cx="2298700" cy="425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311150</xdr:colOff>
      <xdr:row>0</xdr:row>
      <xdr:rowOff>107949</xdr:rowOff>
    </xdr:from>
    <xdr:ext cx="1866900" cy="447675"/>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2873375" y="107949"/>
          <a:ext cx="1866900" cy="44767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latin typeface="Arial" pitchFamily="34" charset="0"/>
              <a:cs typeface="Arial" pitchFamily="34" charset="0"/>
            </a:rPr>
            <a:t>Back</a:t>
          </a:r>
          <a:r>
            <a:rPr lang="en-GB" sz="1100" b="1" baseline="0">
              <a:latin typeface="Arial" pitchFamily="34" charset="0"/>
              <a:cs typeface="Arial" pitchFamily="34" charset="0"/>
            </a:rPr>
            <a:t> to NHS SOF AMR CCG Menu</a:t>
          </a:r>
        </a:p>
      </xdr:txBody>
    </xdr:sp>
    <xdr:clientData/>
  </xdr:oneCellAnchor>
  <xdr:twoCellAnchor editAs="oneCell">
    <xdr:from>
      <xdr:col>31</xdr:col>
      <xdr:colOff>333375</xdr:colOff>
      <xdr:row>0</xdr:row>
      <xdr:rowOff>0</xdr:rowOff>
    </xdr:from>
    <xdr:to>
      <xdr:col>35</xdr:col>
      <xdr:colOff>67309</xdr:colOff>
      <xdr:row>0</xdr:row>
      <xdr:rowOff>577850</xdr:rowOff>
    </xdr:to>
    <xdr:pic>
      <xdr:nvPicPr>
        <xdr:cNvPr id="7" name="Picture 6" descr="NHSBSA Logo" title="NHSBSA Logo">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7935575" y="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26</xdr:col>
      <xdr:colOff>171450</xdr:colOff>
      <xdr:row>0</xdr:row>
      <xdr:rowOff>244476</xdr:rowOff>
    </xdr:from>
    <xdr:to>
      <xdr:col>31</xdr:col>
      <xdr:colOff>105485</xdr:colOff>
      <xdr:row>1</xdr:row>
      <xdr:rowOff>0</xdr:rowOff>
    </xdr:to>
    <xdr:pic>
      <xdr:nvPicPr>
        <xdr:cNvPr id="5" name="Picture 11" descr="NHS_E_I">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3341350" y="244476"/>
          <a:ext cx="2474035" cy="41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6</xdr:col>
      <xdr:colOff>130176</xdr:colOff>
      <xdr:row>0</xdr:row>
      <xdr:rowOff>47625</xdr:rowOff>
    </xdr:from>
    <xdr:ext cx="1841500" cy="4381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0321926" y="47625"/>
          <a:ext cx="1841500" cy="4381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CCG Menu</a:t>
          </a:r>
        </a:p>
      </xdr:txBody>
    </xdr:sp>
    <xdr:clientData/>
  </xdr:oneCellAnchor>
  <xdr:twoCellAnchor>
    <xdr:from>
      <xdr:col>14</xdr:col>
      <xdr:colOff>228600</xdr:colOff>
      <xdr:row>5</xdr:row>
      <xdr:rowOff>57151</xdr:rowOff>
    </xdr:from>
    <xdr:to>
      <xdr:col>24</xdr:col>
      <xdr:colOff>209550</xdr:colOff>
      <xdr:row>24</xdr:row>
      <xdr:rowOff>19050</xdr:rowOff>
    </xdr:to>
    <xdr:graphicFrame macro="">
      <xdr:nvGraphicFramePr>
        <xdr:cNvPr id="3" name="Chart 4" descr="Antibiotic Chart" title="Antibiotic Chart">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3175</xdr:colOff>
      <xdr:row>0</xdr:row>
      <xdr:rowOff>34925</xdr:rowOff>
    </xdr:from>
    <xdr:to>
      <xdr:col>25</xdr:col>
      <xdr:colOff>254634</xdr:colOff>
      <xdr:row>2</xdr:row>
      <xdr:rowOff>44450</xdr:rowOff>
    </xdr:to>
    <xdr:pic>
      <xdr:nvPicPr>
        <xdr:cNvPr id="9" name="Picture 8" descr="NHSBSA Logo" title="NHSBSA Logo">
          <a:extLst>
            <a:ext uri="{FF2B5EF4-FFF2-40B4-BE49-F238E27FC236}">
              <a16:creationId xmlns:a16="http://schemas.microsoft.com/office/drawing/2014/main" id="{00000000-0008-0000-0800-000009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21269325" y="34925"/>
          <a:ext cx="1775459" cy="555625"/>
        </a:xfrm>
        <a:prstGeom prst="rect">
          <a:avLst/>
        </a:prstGeom>
        <a:noFill/>
        <a:ln>
          <a:noFill/>
        </a:ln>
        <a:extLst>
          <a:ext uri="{53640926-AAD7-44D8-BBD7-CCE9431645EC}">
            <a14:shadowObscured xmlns:a14="http://schemas.microsoft.com/office/drawing/2010/main"/>
          </a:ext>
        </a:extLst>
      </xdr:spPr>
    </xdr:pic>
    <xdr:clientData/>
  </xdr:twoCellAnchor>
  <xdr:twoCellAnchor>
    <xdr:from>
      <xdr:col>16</xdr:col>
      <xdr:colOff>342900</xdr:colOff>
      <xdr:row>0</xdr:row>
      <xdr:rowOff>193675</xdr:rowOff>
    </xdr:from>
    <xdr:to>
      <xdr:col>21</xdr:col>
      <xdr:colOff>222249</xdr:colOff>
      <xdr:row>2</xdr:row>
      <xdr:rowOff>88900</xdr:rowOff>
    </xdr:to>
    <xdr:pic>
      <xdr:nvPicPr>
        <xdr:cNvPr id="6" name="Picture 11" descr="NHS_E_I">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8713450" y="193675"/>
          <a:ext cx="2349499" cy="43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5</xdr:col>
      <xdr:colOff>225425</xdr:colOff>
      <xdr:row>0</xdr:row>
      <xdr:rowOff>57150</xdr:rowOff>
    </xdr:from>
    <xdr:ext cx="1651000" cy="45720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10198100" y="57150"/>
          <a:ext cx="1651000" cy="4572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CCG Menu</a:t>
          </a:r>
        </a:p>
      </xdr:txBody>
    </xdr:sp>
    <xdr:clientData/>
  </xdr:oneCellAnchor>
  <xdr:twoCellAnchor>
    <xdr:from>
      <xdr:col>15</xdr:col>
      <xdr:colOff>371474</xdr:colOff>
      <xdr:row>5</xdr:row>
      <xdr:rowOff>76200</xdr:rowOff>
    </xdr:from>
    <xdr:to>
      <xdr:col>27</xdr:col>
      <xdr:colOff>161925</xdr:colOff>
      <xdr:row>24</xdr:row>
      <xdr:rowOff>0</xdr:rowOff>
    </xdr:to>
    <xdr:graphicFrame macro="">
      <xdr:nvGraphicFramePr>
        <xdr:cNvPr id="3" name="Chart 4" descr="Antibiotic Chart" title="Antibiotic Chart">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66675</xdr:colOff>
      <xdr:row>0</xdr:row>
      <xdr:rowOff>152401</xdr:rowOff>
    </xdr:from>
    <xdr:to>
      <xdr:col>24</xdr:col>
      <xdr:colOff>634</xdr:colOff>
      <xdr:row>2</xdr:row>
      <xdr:rowOff>47626</xdr:rowOff>
    </xdr:to>
    <xdr:pic>
      <xdr:nvPicPr>
        <xdr:cNvPr id="6" name="Picture 5" descr="NHSBSA Logo" title="NHSBSA Logo">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21758275" y="152401"/>
          <a:ext cx="1457959" cy="523875"/>
        </a:xfrm>
        <a:prstGeom prst="rect">
          <a:avLst/>
        </a:prstGeom>
        <a:noFill/>
        <a:ln>
          <a:noFill/>
        </a:ln>
        <a:extLst>
          <a:ext uri="{53640926-AAD7-44D8-BBD7-CCE9431645EC}">
            <a14:shadowObscured xmlns:a14="http://schemas.microsoft.com/office/drawing/2010/main"/>
          </a:ext>
        </a:extLst>
      </xdr:spPr>
    </xdr:pic>
    <xdr:clientData/>
  </xdr:twoCellAnchor>
  <xdr:twoCellAnchor>
    <xdr:from>
      <xdr:col>16</xdr:col>
      <xdr:colOff>92075</xdr:colOff>
      <xdr:row>0</xdr:row>
      <xdr:rowOff>285752</xdr:rowOff>
    </xdr:from>
    <xdr:to>
      <xdr:col>19</xdr:col>
      <xdr:colOff>441324</xdr:colOff>
      <xdr:row>2</xdr:row>
      <xdr:rowOff>15283</xdr:rowOff>
    </xdr:to>
    <xdr:pic>
      <xdr:nvPicPr>
        <xdr:cNvPr id="8" name="Picture 11" descr="NHS_E_I">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9243675" y="285752"/>
          <a:ext cx="1873249" cy="364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1177925</xdr:colOff>
      <xdr:row>0</xdr:row>
      <xdr:rowOff>53975</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8E1ABD4D-C677-4252-9B78-2516EA8B4989}"/>
            </a:ext>
          </a:extLst>
        </xdr:cNvPr>
        <xdr:cNvSpPr txBox="1"/>
      </xdr:nvSpPr>
      <xdr:spPr>
        <a:xfrm>
          <a:off x="3686175" y="53975"/>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6</xdr:col>
      <xdr:colOff>384175</xdr:colOff>
      <xdr:row>0</xdr:row>
      <xdr:rowOff>0</xdr:rowOff>
    </xdr:from>
    <xdr:to>
      <xdr:col>9</xdr:col>
      <xdr:colOff>191134</xdr:colOff>
      <xdr:row>1</xdr:row>
      <xdr:rowOff>57150</xdr:rowOff>
    </xdr:to>
    <xdr:pic>
      <xdr:nvPicPr>
        <xdr:cNvPr id="3" name="Picture 2" descr="NHSBSA logo" title="NHSBSA Logo">
          <a:extLst>
            <a:ext uri="{FF2B5EF4-FFF2-40B4-BE49-F238E27FC236}">
              <a16:creationId xmlns:a16="http://schemas.microsoft.com/office/drawing/2014/main" id="{DB8922C6-58B0-43EA-89C4-505EC131C8A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975725" y="0"/>
          <a:ext cx="1864359" cy="552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800099</xdr:colOff>
      <xdr:row>0</xdr:row>
      <xdr:rowOff>136525</xdr:rowOff>
    </xdr:from>
    <xdr:to>
      <xdr:col>6</xdr:col>
      <xdr:colOff>107948</xdr:colOff>
      <xdr:row>1</xdr:row>
      <xdr:rowOff>4712</xdr:rowOff>
    </xdr:to>
    <xdr:pic>
      <xdr:nvPicPr>
        <xdr:cNvPr id="4" name="Picture 11" descr="NHS_E_I">
          <a:extLst>
            <a:ext uri="{FF2B5EF4-FFF2-40B4-BE49-F238E27FC236}">
              <a16:creationId xmlns:a16="http://schemas.microsoft.com/office/drawing/2014/main" id="{5542B588-1BA0-4686-9425-F8439E48278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470649" y="136525"/>
          <a:ext cx="2228849" cy="363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1063625</xdr:colOff>
      <xdr:row>0</xdr:row>
      <xdr:rowOff>47625</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3571875" y="47625"/>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6</xdr:col>
      <xdr:colOff>320675</xdr:colOff>
      <xdr:row>0</xdr:row>
      <xdr:rowOff>25400</xdr:rowOff>
    </xdr:from>
    <xdr:to>
      <xdr:col>9</xdr:col>
      <xdr:colOff>76834</xdr:colOff>
      <xdr:row>1</xdr:row>
      <xdr:rowOff>85725</xdr:rowOff>
    </xdr:to>
    <xdr:pic>
      <xdr:nvPicPr>
        <xdr:cNvPr id="7" name="Picture 6" descr="NHSBSA logo" title="NHSBSA Logo">
          <a:extLst>
            <a:ext uri="{FF2B5EF4-FFF2-40B4-BE49-F238E27FC236}">
              <a16:creationId xmlns:a16="http://schemas.microsoft.com/office/drawing/2014/main" id="{00000000-0008-0000-0B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766175" y="25400"/>
          <a:ext cx="1762759" cy="5492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736599</xdr:colOff>
      <xdr:row>0</xdr:row>
      <xdr:rowOff>149225</xdr:rowOff>
    </xdr:from>
    <xdr:to>
      <xdr:col>5</xdr:col>
      <xdr:colOff>539748</xdr:colOff>
      <xdr:row>1</xdr:row>
      <xdr:rowOff>17412</xdr:rowOff>
    </xdr:to>
    <xdr:pic>
      <xdr:nvPicPr>
        <xdr:cNvPr id="5" name="Picture 11" descr="NHS_E_I">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261099" y="149225"/>
          <a:ext cx="2127249" cy="363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2</xdr:col>
      <xdr:colOff>869950</xdr:colOff>
      <xdr:row>0</xdr:row>
      <xdr:rowOff>47625</xdr:rowOff>
    </xdr:from>
    <xdr:ext cx="1971675" cy="416781"/>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3968750" y="47625"/>
          <a:ext cx="19716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6</xdr:col>
      <xdr:colOff>95250</xdr:colOff>
      <xdr:row>0</xdr:row>
      <xdr:rowOff>19050</xdr:rowOff>
    </xdr:from>
    <xdr:to>
      <xdr:col>8</xdr:col>
      <xdr:colOff>429259</xdr:colOff>
      <xdr:row>1</xdr:row>
      <xdr:rowOff>73025</xdr:rowOff>
    </xdr:to>
    <xdr:pic>
      <xdr:nvPicPr>
        <xdr:cNvPr id="5" name="Picture 4" descr="NHSBSA Logo" title="NHSBSA Logo">
          <a:extLst>
            <a:ext uri="{FF2B5EF4-FFF2-40B4-BE49-F238E27FC236}">
              <a16:creationId xmlns:a16="http://schemas.microsoft.com/office/drawing/2014/main" id="{00000000-0008-0000-0D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131300" y="19050"/>
          <a:ext cx="1756409" cy="5492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555625</xdr:colOff>
      <xdr:row>0</xdr:row>
      <xdr:rowOff>133350</xdr:rowOff>
    </xdr:from>
    <xdr:to>
      <xdr:col>5</xdr:col>
      <xdr:colOff>368299</xdr:colOff>
      <xdr:row>1</xdr:row>
      <xdr:rowOff>3199</xdr:rowOff>
    </xdr:to>
    <xdr:pic>
      <xdr:nvPicPr>
        <xdr:cNvPr id="6" name="Picture 11" descr="NHS_E_I">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670675" y="133350"/>
          <a:ext cx="2136774" cy="365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443971</xdr:colOff>
      <xdr:row>5</xdr:row>
      <xdr:rowOff>33602</xdr:rowOff>
    </xdr:from>
    <xdr:to>
      <xdr:col>23</xdr:col>
      <xdr:colOff>352688</xdr:colOff>
      <xdr:row>33</xdr:row>
      <xdr:rowOff>26986</xdr:rowOff>
    </xdr:to>
    <xdr:graphicFrame macro="">
      <xdr:nvGraphicFramePr>
        <xdr:cNvPr id="2" name="Chart 1" descr="Antibiotic Chart" title="Antibiotic Chart">
          <a:extLst>
            <a:ext uri="{FF2B5EF4-FFF2-40B4-BE49-F238E27FC236}">
              <a16:creationId xmlns:a16="http://schemas.microsoft.com/office/drawing/2014/main" id="{41A3CFD9-D171-426C-A2ED-A6C02C82C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36</xdr:row>
      <xdr:rowOff>30158</xdr:rowOff>
    </xdr:from>
    <xdr:to>
      <xdr:col>23</xdr:col>
      <xdr:colOff>365475</xdr:colOff>
      <xdr:row>64</xdr:row>
      <xdr:rowOff>30008</xdr:rowOff>
    </xdr:to>
    <xdr:graphicFrame macro="">
      <xdr:nvGraphicFramePr>
        <xdr:cNvPr id="3" name="Chart 2" descr="Antibiotic Chart" title="Antibiotic Chart">
          <a:extLst>
            <a:ext uri="{FF2B5EF4-FFF2-40B4-BE49-F238E27FC236}">
              <a16:creationId xmlns:a16="http://schemas.microsoft.com/office/drawing/2014/main" id="{B3F8F070-4B99-476C-B03B-CBD0D09C5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16</xdr:col>
      <xdr:colOff>123825</xdr:colOff>
      <xdr:row>0</xdr:row>
      <xdr:rowOff>125148</xdr:rowOff>
    </xdr:from>
    <xdr:ext cx="1959769" cy="478895"/>
    <xdr:sp macro="" textlink="">
      <xdr:nvSpPr>
        <xdr:cNvPr id="4" name="TextBox 3">
          <a:hlinkClick xmlns:r="http://schemas.openxmlformats.org/officeDocument/2006/relationships" r:id="rId3"/>
          <a:extLst>
            <a:ext uri="{FF2B5EF4-FFF2-40B4-BE49-F238E27FC236}">
              <a16:creationId xmlns:a16="http://schemas.microsoft.com/office/drawing/2014/main" id="{04811060-DB2E-4C9A-A8DD-39C32B58800A}"/>
            </a:ext>
          </a:extLst>
        </xdr:cNvPr>
        <xdr:cNvSpPr txBox="1"/>
      </xdr:nvSpPr>
      <xdr:spPr>
        <a:xfrm>
          <a:off x="8197850" y="121973"/>
          <a:ext cx="1959769"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STP Menu</a:t>
          </a:r>
        </a:p>
      </xdr:txBody>
    </xdr:sp>
    <xdr:clientData/>
  </xdr:oneCellAnchor>
  <xdr:twoCellAnchor editAs="oneCell">
    <xdr:from>
      <xdr:col>26</xdr:col>
      <xdr:colOff>11904</xdr:colOff>
      <xdr:row>0</xdr:row>
      <xdr:rowOff>47625</xdr:rowOff>
    </xdr:from>
    <xdr:to>
      <xdr:col>29</xdr:col>
      <xdr:colOff>440528</xdr:colOff>
      <xdr:row>2</xdr:row>
      <xdr:rowOff>258763</xdr:rowOff>
    </xdr:to>
    <xdr:pic>
      <xdr:nvPicPr>
        <xdr:cNvPr id="5" name="Picture 4" descr="NHSBSA Logo" title="NHSBSA Logo">
          <a:extLst>
            <a:ext uri="{FF2B5EF4-FFF2-40B4-BE49-F238E27FC236}">
              <a16:creationId xmlns:a16="http://schemas.microsoft.com/office/drawing/2014/main" id="{81A613AC-F36A-472D-973D-4DDCF923E6F3}"/>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3134179" y="44450"/>
          <a:ext cx="1946274" cy="601663"/>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321468</xdr:colOff>
      <xdr:row>0</xdr:row>
      <xdr:rowOff>160275</xdr:rowOff>
    </xdr:from>
    <xdr:to>
      <xdr:col>25</xdr:col>
      <xdr:colOff>253206</xdr:colOff>
      <xdr:row>2</xdr:row>
      <xdr:rowOff>257099</xdr:rowOff>
    </xdr:to>
    <xdr:pic>
      <xdr:nvPicPr>
        <xdr:cNvPr id="6" name="Picture 11" descr="NHS_E_I">
          <a:extLst>
            <a:ext uri="{FF2B5EF4-FFF2-40B4-BE49-F238E27FC236}">
              <a16:creationId xmlns:a16="http://schemas.microsoft.com/office/drawing/2014/main" id="{950EDC44-F28B-4650-AC98-0F87B398E299}"/>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922793" y="134875"/>
          <a:ext cx="1954213" cy="51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406400</xdr:colOff>
      <xdr:row>0</xdr:row>
      <xdr:rowOff>104775</xdr:rowOff>
    </xdr:from>
    <xdr:ext cx="1924050" cy="416781"/>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3219450" y="104775"/>
          <a:ext cx="1924050"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5</xdr:col>
      <xdr:colOff>574675</xdr:colOff>
      <xdr:row>0</xdr:row>
      <xdr:rowOff>47625</xdr:rowOff>
    </xdr:from>
    <xdr:to>
      <xdr:col>8</xdr:col>
      <xdr:colOff>229234</xdr:colOff>
      <xdr:row>0</xdr:row>
      <xdr:rowOff>600075</xdr:rowOff>
    </xdr:to>
    <xdr:pic>
      <xdr:nvPicPr>
        <xdr:cNvPr id="5" name="Picture 4" descr="NHSBSA Logo" title="NHSBSA Logo">
          <a:extLst>
            <a:ext uri="{FF2B5EF4-FFF2-40B4-BE49-F238E27FC236}">
              <a16:creationId xmlns:a16="http://schemas.microsoft.com/office/drawing/2014/main" id="{00000000-0008-0000-0E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715375" y="47625"/>
          <a:ext cx="1794509" cy="5492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581025</xdr:colOff>
      <xdr:row>0</xdr:row>
      <xdr:rowOff>222251</xdr:rowOff>
    </xdr:from>
    <xdr:to>
      <xdr:col>5</xdr:col>
      <xdr:colOff>311149</xdr:colOff>
      <xdr:row>0</xdr:row>
      <xdr:rowOff>570781</xdr:rowOff>
    </xdr:to>
    <xdr:pic>
      <xdr:nvPicPr>
        <xdr:cNvPr id="7" name="Picture 11" descr="NHS_E_I">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410325" y="222251"/>
          <a:ext cx="2041524" cy="348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173716</xdr:colOff>
      <xdr:row>1</xdr:row>
      <xdr:rowOff>591003</xdr:rowOff>
    </xdr:from>
    <xdr:to>
      <xdr:col>29</xdr:col>
      <xdr:colOff>589642</xdr:colOff>
      <xdr:row>32</xdr:row>
      <xdr:rowOff>49892</xdr:rowOff>
    </xdr:to>
    <xdr:graphicFrame macro="">
      <xdr:nvGraphicFramePr>
        <xdr:cNvPr id="2" name="Chart 1" descr="Antibiotic Chart" title="Antibiotic Chart">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517072</xdr:colOff>
      <xdr:row>0</xdr:row>
      <xdr:rowOff>119287</xdr:rowOff>
    </xdr:from>
    <xdr:to>
      <xdr:col>12</xdr:col>
      <xdr:colOff>163287</xdr:colOff>
      <xdr:row>1</xdr:row>
      <xdr:rowOff>649967</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400-000005000000}"/>
            </a:ext>
          </a:extLst>
        </xdr:cNvPr>
        <xdr:cNvSpPr txBox="1"/>
      </xdr:nvSpPr>
      <xdr:spPr>
        <a:xfrm>
          <a:off x="4476751" y="119287"/>
          <a:ext cx="2435679" cy="653144"/>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CCG Menu</a:t>
          </a:r>
          <a:endParaRPr lang="en-GB" sz="1600" b="1">
            <a:latin typeface="Arial" pitchFamily="34" charset="0"/>
            <a:cs typeface="Arial" pitchFamily="34" charset="0"/>
          </a:endParaRPr>
        </a:p>
      </xdr:txBody>
    </xdr:sp>
    <xdr:clientData/>
  </xdr:twoCellAnchor>
  <xdr:twoCellAnchor editAs="oneCell">
    <xdr:from>
      <xdr:col>26</xdr:col>
      <xdr:colOff>152853</xdr:colOff>
      <xdr:row>0</xdr:row>
      <xdr:rowOff>40821</xdr:rowOff>
    </xdr:from>
    <xdr:to>
      <xdr:col>29</xdr:col>
      <xdr:colOff>421820</xdr:colOff>
      <xdr:row>1</xdr:row>
      <xdr:rowOff>588282</xdr:rowOff>
    </xdr:to>
    <xdr:pic>
      <xdr:nvPicPr>
        <xdr:cNvPr id="7" name="Picture 6" descr="NHSBSA Logo" title="NHSBSA Logo">
          <a:extLst>
            <a:ext uri="{FF2B5EF4-FFF2-40B4-BE49-F238E27FC236}">
              <a16:creationId xmlns:a16="http://schemas.microsoft.com/office/drawing/2014/main" id="{00000000-0008-0000-1400-000007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712496" y="40821"/>
          <a:ext cx="2065110" cy="6699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83951</xdr:colOff>
      <xdr:row>1</xdr:row>
      <xdr:rowOff>55789</xdr:rowOff>
    </xdr:from>
    <xdr:to>
      <xdr:col>5</xdr:col>
      <xdr:colOff>54429</xdr:colOff>
      <xdr:row>40</xdr:row>
      <xdr:rowOff>0</xdr:rowOff>
    </xdr:to>
    <mc:AlternateContent xmlns:mc="http://schemas.openxmlformats.org/markup-compatibility/2006" xmlns:a14="http://schemas.microsoft.com/office/drawing/2010/main">
      <mc:Choice Requires="a14">
        <xdr:graphicFrame macro="">
          <xdr:nvGraphicFramePr>
            <xdr:cNvPr id="11" name="CCG Name 4" descr="CCG Table" title="CCG Table">
              <a:extLst>
                <a:ext uri="{FF2B5EF4-FFF2-40B4-BE49-F238E27FC236}">
                  <a16:creationId xmlns:a16="http://schemas.microsoft.com/office/drawing/2014/main" id="{00000000-0008-0000-1400-00000B000000}"/>
                </a:ext>
              </a:extLst>
            </xdr:cNvPr>
            <xdr:cNvGraphicFramePr/>
          </xdr:nvGraphicFramePr>
          <xdr:xfrm>
            <a:off x="0" y="0"/>
            <a:ext cx="0" cy="0"/>
          </xdr:xfrm>
          <a:graphic>
            <a:graphicData uri="http://schemas.microsoft.com/office/drawing/2010/slicer">
              <sle:slicer xmlns:sle="http://schemas.microsoft.com/office/drawing/2010/slicer" name="CCG Name 4"/>
            </a:graphicData>
          </a:graphic>
        </xdr:graphicFrame>
      </mc:Choice>
      <mc:Fallback xmlns="">
        <xdr:sp macro="" textlink="">
          <xdr:nvSpPr>
            <xdr:cNvPr id="0" name=""/>
            <xdr:cNvSpPr>
              <a:spLocks noTextEdit="1"/>
            </xdr:cNvSpPr>
          </xdr:nvSpPr>
          <xdr:spPr>
            <a:xfrm>
              <a:off x="80775" y="178253"/>
              <a:ext cx="3035261" cy="10408103"/>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21</xdr:col>
      <xdr:colOff>464002</xdr:colOff>
      <xdr:row>1</xdr:row>
      <xdr:rowOff>62567</xdr:rowOff>
    </xdr:from>
    <xdr:to>
      <xdr:col>25</xdr:col>
      <xdr:colOff>486682</xdr:colOff>
      <xdr:row>1</xdr:row>
      <xdr:rowOff>519038</xdr:rowOff>
    </xdr:to>
    <xdr:pic>
      <xdr:nvPicPr>
        <xdr:cNvPr id="9" name="Picture 11" descr="NHS_E_I">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234181" y="185031"/>
          <a:ext cx="2254251" cy="456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6</xdr:col>
      <xdr:colOff>81644</xdr:colOff>
      <xdr:row>1</xdr:row>
      <xdr:rowOff>741135</xdr:rowOff>
    </xdr:from>
    <xdr:to>
      <xdr:col>30</xdr:col>
      <xdr:colOff>234498</xdr:colOff>
      <xdr:row>32</xdr:row>
      <xdr:rowOff>81643</xdr:rowOff>
    </xdr:to>
    <xdr:graphicFrame macro="">
      <xdr:nvGraphicFramePr>
        <xdr:cNvPr id="2" name="Chart 1" descr="Antibiotic Chart" title="Antibiotic Chart">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94383</xdr:colOff>
      <xdr:row>1</xdr:row>
      <xdr:rowOff>54430</xdr:rowOff>
    </xdr:from>
    <xdr:to>
      <xdr:col>5</xdr:col>
      <xdr:colOff>149679</xdr:colOff>
      <xdr:row>39</xdr:row>
      <xdr:rowOff>54429</xdr:rowOff>
    </xdr:to>
    <mc:AlternateContent xmlns:mc="http://schemas.openxmlformats.org/markup-compatibility/2006" xmlns:a14="http://schemas.microsoft.com/office/drawing/2010/main">
      <mc:Choice Requires="a14">
        <xdr:graphicFrame macro="">
          <xdr:nvGraphicFramePr>
            <xdr:cNvPr id="3" name="CCG Name" descr="CCG table" title="CCG table">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microsoft.com/office/drawing/2010/slicer">
              <sle:slicer xmlns:sle="http://schemas.microsoft.com/office/drawing/2010/slicer" name="CCG Name"/>
            </a:graphicData>
          </a:graphic>
        </xdr:graphicFrame>
      </mc:Choice>
      <mc:Fallback xmlns="">
        <xdr:sp macro="" textlink="">
          <xdr:nvSpPr>
            <xdr:cNvPr id="0" name=""/>
            <xdr:cNvSpPr>
              <a:spLocks noTextEdit="1"/>
            </xdr:cNvSpPr>
          </xdr:nvSpPr>
          <xdr:spPr>
            <a:xfrm>
              <a:off x="94383" y="176893"/>
              <a:ext cx="3021654" cy="10055677"/>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oneCellAnchor>
    <xdr:from>
      <xdr:col>7</xdr:col>
      <xdr:colOff>190499</xdr:colOff>
      <xdr:row>1</xdr:row>
      <xdr:rowOff>140155</xdr:rowOff>
    </xdr:from>
    <xdr:ext cx="2449287" cy="625928"/>
    <xdr:sp macro="" textlink="">
      <xdr:nvSpPr>
        <xdr:cNvPr id="6" name="TextBox 5">
          <a:hlinkClick xmlns:r="http://schemas.openxmlformats.org/officeDocument/2006/relationships" r:id="rId2"/>
          <a:extLst>
            <a:ext uri="{FF2B5EF4-FFF2-40B4-BE49-F238E27FC236}">
              <a16:creationId xmlns:a16="http://schemas.microsoft.com/office/drawing/2014/main" id="{00000000-0008-0000-1700-000006000000}"/>
            </a:ext>
          </a:extLst>
        </xdr:cNvPr>
        <xdr:cNvSpPr txBox="1"/>
      </xdr:nvSpPr>
      <xdr:spPr>
        <a:xfrm>
          <a:off x="4082142" y="262619"/>
          <a:ext cx="2449287" cy="625928"/>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CCG Menu</a:t>
          </a:r>
        </a:p>
      </xdr:txBody>
    </xdr:sp>
    <xdr:clientData/>
  </xdr:oneCellAnchor>
  <xdr:twoCellAnchor editAs="oneCell">
    <xdr:from>
      <xdr:col>26</xdr:col>
      <xdr:colOff>438602</xdr:colOff>
      <xdr:row>0</xdr:row>
      <xdr:rowOff>84819</xdr:rowOff>
    </xdr:from>
    <xdr:to>
      <xdr:col>29</xdr:col>
      <xdr:colOff>574673</xdr:colOff>
      <xdr:row>1</xdr:row>
      <xdr:rowOff>639537</xdr:rowOff>
    </xdr:to>
    <xdr:pic>
      <xdr:nvPicPr>
        <xdr:cNvPr id="10" name="Picture 9" descr="NHSBSA Logo" title="NHSBSA Logo">
          <a:extLst>
            <a:ext uri="{FF2B5EF4-FFF2-40B4-BE49-F238E27FC236}">
              <a16:creationId xmlns:a16="http://schemas.microsoft.com/office/drawing/2014/main" id="{00000000-0008-0000-1700-00000A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930209" y="84819"/>
          <a:ext cx="2013857" cy="677182"/>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95248</xdr:colOff>
      <xdr:row>1</xdr:row>
      <xdr:rowOff>71213</xdr:rowOff>
    </xdr:from>
    <xdr:to>
      <xdr:col>26</xdr:col>
      <xdr:colOff>135510</xdr:colOff>
      <xdr:row>1</xdr:row>
      <xdr:rowOff>549429</xdr:rowOff>
    </xdr:to>
    <xdr:pic>
      <xdr:nvPicPr>
        <xdr:cNvPr id="8" name="Picture 11" descr="NHS_E_I">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355284" y="193677"/>
          <a:ext cx="2271833" cy="47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390525</xdr:colOff>
      <xdr:row>0</xdr:row>
      <xdr:rowOff>47625</xdr:rowOff>
    </xdr:from>
    <xdr:to>
      <xdr:col>7</xdr:col>
      <xdr:colOff>645158</xdr:colOff>
      <xdr:row>1</xdr:row>
      <xdr:rowOff>101600</xdr:rowOff>
    </xdr:to>
    <xdr:pic>
      <xdr:nvPicPr>
        <xdr:cNvPr id="4" name="Picture 3" descr="NHSBSA Logo" title="NHSBSA Logo">
          <a:extLst>
            <a:ext uri="{FF2B5EF4-FFF2-40B4-BE49-F238E27FC236}">
              <a16:creationId xmlns:a16="http://schemas.microsoft.com/office/drawing/2014/main" id="{00000000-0008-0000-1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9486900" y="47625"/>
          <a:ext cx="1216658" cy="390525"/>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758825</xdr:colOff>
      <xdr:row>0</xdr:row>
      <xdr:rowOff>95250</xdr:rowOff>
    </xdr:from>
    <xdr:ext cx="1800225" cy="504825"/>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A00-000005000000}"/>
            </a:ext>
          </a:extLst>
        </xdr:cNvPr>
        <xdr:cNvSpPr txBox="1"/>
      </xdr:nvSpPr>
      <xdr:spPr>
        <a:xfrm>
          <a:off x="3787775" y="95250"/>
          <a:ext cx="1800225" cy="50482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1565274</xdr:colOff>
      <xdr:row>0</xdr:row>
      <xdr:rowOff>130175</xdr:rowOff>
    </xdr:from>
    <xdr:to>
      <xdr:col>6</xdr:col>
      <xdr:colOff>66440</xdr:colOff>
      <xdr:row>1</xdr:row>
      <xdr:rowOff>115907</xdr:rowOff>
    </xdr:to>
    <xdr:pic>
      <xdr:nvPicPr>
        <xdr:cNvPr id="6" name="Picture 11" descr="NHS_E_I">
          <a:extLst>
            <a:ext uri="{FF2B5EF4-FFF2-40B4-BE49-F238E27FC236}">
              <a16:creationId xmlns:a16="http://schemas.microsoft.com/office/drawing/2014/main" id="{AE4A65F2-22FE-4CE0-9CCB-494ACC0E09A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442199" y="130175"/>
          <a:ext cx="1720616" cy="319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133350</xdr:colOff>
      <xdr:row>0</xdr:row>
      <xdr:rowOff>82551</xdr:rowOff>
    </xdr:from>
    <xdr:to>
      <xdr:col>6</xdr:col>
      <xdr:colOff>895350</xdr:colOff>
      <xdr:row>0</xdr:row>
      <xdr:rowOff>495300</xdr:rowOff>
    </xdr:to>
    <xdr:pic>
      <xdr:nvPicPr>
        <xdr:cNvPr id="3" name="Picture 2" descr="NHSBSA Logo" title="NHSBSA Logo">
          <a:extLst>
            <a:ext uri="{FF2B5EF4-FFF2-40B4-BE49-F238E27FC236}">
              <a16:creationId xmlns:a16="http://schemas.microsoft.com/office/drawing/2014/main" id="{00000000-0008-0000-1B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8677275" y="82551"/>
          <a:ext cx="1409700" cy="412749"/>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273050</xdr:colOff>
      <xdr:row>0</xdr:row>
      <xdr:rowOff>133350</xdr:rowOff>
    </xdr:from>
    <xdr:ext cx="1809750" cy="428624"/>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B00-000004000000}"/>
            </a:ext>
          </a:extLst>
        </xdr:cNvPr>
        <xdr:cNvSpPr txBox="1"/>
      </xdr:nvSpPr>
      <xdr:spPr>
        <a:xfrm>
          <a:off x="3225800" y="133350"/>
          <a:ext cx="1809750" cy="428624"/>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650874</xdr:colOff>
      <xdr:row>0</xdr:row>
      <xdr:rowOff>139701</xdr:rowOff>
    </xdr:from>
    <xdr:to>
      <xdr:col>4</xdr:col>
      <xdr:colOff>2209799</xdr:colOff>
      <xdr:row>0</xdr:row>
      <xdr:rowOff>511940</xdr:rowOff>
    </xdr:to>
    <xdr:pic>
      <xdr:nvPicPr>
        <xdr:cNvPr id="5" name="Picture 11" descr="NHS_E_I">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870699" y="139701"/>
          <a:ext cx="1558925" cy="37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681831</xdr:colOff>
      <xdr:row>2</xdr:row>
      <xdr:rowOff>107155</xdr:rowOff>
    </xdr:from>
    <xdr:to>
      <xdr:col>7</xdr:col>
      <xdr:colOff>586581</xdr:colOff>
      <xdr:row>4</xdr:row>
      <xdr:rowOff>71437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6051550" y="488155"/>
          <a:ext cx="169068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editAs="oneCell">
    <xdr:from>
      <xdr:col>16</xdr:col>
      <xdr:colOff>452436</xdr:colOff>
      <xdr:row>0</xdr:row>
      <xdr:rowOff>103187</xdr:rowOff>
    </xdr:from>
    <xdr:to>
      <xdr:col>19</xdr:col>
      <xdr:colOff>488156</xdr:colOff>
      <xdr:row>3</xdr:row>
      <xdr:rowOff>3174</xdr:rowOff>
    </xdr:to>
    <xdr:pic>
      <xdr:nvPicPr>
        <xdr:cNvPr id="5" name="Picture 4" descr="NHSBSA Logo" title="NHSBSA Logo">
          <a:extLst>
            <a:ext uri="{FF2B5EF4-FFF2-40B4-BE49-F238E27FC236}">
              <a16:creationId xmlns:a16="http://schemas.microsoft.com/office/drawing/2014/main" id="{00000000-0008-0000-1C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3001624" y="103187"/>
          <a:ext cx="1643063"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261662</xdr:colOff>
      <xdr:row>1</xdr:row>
      <xdr:rowOff>178595</xdr:rowOff>
    </xdr:from>
    <xdr:to>
      <xdr:col>16</xdr:col>
      <xdr:colOff>202404</xdr:colOff>
      <xdr:row>3</xdr:row>
      <xdr:rowOff>15081</xdr:rowOff>
    </xdr:to>
    <xdr:pic>
      <xdr:nvPicPr>
        <xdr:cNvPr id="8" name="Picture 11" descr="NHS_E_I">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0667725" y="297658"/>
          <a:ext cx="2083867" cy="360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29</xdr:row>
      <xdr:rowOff>119062</xdr:rowOff>
    </xdr:from>
    <xdr:to>
      <xdr:col>17</xdr:col>
      <xdr:colOff>404812</xdr:colOff>
      <xdr:row>50</xdr:row>
      <xdr:rowOff>23813</xdr:rowOff>
    </xdr:to>
    <xdr:graphicFrame macro="">
      <xdr:nvGraphicFramePr>
        <xdr:cNvPr id="9" name="Chart 8" descr="Antibiotic Chart" title="Antibiotic Chart">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75</xdr:row>
      <xdr:rowOff>59532</xdr:rowOff>
    </xdr:from>
    <xdr:to>
      <xdr:col>17</xdr:col>
      <xdr:colOff>392906</xdr:colOff>
      <xdr:row>94</xdr:row>
      <xdr:rowOff>119063</xdr:rowOff>
    </xdr:to>
    <xdr:graphicFrame macro="">
      <xdr:nvGraphicFramePr>
        <xdr:cNvPr id="10" name="Chart 6" descr="Antibiotic Chart" title="Antibiotic Chart">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533400</xdr:colOff>
      <xdr:row>132</xdr:row>
      <xdr:rowOff>47624</xdr:rowOff>
    </xdr:from>
    <xdr:to>
      <xdr:col>6</xdr:col>
      <xdr:colOff>464342</xdr:colOff>
      <xdr:row>159</xdr:row>
      <xdr:rowOff>59530</xdr:rowOff>
    </xdr:to>
    <xdr:graphicFrame macro="">
      <xdr:nvGraphicFramePr>
        <xdr:cNvPr id="19" name="Chart 18" descr="Antibiotic Chart" title="Antibiotic Chart">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211138</xdr:colOff>
      <xdr:row>132</xdr:row>
      <xdr:rowOff>56355</xdr:rowOff>
    </xdr:from>
    <xdr:to>
      <xdr:col>18</xdr:col>
      <xdr:colOff>306387</xdr:colOff>
      <xdr:row>159</xdr:row>
      <xdr:rowOff>53180</xdr:rowOff>
    </xdr:to>
    <xdr:graphicFrame macro="">
      <xdr:nvGraphicFramePr>
        <xdr:cNvPr id="20" name="Chart 3" descr="Antibiotic Chart" title="Antibiotic Chart">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71437</xdr:colOff>
      <xdr:row>7</xdr:row>
      <xdr:rowOff>130969</xdr:rowOff>
    </xdr:from>
    <xdr:to>
      <xdr:col>17</xdr:col>
      <xdr:colOff>404812</xdr:colOff>
      <xdr:row>27</xdr:row>
      <xdr:rowOff>107156</xdr:rowOff>
    </xdr:to>
    <xdr:graphicFrame macro="">
      <xdr:nvGraphicFramePr>
        <xdr:cNvPr id="16" name="Chart 15" descr="Antibiotic Chart" title="Antibiotic Chart">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23813</xdr:colOff>
      <xdr:row>52</xdr:row>
      <xdr:rowOff>95250</xdr:rowOff>
    </xdr:from>
    <xdr:to>
      <xdr:col>17</xdr:col>
      <xdr:colOff>392907</xdr:colOff>
      <xdr:row>72</xdr:row>
      <xdr:rowOff>130969</xdr:rowOff>
    </xdr:to>
    <xdr:graphicFrame macro="">
      <xdr:nvGraphicFramePr>
        <xdr:cNvPr id="17" name="Chart 6" descr="Antibiotic Chart" title="Antibiotic Chart">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824706</xdr:colOff>
      <xdr:row>2</xdr:row>
      <xdr:rowOff>109537</xdr:rowOff>
    </xdr:from>
    <xdr:to>
      <xdr:col>10</xdr:col>
      <xdr:colOff>175419</xdr:colOff>
      <xdr:row>4</xdr:row>
      <xdr:rowOff>80169</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C064CEAE-15AE-4771-8125-9B4F4BC1BF59}"/>
            </a:ext>
          </a:extLst>
        </xdr:cNvPr>
        <xdr:cNvSpPr txBox="1"/>
      </xdr:nvSpPr>
      <xdr:spPr>
        <a:xfrm>
          <a:off x="7980362" y="490537"/>
          <a:ext cx="1529557" cy="49450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0</xdr:col>
      <xdr:colOff>505619</xdr:colOff>
      <xdr:row>99</xdr:row>
      <xdr:rowOff>65088</xdr:rowOff>
    </xdr:from>
    <xdr:to>
      <xdr:col>6</xdr:col>
      <xdr:colOff>488156</xdr:colOff>
      <xdr:row>126</xdr:row>
      <xdr:rowOff>83345</xdr:rowOff>
    </xdr:to>
    <xdr:graphicFrame macro="">
      <xdr:nvGraphicFramePr>
        <xdr:cNvPr id="15" name="Chart 14" descr="Antibiotic Chart" title="Antibiotic Chart">
          <a:extLst>
            <a:ext uri="{FF2B5EF4-FFF2-40B4-BE49-F238E27FC236}">
              <a16:creationId xmlns:a16="http://schemas.microsoft.com/office/drawing/2014/main" id="{96629A85-9348-451D-A422-0162BA0F1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178594</xdr:colOff>
      <xdr:row>99</xdr:row>
      <xdr:rowOff>47625</xdr:rowOff>
    </xdr:from>
    <xdr:to>
      <xdr:col>18</xdr:col>
      <xdr:colOff>305100</xdr:colOff>
      <xdr:row>126</xdr:row>
      <xdr:rowOff>103981</xdr:rowOff>
    </xdr:to>
    <xdr:graphicFrame macro="">
      <xdr:nvGraphicFramePr>
        <xdr:cNvPr id="18" name="Chart 3" descr="Antibiotic Chart" title="Antibiotic Chart">
          <a:extLst>
            <a:ext uri="{FF2B5EF4-FFF2-40B4-BE49-F238E27FC236}">
              <a16:creationId xmlns:a16="http://schemas.microsoft.com/office/drawing/2014/main" id="{01D29038-0D7D-401C-A727-F03B14CAD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17</xdr:col>
      <xdr:colOff>74612</xdr:colOff>
      <xdr:row>1</xdr:row>
      <xdr:rowOff>23017</xdr:rowOff>
    </xdr:from>
    <xdr:to>
      <xdr:col>20</xdr:col>
      <xdr:colOff>125413</xdr:colOff>
      <xdr:row>3</xdr:row>
      <xdr:rowOff>134143</xdr:rowOff>
    </xdr:to>
    <xdr:pic>
      <xdr:nvPicPr>
        <xdr:cNvPr id="3" name="Picture 2" descr="NHSBSA Logo" title="NHSBSA Logo">
          <a:extLst>
            <a:ext uri="{FF2B5EF4-FFF2-40B4-BE49-F238E27FC236}">
              <a16:creationId xmlns:a16="http://schemas.microsoft.com/office/drawing/2014/main" id="{00000000-0008-0000-1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3159581" y="142080"/>
          <a:ext cx="1651795" cy="635001"/>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202406</xdr:colOff>
      <xdr:row>1</xdr:row>
      <xdr:rowOff>166688</xdr:rowOff>
    </xdr:from>
    <xdr:to>
      <xdr:col>16</xdr:col>
      <xdr:colOff>488155</xdr:colOff>
      <xdr:row>3</xdr:row>
      <xdr:rowOff>63425</xdr:rowOff>
    </xdr:to>
    <xdr:pic>
      <xdr:nvPicPr>
        <xdr:cNvPr id="4" name="Picture 11" descr="NHS_E_I">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608469" y="285751"/>
          <a:ext cx="2428874" cy="420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18</xdr:col>
      <xdr:colOff>309562</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75</xdr:row>
      <xdr:rowOff>2382</xdr:rowOff>
    </xdr:from>
    <xdr:to>
      <xdr:col>18</xdr:col>
      <xdr:colOff>333374</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8732</xdr:colOff>
      <xdr:row>131</xdr:row>
      <xdr:rowOff>47625</xdr:rowOff>
    </xdr:from>
    <xdr:to>
      <xdr:col>7</xdr:col>
      <xdr:colOff>35720</xdr:colOff>
      <xdr:row>159</xdr:row>
      <xdr:rowOff>33075</xdr:rowOff>
    </xdr:to>
    <xdr:graphicFrame macro="">
      <xdr:nvGraphicFramePr>
        <xdr:cNvPr id="7" name="Chart 6" descr="Antibiotic Chart" title="Antibiotic Chart">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265112</xdr:colOff>
      <xdr:row>131</xdr:row>
      <xdr:rowOff>47625</xdr:rowOff>
    </xdr:from>
    <xdr:to>
      <xdr:col>18</xdr:col>
      <xdr:colOff>416719</xdr:colOff>
      <xdr:row>159</xdr:row>
      <xdr:rowOff>25875</xdr:rowOff>
    </xdr:to>
    <xdr:graphicFrame macro="">
      <xdr:nvGraphicFramePr>
        <xdr:cNvPr id="8" name="Chart 3" descr="Antibiotic Chart" title="Antibiotic Chart">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520701</xdr:colOff>
      <xdr:row>8</xdr:row>
      <xdr:rowOff>3175</xdr:rowOff>
    </xdr:from>
    <xdr:to>
      <xdr:col>18</xdr:col>
      <xdr:colOff>309562</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503237</xdr:colOff>
      <xdr:row>52</xdr:row>
      <xdr:rowOff>68262</xdr:rowOff>
    </xdr:from>
    <xdr:to>
      <xdr:col>18</xdr:col>
      <xdr:colOff>321469</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97</xdr:row>
      <xdr:rowOff>98424</xdr:rowOff>
    </xdr:from>
    <xdr:to>
      <xdr:col>6</xdr:col>
      <xdr:colOff>476250</xdr:colOff>
      <xdr:row>125</xdr:row>
      <xdr:rowOff>83874</xdr:rowOff>
    </xdr:to>
    <xdr:graphicFrame macro="">
      <xdr:nvGraphicFramePr>
        <xdr:cNvPr id="11" name="Chart 10" descr="Antibiotic Chart" title="Antibiotic Chart">
          <a:extLst>
            <a:ext uri="{FF2B5EF4-FFF2-40B4-BE49-F238E27FC236}">
              <a16:creationId xmlns:a16="http://schemas.microsoft.com/office/drawing/2014/main" id="{15AF072E-A37D-4CD8-A669-CC8C22CA8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142874</xdr:colOff>
      <xdr:row>2</xdr:row>
      <xdr:rowOff>47625</xdr:rowOff>
    </xdr:from>
    <xdr:to>
      <xdr:col>8</xdr:col>
      <xdr:colOff>181767</xdr:colOff>
      <xdr:row>4</xdr:row>
      <xdr:rowOff>11907</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2C2924E0-B1F5-40D9-8354-6F7DDDC6860E}"/>
            </a:ext>
          </a:extLst>
        </xdr:cNvPr>
        <xdr:cNvSpPr txBox="1"/>
      </xdr:nvSpPr>
      <xdr:spPr>
        <a:xfrm>
          <a:off x="6750843" y="428625"/>
          <a:ext cx="1693862"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8</xdr:col>
      <xdr:colOff>333375</xdr:colOff>
      <xdr:row>2</xdr:row>
      <xdr:rowOff>47625</xdr:rowOff>
    </xdr:from>
    <xdr:to>
      <xdr:col>11</xdr:col>
      <xdr:colOff>255589</xdr:colOff>
      <xdr:row>4</xdr:row>
      <xdr:rowOff>21432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5884201E-A756-4FA6-8715-5536909EA1C8}"/>
            </a:ext>
          </a:extLst>
        </xdr:cNvPr>
        <xdr:cNvSpPr txBox="1"/>
      </xdr:nvSpPr>
      <xdr:spPr>
        <a:xfrm>
          <a:off x="8596313" y="428625"/>
          <a:ext cx="1529557"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7</xdr:col>
      <xdr:colOff>255589</xdr:colOff>
      <xdr:row>97</xdr:row>
      <xdr:rowOff>104776</xdr:rowOff>
    </xdr:from>
    <xdr:to>
      <xdr:col>18</xdr:col>
      <xdr:colOff>351633</xdr:colOff>
      <xdr:row>125</xdr:row>
      <xdr:rowOff>83343</xdr:rowOff>
    </xdr:to>
    <xdr:graphicFrame macro="">
      <xdr:nvGraphicFramePr>
        <xdr:cNvPr id="14" name="Chart 13" descr="Antibiotic Chart" title="Antibiotic Chart">
          <a:extLst>
            <a:ext uri="{FF2B5EF4-FFF2-40B4-BE49-F238E27FC236}">
              <a16:creationId xmlns:a16="http://schemas.microsoft.com/office/drawing/2014/main" id="{0126E82C-CF8D-4E0C-98B1-F69BC60B6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38.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16</xdr:col>
      <xdr:colOff>360361</xdr:colOff>
      <xdr:row>1</xdr:row>
      <xdr:rowOff>11112</xdr:rowOff>
    </xdr:from>
    <xdr:to>
      <xdr:col>20</xdr:col>
      <xdr:colOff>23812</xdr:colOff>
      <xdr:row>3</xdr:row>
      <xdr:rowOff>86519</xdr:rowOff>
    </xdr:to>
    <xdr:pic>
      <xdr:nvPicPr>
        <xdr:cNvPr id="3" name="Picture 2" descr="NHSBSA Logo" title="NHSBSA Logo">
          <a:extLst>
            <a:ext uri="{FF2B5EF4-FFF2-40B4-BE49-F238E27FC236}">
              <a16:creationId xmlns:a16="http://schemas.microsoft.com/office/drawing/2014/main" id="{00000000-0008-0000-1E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909549" y="130175"/>
          <a:ext cx="1806576" cy="599282"/>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99975</xdr:colOff>
      <xdr:row>1</xdr:row>
      <xdr:rowOff>166689</xdr:rowOff>
    </xdr:from>
    <xdr:to>
      <xdr:col>16</xdr:col>
      <xdr:colOff>297654</xdr:colOff>
      <xdr:row>3</xdr:row>
      <xdr:rowOff>44450</xdr:rowOff>
    </xdr:to>
    <xdr:pic>
      <xdr:nvPicPr>
        <xdr:cNvPr id="4" name="Picture 11" descr="NHS_E_I">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506038" y="285752"/>
          <a:ext cx="2340804" cy="401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18</xdr:col>
      <xdr:colOff>261937</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18</xdr:col>
      <xdr:colOff>309562</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56356</xdr:colOff>
      <xdr:row>133</xdr:row>
      <xdr:rowOff>35718</xdr:rowOff>
    </xdr:from>
    <xdr:to>
      <xdr:col>7</xdr:col>
      <xdr:colOff>0</xdr:colOff>
      <xdr:row>160</xdr:row>
      <xdr:rowOff>103980</xdr:rowOff>
    </xdr:to>
    <xdr:graphicFrame macro="">
      <xdr:nvGraphicFramePr>
        <xdr:cNvPr id="7" name="Chart 6" descr="Antibiotic Chart" title="Antibiotic Chart">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277019</xdr:colOff>
      <xdr:row>133</xdr:row>
      <xdr:rowOff>9525</xdr:rowOff>
    </xdr:from>
    <xdr:to>
      <xdr:col>18</xdr:col>
      <xdr:colOff>345281</xdr:colOff>
      <xdr:row>160</xdr:row>
      <xdr:rowOff>95250</xdr:rowOff>
    </xdr:to>
    <xdr:graphicFrame macro="">
      <xdr:nvGraphicFramePr>
        <xdr:cNvPr id="8" name="Chart 3" descr="Antibiotic Chart" title="Antibiotic Chart">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520701</xdr:colOff>
      <xdr:row>8</xdr:row>
      <xdr:rowOff>3175</xdr:rowOff>
    </xdr:from>
    <xdr:to>
      <xdr:col>18</xdr:col>
      <xdr:colOff>214312</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503236</xdr:colOff>
      <xdr:row>52</xdr:row>
      <xdr:rowOff>68262</xdr:rowOff>
    </xdr:from>
    <xdr:to>
      <xdr:col>18</xdr:col>
      <xdr:colOff>297655</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484982</xdr:colOff>
      <xdr:row>99</xdr:row>
      <xdr:rowOff>146049</xdr:rowOff>
    </xdr:from>
    <xdr:to>
      <xdr:col>6</xdr:col>
      <xdr:colOff>496889</xdr:colOff>
      <xdr:row>128</xdr:row>
      <xdr:rowOff>47625</xdr:rowOff>
    </xdr:to>
    <xdr:graphicFrame macro="">
      <xdr:nvGraphicFramePr>
        <xdr:cNvPr id="11" name="Chart 10" descr="Antibiotic Chart" title="Antibiotic Chart">
          <a:extLst>
            <a:ext uri="{FF2B5EF4-FFF2-40B4-BE49-F238E27FC236}">
              <a16:creationId xmlns:a16="http://schemas.microsoft.com/office/drawing/2014/main" id="{4607BB6E-323A-44F5-89A5-E1DFE72BC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238125</xdr:colOff>
      <xdr:row>99</xdr:row>
      <xdr:rowOff>146048</xdr:rowOff>
    </xdr:from>
    <xdr:to>
      <xdr:col>18</xdr:col>
      <xdr:colOff>389831</xdr:colOff>
      <xdr:row>128</xdr:row>
      <xdr:rowOff>49561</xdr:rowOff>
    </xdr:to>
    <xdr:graphicFrame macro="">
      <xdr:nvGraphicFramePr>
        <xdr:cNvPr id="12" name="Chart 11" descr="Antibiotic Chart" title="Antibiotic Chart">
          <a:extLst>
            <a:ext uri="{FF2B5EF4-FFF2-40B4-BE49-F238E27FC236}">
              <a16:creationId xmlns:a16="http://schemas.microsoft.com/office/drawing/2014/main" id="{DB3804E1-E324-4147-9848-16B71D4CD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452436</xdr:colOff>
      <xdr:row>2</xdr:row>
      <xdr:rowOff>95250</xdr:rowOff>
    </xdr:from>
    <xdr:to>
      <xdr:col>7</xdr:col>
      <xdr:colOff>1059655</xdr:colOff>
      <xdr:row>4</xdr:row>
      <xdr:rowOff>59532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2B088268-A0C9-4DED-AAF5-C7DB869DCC46}"/>
            </a:ext>
          </a:extLst>
        </xdr:cNvPr>
        <xdr:cNvSpPr txBox="1"/>
      </xdr:nvSpPr>
      <xdr:spPr>
        <a:xfrm>
          <a:off x="6524624" y="476250"/>
          <a:ext cx="169068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8</xdr:col>
      <xdr:colOff>178594</xdr:colOff>
      <xdr:row>2</xdr:row>
      <xdr:rowOff>95250</xdr:rowOff>
    </xdr:from>
    <xdr:to>
      <xdr:col>11</xdr:col>
      <xdr:colOff>110333</xdr:colOff>
      <xdr:row>4</xdr:row>
      <xdr:rowOff>69057</xdr:rowOff>
    </xdr:to>
    <xdr:sp macro="" textlink="">
      <xdr:nvSpPr>
        <xdr:cNvPr id="14" name="TextBox 13">
          <a:hlinkClick xmlns:r="http://schemas.openxmlformats.org/officeDocument/2006/relationships" r:id="rId13"/>
          <a:extLst>
            <a:ext uri="{FF2B5EF4-FFF2-40B4-BE49-F238E27FC236}">
              <a16:creationId xmlns:a16="http://schemas.microsoft.com/office/drawing/2014/main" id="{D76FDDD2-B9AC-49CC-8DCD-8E26F5BEC40C}"/>
            </a:ext>
          </a:extLst>
        </xdr:cNvPr>
        <xdr:cNvSpPr txBox="1"/>
      </xdr:nvSpPr>
      <xdr:spPr>
        <a:xfrm>
          <a:off x="8441532" y="476250"/>
          <a:ext cx="1539082"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247648</xdr:colOff>
      <xdr:row>0</xdr:row>
      <xdr:rowOff>127001</xdr:rowOff>
    </xdr:from>
    <xdr:to>
      <xdr:col>25</xdr:col>
      <xdr:colOff>304799</xdr:colOff>
      <xdr:row>1</xdr:row>
      <xdr:rowOff>35960</xdr:rowOff>
    </xdr:to>
    <xdr:pic>
      <xdr:nvPicPr>
        <xdr:cNvPr id="2" name="Picture 11" descr="NHS_E_I">
          <a:extLst>
            <a:ext uri="{FF2B5EF4-FFF2-40B4-BE49-F238E27FC236}">
              <a16:creationId xmlns:a16="http://schemas.microsoft.com/office/drawing/2014/main" id="{08B6D7C0-A2E8-4900-A423-9769876E543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693898" y="127001"/>
          <a:ext cx="1562101" cy="404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139700</xdr:colOff>
      <xdr:row>0</xdr:row>
      <xdr:rowOff>95250</xdr:rowOff>
    </xdr:from>
    <xdr:to>
      <xdr:col>28</xdr:col>
      <xdr:colOff>495934</xdr:colOff>
      <xdr:row>1</xdr:row>
      <xdr:rowOff>85725</xdr:rowOff>
    </xdr:to>
    <xdr:pic>
      <xdr:nvPicPr>
        <xdr:cNvPr id="3" name="Picture 2" descr="NHSBSA Logo" title="NHSBSA Logo">
          <a:extLst>
            <a:ext uri="{FF2B5EF4-FFF2-40B4-BE49-F238E27FC236}">
              <a16:creationId xmlns:a16="http://schemas.microsoft.com/office/drawing/2014/main" id="{4960DB9F-9481-49E9-81A9-6DB1417FEE6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6592550" y="95250"/>
          <a:ext cx="1359534" cy="48260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295275</xdr:colOff>
      <xdr:row>0</xdr:row>
      <xdr:rowOff>66675</xdr:rowOff>
    </xdr:from>
    <xdr:to>
      <xdr:col>6</xdr:col>
      <xdr:colOff>228599</xdr:colOff>
      <xdr:row>1</xdr:row>
      <xdr:rowOff>85725</xdr:rowOff>
    </xdr:to>
    <xdr:sp macro="" textlink="">
      <xdr:nvSpPr>
        <xdr:cNvPr id="4" name="TextBox 3">
          <a:hlinkClick xmlns:r="http://schemas.openxmlformats.org/officeDocument/2006/relationships" r:id="rId4"/>
          <a:extLst>
            <a:ext uri="{FF2B5EF4-FFF2-40B4-BE49-F238E27FC236}">
              <a16:creationId xmlns:a16="http://schemas.microsoft.com/office/drawing/2014/main" id="{6BB2F466-9D62-4059-BACA-1CF57D0A0698}"/>
            </a:ext>
          </a:extLst>
        </xdr:cNvPr>
        <xdr:cNvSpPr txBox="1"/>
      </xdr:nvSpPr>
      <xdr:spPr>
        <a:xfrm>
          <a:off x="5133975" y="66675"/>
          <a:ext cx="2209799" cy="4191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STP Menu</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1.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14</xdr:col>
      <xdr:colOff>226220</xdr:colOff>
      <xdr:row>0</xdr:row>
      <xdr:rowOff>55562</xdr:rowOff>
    </xdr:from>
    <xdr:to>
      <xdr:col>18</xdr:col>
      <xdr:colOff>103982</xdr:colOff>
      <xdr:row>3</xdr:row>
      <xdr:rowOff>85726</xdr:rowOff>
    </xdr:to>
    <xdr:pic>
      <xdr:nvPicPr>
        <xdr:cNvPr id="3" name="Picture 2" descr="NHSBSA Logo" title="NHSBSA Logo">
          <a:extLst>
            <a:ext uri="{FF2B5EF4-FFF2-40B4-BE49-F238E27FC236}">
              <a16:creationId xmlns:a16="http://schemas.microsoft.com/office/drawing/2014/main" id="{00000000-0008-0000-1F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870658" y="55562"/>
          <a:ext cx="2024062" cy="676277"/>
        </a:xfrm>
        <a:prstGeom prst="rect">
          <a:avLst/>
        </a:prstGeom>
        <a:noFill/>
        <a:ln>
          <a:noFill/>
        </a:ln>
        <a:extLst>
          <a:ext uri="{53640926-AAD7-44D8-BBD7-CCE9431645EC}">
            <a14:shadowObscured xmlns:a14="http://schemas.microsoft.com/office/drawing/2010/main"/>
          </a:ext>
        </a:extLst>
      </xdr:spPr>
    </xdr:pic>
    <xdr:clientData/>
  </xdr:twoCellAnchor>
  <xdr:twoCellAnchor>
    <xdr:from>
      <xdr:col>9</xdr:col>
      <xdr:colOff>357188</xdr:colOff>
      <xdr:row>1</xdr:row>
      <xdr:rowOff>83345</xdr:rowOff>
    </xdr:from>
    <xdr:to>
      <xdr:col>14</xdr:col>
      <xdr:colOff>107155</xdr:colOff>
      <xdr:row>2</xdr:row>
      <xdr:rowOff>242020</xdr:rowOff>
    </xdr:to>
    <xdr:pic>
      <xdr:nvPicPr>
        <xdr:cNvPr id="4" name="Picture 11" descr="NHS_E_I">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322719" y="202408"/>
          <a:ext cx="2428874" cy="420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xdr:colOff>
      <xdr:row>30</xdr:row>
      <xdr:rowOff>2381</xdr:rowOff>
    </xdr:from>
    <xdr:to>
      <xdr:col>16</xdr:col>
      <xdr:colOff>273845</xdr:colOff>
      <xdr:row>50</xdr:row>
      <xdr:rowOff>30162</xdr:rowOff>
    </xdr:to>
    <xdr:graphicFrame macro="">
      <xdr:nvGraphicFramePr>
        <xdr:cNvPr id="5" name="Chart 4" descr="Antibiotic Chart" title="Antibiotic Chart">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16</xdr:col>
      <xdr:colOff>333375</xdr:colOff>
      <xdr:row>94</xdr:row>
      <xdr:rowOff>47626</xdr:rowOff>
    </xdr:to>
    <xdr:graphicFrame macro="">
      <xdr:nvGraphicFramePr>
        <xdr:cNvPr id="6" name="Chart 6" descr="Antibiotic Chart" title="Antibiotic Chart">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133</xdr:row>
      <xdr:rowOff>-1</xdr:rowOff>
    </xdr:from>
    <xdr:to>
      <xdr:col>4</xdr:col>
      <xdr:colOff>601663</xdr:colOff>
      <xdr:row>161</xdr:row>
      <xdr:rowOff>-1</xdr:rowOff>
    </xdr:to>
    <xdr:graphicFrame macro="">
      <xdr:nvGraphicFramePr>
        <xdr:cNvPr id="7" name="Chart 6" descr="Antibiotic Chart" title="Antibiotic Chart">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273843</xdr:colOff>
      <xdr:row>133</xdr:row>
      <xdr:rowOff>8732</xdr:rowOff>
    </xdr:from>
    <xdr:to>
      <xdr:col>16</xdr:col>
      <xdr:colOff>389730</xdr:colOff>
      <xdr:row>161</xdr:row>
      <xdr:rowOff>11906</xdr:rowOff>
    </xdr:to>
    <xdr:graphicFrame macro="">
      <xdr:nvGraphicFramePr>
        <xdr:cNvPr id="8" name="Chart 3" descr="Antibiotic Chart" title="Antibiotic Chart">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523876</xdr:colOff>
      <xdr:row>8</xdr:row>
      <xdr:rowOff>6350</xdr:rowOff>
    </xdr:from>
    <xdr:to>
      <xdr:col>16</xdr:col>
      <xdr:colOff>250031</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506412</xdr:colOff>
      <xdr:row>52</xdr:row>
      <xdr:rowOff>65087</xdr:rowOff>
    </xdr:from>
    <xdr:to>
      <xdr:col>16</xdr:col>
      <xdr:colOff>321469</xdr:colOff>
      <xdr:row>72</xdr:row>
      <xdr:rowOff>83344</xdr:rowOff>
    </xdr:to>
    <xdr:graphicFrame macro="">
      <xdr:nvGraphicFramePr>
        <xdr:cNvPr id="10" name="Chart 6" descr="Antibiotic Chart" title="Antibiotic Chart">
          <a:extLst>
            <a:ext uri="{FF2B5EF4-FFF2-40B4-BE49-F238E27FC236}">
              <a16:creationId xmlns:a16="http://schemas.microsoft.com/office/drawing/2014/main"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99</xdr:row>
      <xdr:rowOff>35720</xdr:rowOff>
    </xdr:from>
    <xdr:to>
      <xdr:col>4</xdr:col>
      <xdr:colOff>559595</xdr:colOff>
      <xdr:row>127</xdr:row>
      <xdr:rowOff>35720</xdr:rowOff>
    </xdr:to>
    <xdr:graphicFrame macro="">
      <xdr:nvGraphicFramePr>
        <xdr:cNvPr id="11" name="Chart 10" descr="Antibiotic Chart" title="Antibiotic Chart">
          <a:extLst>
            <a:ext uri="{FF2B5EF4-FFF2-40B4-BE49-F238E27FC236}">
              <a16:creationId xmlns:a16="http://schemas.microsoft.com/office/drawing/2014/main" id="{D25602D4-4CD4-4C1B-B16D-E42C94A78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35719</xdr:colOff>
      <xdr:row>2</xdr:row>
      <xdr:rowOff>142875</xdr:rowOff>
    </xdr:from>
    <xdr:to>
      <xdr:col>6</xdr:col>
      <xdr:colOff>484981</xdr:colOff>
      <xdr:row>4</xdr:row>
      <xdr:rowOff>107157</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5840EFF4-7C5E-43DD-BEEB-80F4D2B9AB69}"/>
            </a:ext>
          </a:extLst>
        </xdr:cNvPr>
        <xdr:cNvSpPr txBox="1"/>
      </xdr:nvSpPr>
      <xdr:spPr>
        <a:xfrm>
          <a:off x="6572250" y="523875"/>
          <a:ext cx="1687512"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130969</xdr:colOff>
      <xdr:row>2</xdr:row>
      <xdr:rowOff>154781</xdr:rowOff>
    </xdr:from>
    <xdr:to>
      <xdr:col>9</xdr:col>
      <xdr:colOff>26989</xdr:colOff>
      <xdr:row>4</xdr:row>
      <xdr:rowOff>125413</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6ADF05F6-C382-4B44-97BC-640D2D53CD03}"/>
            </a:ext>
          </a:extLst>
        </xdr:cNvPr>
        <xdr:cNvSpPr txBox="1"/>
      </xdr:nvSpPr>
      <xdr:spPr>
        <a:xfrm>
          <a:off x="8453438" y="535781"/>
          <a:ext cx="1539082" cy="49450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229393</xdr:colOff>
      <xdr:row>99</xdr:row>
      <xdr:rowOff>59531</xdr:rowOff>
    </xdr:from>
    <xdr:to>
      <xdr:col>16</xdr:col>
      <xdr:colOff>312737</xdr:colOff>
      <xdr:row>127</xdr:row>
      <xdr:rowOff>59531</xdr:rowOff>
    </xdr:to>
    <xdr:graphicFrame macro="">
      <xdr:nvGraphicFramePr>
        <xdr:cNvPr id="14" name="Chart 13" descr="Antibiotic Chart" title="Antibiotic Chart">
          <a:extLst>
            <a:ext uri="{FF2B5EF4-FFF2-40B4-BE49-F238E27FC236}">
              <a16:creationId xmlns:a16="http://schemas.microsoft.com/office/drawing/2014/main" id="{EB136594-AA37-4F93-83F0-626CDFA3E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4.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14</xdr:col>
      <xdr:colOff>333373</xdr:colOff>
      <xdr:row>0</xdr:row>
      <xdr:rowOff>70644</xdr:rowOff>
    </xdr:from>
    <xdr:to>
      <xdr:col>18</xdr:col>
      <xdr:colOff>47625</xdr:colOff>
      <xdr:row>3</xdr:row>
      <xdr:rowOff>26988</xdr:rowOff>
    </xdr:to>
    <xdr:pic>
      <xdr:nvPicPr>
        <xdr:cNvPr id="3" name="Picture 2" descr="NHSBSA Logo" title="NHSBSA Logo">
          <a:extLst>
            <a:ext uri="{FF2B5EF4-FFF2-40B4-BE49-F238E27FC236}">
              <a16:creationId xmlns:a16="http://schemas.microsoft.com/office/drawing/2014/main" id="{00000000-0008-0000-20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977811" y="70644"/>
          <a:ext cx="1857377" cy="599282"/>
        </a:xfrm>
        <a:prstGeom prst="rect">
          <a:avLst/>
        </a:prstGeom>
        <a:noFill/>
        <a:ln>
          <a:noFill/>
        </a:ln>
        <a:extLst>
          <a:ext uri="{53640926-AAD7-44D8-BBD7-CCE9431645EC}">
            <a14:shadowObscured xmlns:a14="http://schemas.microsoft.com/office/drawing/2010/main"/>
          </a:ext>
        </a:extLst>
      </xdr:spPr>
    </xdr:pic>
    <xdr:clientData/>
  </xdr:twoCellAnchor>
  <xdr:twoCellAnchor>
    <xdr:from>
      <xdr:col>9</xdr:col>
      <xdr:colOff>406667</xdr:colOff>
      <xdr:row>1</xdr:row>
      <xdr:rowOff>119063</xdr:rowOff>
    </xdr:from>
    <xdr:to>
      <xdr:col>14</xdr:col>
      <xdr:colOff>130967</xdr:colOff>
      <xdr:row>3</xdr:row>
      <xdr:rowOff>15080</xdr:rowOff>
    </xdr:to>
    <xdr:pic>
      <xdr:nvPicPr>
        <xdr:cNvPr id="4" name="Picture 11" descr="NHS_E_I">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372198" y="238126"/>
          <a:ext cx="2403207" cy="4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xdr:colOff>
      <xdr:row>30</xdr:row>
      <xdr:rowOff>2381</xdr:rowOff>
    </xdr:from>
    <xdr:to>
      <xdr:col>16</xdr:col>
      <xdr:colOff>190501</xdr:colOff>
      <xdr:row>50</xdr:row>
      <xdr:rowOff>30162</xdr:rowOff>
    </xdr:to>
    <xdr:graphicFrame macro="">
      <xdr:nvGraphicFramePr>
        <xdr:cNvPr id="5" name="Chart 4" descr="Antibiotic Chart" title="Antibiotic Chart">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xdr:colOff>
      <xdr:row>75</xdr:row>
      <xdr:rowOff>2382</xdr:rowOff>
    </xdr:from>
    <xdr:to>
      <xdr:col>16</xdr:col>
      <xdr:colOff>273845</xdr:colOff>
      <xdr:row>94</xdr:row>
      <xdr:rowOff>47626</xdr:rowOff>
    </xdr:to>
    <xdr:graphicFrame macro="">
      <xdr:nvGraphicFramePr>
        <xdr:cNvPr id="6" name="Chart 6" descr="Antibiotic Chart" title="Antibiotic Chart">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23813</xdr:colOff>
      <xdr:row>133</xdr:row>
      <xdr:rowOff>47625</xdr:rowOff>
    </xdr:from>
    <xdr:to>
      <xdr:col>4</xdr:col>
      <xdr:colOff>568326</xdr:colOff>
      <xdr:row>161</xdr:row>
      <xdr:rowOff>83343</xdr:rowOff>
    </xdr:to>
    <xdr:graphicFrame macro="">
      <xdr:nvGraphicFramePr>
        <xdr:cNvPr id="7" name="Chart 6" descr="Antibiotic Chart" title="Antibiotic Chart">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199231</xdr:colOff>
      <xdr:row>133</xdr:row>
      <xdr:rowOff>47628</xdr:rowOff>
    </xdr:from>
    <xdr:to>
      <xdr:col>16</xdr:col>
      <xdr:colOff>312737</xdr:colOff>
      <xdr:row>162</xdr:row>
      <xdr:rowOff>11906</xdr:rowOff>
    </xdr:to>
    <xdr:graphicFrame macro="">
      <xdr:nvGraphicFramePr>
        <xdr:cNvPr id="8" name="Chart 3" descr="Antibiotic Chart" title="Antibiotic Chart">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523877</xdr:colOff>
      <xdr:row>8</xdr:row>
      <xdr:rowOff>6350</xdr:rowOff>
    </xdr:from>
    <xdr:to>
      <xdr:col>16</xdr:col>
      <xdr:colOff>154781</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506412</xdr:colOff>
      <xdr:row>52</xdr:row>
      <xdr:rowOff>65087</xdr:rowOff>
    </xdr:from>
    <xdr:to>
      <xdr:col>16</xdr:col>
      <xdr:colOff>190500</xdr:colOff>
      <xdr:row>72</xdr:row>
      <xdr:rowOff>83344</xdr:rowOff>
    </xdr:to>
    <xdr:graphicFrame macro="">
      <xdr:nvGraphicFramePr>
        <xdr:cNvPr id="10" name="Chart 6" descr="Antibiotic Chart" title="Antibiotic Chart">
          <a:extLst>
            <a:ext uri="{FF2B5EF4-FFF2-40B4-BE49-F238E27FC236}">
              <a16:creationId xmlns:a16="http://schemas.microsoft.com/office/drawing/2014/main" id="{00000000-0008-0000-2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99</xdr:row>
      <xdr:rowOff>11906</xdr:rowOff>
    </xdr:from>
    <xdr:to>
      <xdr:col>4</xdr:col>
      <xdr:colOff>535781</xdr:colOff>
      <xdr:row>127</xdr:row>
      <xdr:rowOff>80168</xdr:rowOff>
    </xdr:to>
    <xdr:graphicFrame macro="">
      <xdr:nvGraphicFramePr>
        <xdr:cNvPr id="11" name="Chart 10" descr="Antibiotic Chart" title="Antibiotic Chart">
          <a:extLst>
            <a:ext uri="{FF2B5EF4-FFF2-40B4-BE49-F238E27FC236}">
              <a16:creationId xmlns:a16="http://schemas.microsoft.com/office/drawing/2014/main" id="{A4E4C911-0051-45EA-8606-E0208F8D7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619125</xdr:colOff>
      <xdr:row>2</xdr:row>
      <xdr:rowOff>95250</xdr:rowOff>
    </xdr:from>
    <xdr:to>
      <xdr:col>6</xdr:col>
      <xdr:colOff>163512</xdr:colOff>
      <xdr:row>4</xdr:row>
      <xdr:rowOff>59532</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9D701E6A-D8AB-4F24-B898-C8D957CC5002}"/>
            </a:ext>
          </a:extLst>
        </xdr:cNvPr>
        <xdr:cNvSpPr txBox="1"/>
      </xdr:nvSpPr>
      <xdr:spPr>
        <a:xfrm>
          <a:off x="6250781" y="476250"/>
          <a:ext cx="1687512"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6</xdr:col>
      <xdr:colOff>404813</xdr:colOff>
      <xdr:row>2</xdr:row>
      <xdr:rowOff>95250</xdr:rowOff>
    </xdr:from>
    <xdr:to>
      <xdr:col>8</xdr:col>
      <xdr:colOff>292101</xdr:colOff>
      <xdr:row>4</xdr:row>
      <xdr:rowOff>62707</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AB8BAC7A-3957-4068-B635-890FACB794BA}"/>
            </a:ext>
          </a:extLst>
        </xdr:cNvPr>
        <xdr:cNvSpPr txBox="1"/>
      </xdr:nvSpPr>
      <xdr:spPr>
        <a:xfrm>
          <a:off x="8179594" y="476250"/>
          <a:ext cx="1542257" cy="49133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229393</xdr:colOff>
      <xdr:row>99</xdr:row>
      <xdr:rowOff>32543</xdr:rowOff>
    </xdr:from>
    <xdr:to>
      <xdr:col>16</xdr:col>
      <xdr:colOff>288924</xdr:colOff>
      <xdr:row>127</xdr:row>
      <xdr:rowOff>100805</xdr:rowOff>
    </xdr:to>
    <xdr:graphicFrame macro="">
      <xdr:nvGraphicFramePr>
        <xdr:cNvPr id="14" name="Chart 13" descr="Antibiotic Chart" title="Antibiotic Chart">
          <a:extLst>
            <a:ext uri="{FF2B5EF4-FFF2-40B4-BE49-F238E27FC236}">
              <a16:creationId xmlns:a16="http://schemas.microsoft.com/office/drawing/2014/main" id="{12325BAC-C90D-437C-9DAD-D8A45E550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7.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14</xdr:col>
      <xdr:colOff>238124</xdr:colOff>
      <xdr:row>0</xdr:row>
      <xdr:rowOff>94456</xdr:rowOff>
    </xdr:from>
    <xdr:to>
      <xdr:col>17</xdr:col>
      <xdr:colOff>425451</xdr:colOff>
      <xdr:row>3</xdr:row>
      <xdr:rowOff>29369</xdr:rowOff>
    </xdr:to>
    <xdr:pic>
      <xdr:nvPicPr>
        <xdr:cNvPr id="3" name="Picture 2" descr="NHSBSA Logo" title="NHSBSA Logo">
          <a:extLst>
            <a:ext uri="{FF2B5EF4-FFF2-40B4-BE49-F238E27FC236}">
              <a16:creationId xmlns:a16="http://schemas.microsoft.com/office/drawing/2014/main" id="{00000000-0008-0000-21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882562" y="94456"/>
          <a:ext cx="1797845" cy="581026"/>
        </a:xfrm>
        <a:prstGeom prst="rect">
          <a:avLst/>
        </a:prstGeom>
        <a:noFill/>
        <a:ln>
          <a:noFill/>
        </a:ln>
        <a:extLst>
          <a:ext uri="{53640926-AAD7-44D8-BBD7-CCE9431645EC}">
            <a14:shadowObscured xmlns:a14="http://schemas.microsoft.com/office/drawing/2010/main"/>
          </a:ext>
        </a:extLst>
      </xdr:spPr>
    </xdr:pic>
    <xdr:clientData/>
  </xdr:twoCellAnchor>
  <xdr:twoCellAnchor>
    <xdr:from>
      <xdr:col>9</xdr:col>
      <xdr:colOff>381000</xdr:colOff>
      <xdr:row>1</xdr:row>
      <xdr:rowOff>71438</xdr:rowOff>
    </xdr:from>
    <xdr:to>
      <xdr:col>13</xdr:col>
      <xdr:colOff>449262</xdr:colOff>
      <xdr:row>2</xdr:row>
      <xdr:rowOff>226938</xdr:rowOff>
    </xdr:to>
    <xdr:pic>
      <xdr:nvPicPr>
        <xdr:cNvPr id="4" name="Picture 11" descr="NHS_E_I">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346531" y="190501"/>
          <a:ext cx="2211387" cy="41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16</xdr:col>
      <xdr:colOff>369094</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16</xdr:col>
      <xdr:colOff>357187</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132</xdr:row>
      <xdr:rowOff>86519</xdr:rowOff>
    </xdr:from>
    <xdr:to>
      <xdr:col>4</xdr:col>
      <xdr:colOff>544513</xdr:colOff>
      <xdr:row>160</xdr:row>
      <xdr:rowOff>83344</xdr:rowOff>
    </xdr:to>
    <xdr:graphicFrame macro="">
      <xdr:nvGraphicFramePr>
        <xdr:cNvPr id="7" name="Chart 6" descr="Antibiotic Chart" title="Antibiotic Chart">
          <a:extLst>
            <a:ext uri="{FF2B5EF4-FFF2-40B4-BE49-F238E27FC236}">
              <a16:creationId xmlns:a16="http://schemas.microsoft.com/office/drawing/2014/main"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258763</xdr:colOff>
      <xdr:row>132</xdr:row>
      <xdr:rowOff>83345</xdr:rowOff>
    </xdr:from>
    <xdr:to>
      <xdr:col>16</xdr:col>
      <xdr:colOff>342108</xdr:colOff>
      <xdr:row>160</xdr:row>
      <xdr:rowOff>95250</xdr:rowOff>
    </xdr:to>
    <xdr:graphicFrame macro="">
      <xdr:nvGraphicFramePr>
        <xdr:cNvPr id="8" name="Chart 3" descr="Antibiotic Chart" title="Antibiotic Chart">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520702</xdr:colOff>
      <xdr:row>8</xdr:row>
      <xdr:rowOff>3175</xdr:rowOff>
    </xdr:from>
    <xdr:to>
      <xdr:col>16</xdr:col>
      <xdr:colOff>345282</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503237</xdr:colOff>
      <xdr:row>52</xdr:row>
      <xdr:rowOff>68262</xdr:rowOff>
    </xdr:from>
    <xdr:to>
      <xdr:col>16</xdr:col>
      <xdr:colOff>333375</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526256</xdr:colOff>
      <xdr:row>98</xdr:row>
      <xdr:rowOff>35720</xdr:rowOff>
    </xdr:from>
    <xdr:to>
      <xdr:col>4</xdr:col>
      <xdr:colOff>550863</xdr:colOff>
      <xdr:row>126</xdr:row>
      <xdr:rowOff>71438</xdr:rowOff>
    </xdr:to>
    <xdr:graphicFrame macro="">
      <xdr:nvGraphicFramePr>
        <xdr:cNvPr id="11" name="Chart 10" descr="Antibiotic Chart" title="Antibiotic Chart">
          <a:extLst>
            <a:ext uri="{FF2B5EF4-FFF2-40B4-BE49-F238E27FC236}">
              <a16:creationId xmlns:a16="http://schemas.microsoft.com/office/drawing/2014/main" id="{EF287A79-CD41-40CC-A347-F0F15E28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35719</xdr:colOff>
      <xdr:row>2</xdr:row>
      <xdr:rowOff>130969</xdr:rowOff>
    </xdr:from>
    <xdr:to>
      <xdr:col>6</xdr:col>
      <xdr:colOff>481806</xdr:colOff>
      <xdr:row>4</xdr:row>
      <xdr:rowOff>95251</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01E32CA7-B26A-4396-B4FB-95D6217CA292}"/>
            </a:ext>
          </a:extLst>
        </xdr:cNvPr>
        <xdr:cNvSpPr txBox="1"/>
      </xdr:nvSpPr>
      <xdr:spPr>
        <a:xfrm>
          <a:off x="6572250" y="511969"/>
          <a:ext cx="168433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71437</xdr:colOff>
      <xdr:row>2</xdr:row>
      <xdr:rowOff>142875</xdr:rowOff>
    </xdr:from>
    <xdr:to>
      <xdr:col>8</xdr:col>
      <xdr:colOff>506413</xdr:colOff>
      <xdr:row>4</xdr:row>
      <xdr:rowOff>116682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F6F59AB2-9ED8-481C-9887-6DB410AFC558}"/>
            </a:ext>
          </a:extLst>
        </xdr:cNvPr>
        <xdr:cNvSpPr txBox="1"/>
      </xdr:nvSpPr>
      <xdr:spPr>
        <a:xfrm>
          <a:off x="8393906" y="523875"/>
          <a:ext cx="1542257"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234950</xdr:colOff>
      <xdr:row>98</xdr:row>
      <xdr:rowOff>47625</xdr:rowOff>
    </xdr:from>
    <xdr:to>
      <xdr:col>16</xdr:col>
      <xdr:colOff>325438</xdr:colOff>
      <xdr:row>126</xdr:row>
      <xdr:rowOff>71437</xdr:rowOff>
    </xdr:to>
    <xdr:graphicFrame macro="">
      <xdr:nvGraphicFramePr>
        <xdr:cNvPr id="14" name="Chart 13" descr="Antibiotic Chart" title="Antibiotic Chart">
          <a:extLst>
            <a:ext uri="{FF2B5EF4-FFF2-40B4-BE49-F238E27FC236}">
              <a16:creationId xmlns:a16="http://schemas.microsoft.com/office/drawing/2014/main" id="{692B0975-A64F-4DF3-A950-DC7FA1893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63500</xdr:colOff>
      <xdr:row>0</xdr:row>
      <xdr:rowOff>57151</xdr:rowOff>
    </xdr:from>
    <xdr:to>
      <xdr:col>5</xdr:col>
      <xdr:colOff>666749</xdr:colOff>
      <xdr:row>0</xdr:row>
      <xdr:rowOff>533401</xdr:rowOff>
    </xdr:to>
    <xdr:sp macro="" textlink="">
      <xdr:nvSpPr>
        <xdr:cNvPr id="2" name="TextBox 1">
          <a:hlinkClick xmlns:r="http://schemas.openxmlformats.org/officeDocument/2006/relationships" r:id="rId1"/>
          <a:extLst>
            <a:ext uri="{FF2B5EF4-FFF2-40B4-BE49-F238E27FC236}">
              <a16:creationId xmlns:a16="http://schemas.microsoft.com/office/drawing/2014/main" id="{5463DED1-B13F-4955-8144-ED60E13CA4C8}"/>
            </a:ext>
          </a:extLst>
        </xdr:cNvPr>
        <xdr:cNvSpPr txBox="1"/>
      </xdr:nvSpPr>
      <xdr:spPr>
        <a:xfrm>
          <a:off x="5883275" y="57151"/>
          <a:ext cx="2212974" cy="47625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STP Menu</a:t>
          </a:r>
        </a:p>
      </xdr:txBody>
    </xdr:sp>
    <xdr:clientData/>
  </xdr:twoCellAnchor>
  <xdr:twoCellAnchor>
    <xdr:from>
      <xdr:col>22</xdr:col>
      <xdr:colOff>304800</xdr:colOff>
      <xdr:row>0</xdr:row>
      <xdr:rowOff>190500</xdr:rowOff>
    </xdr:from>
    <xdr:to>
      <xdr:col>26</xdr:col>
      <xdr:colOff>41275</xdr:colOff>
      <xdr:row>0</xdr:row>
      <xdr:rowOff>563394</xdr:rowOff>
    </xdr:to>
    <xdr:pic>
      <xdr:nvPicPr>
        <xdr:cNvPr id="3" name="Picture 11" descr="NHS_E_I">
          <a:extLst>
            <a:ext uri="{FF2B5EF4-FFF2-40B4-BE49-F238E27FC236}">
              <a16:creationId xmlns:a16="http://schemas.microsoft.com/office/drawing/2014/main" id="{08070DFD-982D-4BF3-B9F8-8FFF460B0D81}"/>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7424400" y="190500"/>
          <a:ext cx="1743075" cy="37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222249</xdr:colOff>
      <xdr:row>0</xdr:row>
      <xdr:rowOff>107951</xdr:rowOff>
    </xdr:from>
    <xdr:to>
      <xdr:col>28</xdr:col>
      <xdr:colOff>419100</xdr:colOff>
      <xdr:row>0</xdr:row>
      <xdr:rowOff>542926</xdr:rowOff>
    </xdr:to>
    <xdr:pic>
      <xdr:nvPicPr>
        <xdr:cNvPr id="5" name="Picture 4" descr="NHSBSA Logo" title="NHSBSA Logo">
          <a:extLst>
            <a:ext uri="{FF2B5EF4-FFF2-40B4-BE49-F238E27FC236}">
              <a16:creationId xmlns:a16="http://schemas.microsoft.com/office/drawing/2014/main" id="{FB4FB59D-4CD7-4D9B-BEB9-BD15D77CBB2D}"/>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9348449" y="107951"/>
          <a:ext cx="1200151" cy="4381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14</xdr:col>
      <xdr:colOff>488159</xdr:colOff>
      <xdr:row>0</xdr:row>
      <xdr:rowOff>74611</xdr:rowOff>
    </xdr:from>
    <xdr:to>
      <xdr:col>18</xdr:col>
      <xdr:colOff>369096</xdr:colOff>
      <xdr:row>3</xdr:row>
      <xdr:rowOff>104775</xdr:rowOff>
    </xdr:to>
    <xdr:pic>
      <xdr:nvPicPr>
        <xdr:cNvPr id="3" name="Picture 2" descr="NHSBSA Logo" title="NHSBSA Logo">
          <a:extLst>
            <a:ext uri="{FF2B5EF4-FFF2-40B4-BE49-F238E27FC236}">
              <a16:creationId xmlns:a16="http://schemas.microsoft.com/office/drawing/2014/main" id="{00000000-0008-0000-22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3092909" y="74611"/>
          <a:ext cx="2008187" cy="665164"/>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79375</xdr:colOff>
      <xdr:row>1</xdr:row>
      <xdr:rowOff>158751</xdr:rowOff>
    </xdr:from>
    <xdr:to>
      <xdr:col>14</xdr:col>
      <xdr:colOff>361156</xdr:colOff>
      <xdr:row>3</xdr:row>
      <xdr:rowOff>58663</xdr:rowOff>
    </xdr:to>
    <xdr:pic>
      <xdr:nvPicPr>
        <xdr:cNvPr id="4" name="Picture 11" descr="NHS_E_I">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556875" y="285751"/>
          <a:ext cx="2409031" cy="407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16</xdr:col>
      <xdr:colOff>369094</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16</xdr:col>
      <xdr:colOff>357187</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35719</xdr:colOff>
      <xdr:row>134</xdr:row>
      <xdr:rowOff>26988</xdr:rowOff>
    </xdr:from>
    <xdr:to>
      <xdr:col>4</xdr:col>
      <xdr:colOff>559594</xdr:colOff>
      <xdr:row>163</xdr:row>
      <xdr:rowOff>71437</xdr:rowOff>
    </xdr:to>
    <xdr:graphicFrame macro="">
      <xdr:nvGraphicFramePr>
        <xdr:cNvPr id="7" name="Chart 6" descr="Antibiotic Chart" title="Antibiotic Chart">
          <a:extLst>
            <a:ext uri="{FF2B5EF4-FFF2-40B4-BE49-F238E27FC236}">
              <a16:creationId xmlns:a16="http://schemas.microsoft.com/office/drawing/2014/main" id="{00000000-0008-0000-2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297655</xdr:colOff>
      <xdr:row>134</xdr:row>
      <xdr:rowOff>26195</xdr:rowOff>
    </xdr:from>
    <xdr:to>
      <xdr:col>16</xdr:col>
      <xdr:colOff>380999</xdr:colOff>
      <xdr:row>163</xdr:row>
      <xdr:rowOff>47623</xdr:rowOff>
    </xdr:to>
    <xdr:graphicFrame macro="">
      <xdr:nvGraphicFramePr>
        <xdr:cNvPr id="8" name="Chart 3" descr="Antibiotic Chart" title="Antibiotic Chart">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520702</xdr:colOff>
      <xdr:row>8</xdr:row>
      <xdr:rowOff>3175</xdr:rowOff>
    </xdr:from>
    <xdr:to>
      <xdr:col>16</xdr:col>
      <xdr:colOff>357188</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503237</xdr:colOff>
      <xdr:row>52</xdr:row>
      <xdr:rowOff>68262</xdr:rowOff>
    </xdr:from>
    <xdr:to>
      <xdr:col>16</xdr:col>
      <xdr:colOff>345281</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523875</xdr:colOff>
      <xdr:row>100</xdr:row>
      <xdr:rowOff>56358</xdr:rowOff>
    </xdr:from>
    <xdr:to>
      <xdr:col>4</xdr:col>
      <xdr:colOff>559594</xdr:colOff>
      <xdr:row>128</xdr:row>
      <xdr:rowOff>71437</xdr:rowOff>
    </xdr:to>
    <xdr:graphicFrame macro="">
      <xdr:nvGraphicFramePr>
        <xdr:cNvPr id="11" name="Chart 10" descr="Antibiotic Chart" title="Antibiotic Chart">
          <a:extLst>
            <a:ext uri="{FF2B5EF4-FFF2-40B4-BE49-F238E27FC236}">
              <a16:creationId xmlns:a16="http://schemas.microsoft.com/office/drawing/2014/main" id="{EA574625-6BF2-48AE-9FD1-FF10A5154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2</xdr:row>
      <xdr:rowOff>95250</xdr:rowOff>
    </xdr:from>
    <xdr:to>
      <xdr:col>6</xdr:col>
      <xdr:colOff>446087</xdr:colOff>
      <xdr:row>4</xdr:row>
      <xdr:rowOff>59532</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DE13344C-1D99-4ECF-B5D1-BBA3D07C2A15}"/>
            </a:ext>
          </a:extLst>
        </xdr:cNvPr>
        <xdr:cNvSpPr txBox="1"/>
      </xdr:nvSpPr>
      <xdr:spPr>
        <a:xfrm>
          <a:off x="6536531" y="476250"/>
          <a:ext cx="168433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95250</xdr:colOff>
      <xdr:row>2</xdr:row>
      <xdr:rowOff>107156</xdr:rowOff>
    </xdr:from>
    <xdr:to>
      <xdr:col>8</xdr:col>
      <xdr:colOff>530226</xdr:colOff>
      <xdr:row>4</xdr:row>
      <xdr:rowOff>80963</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E1F98F56-CBCA-49B1-BC67-F40E52C6279D}"/>
            </a:ext>
          </a:extLst>
        </xdr:cNvPr>
        <xdr:cNvSpPr txBox="1"/>
      </xdr:nvSpPr>
      <xdr:spPr>
        <a:xfrm>
          <a:off x="8417719" y="488156"/>
          <a:ext cx="1542257"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250031</xdr:colOff>
      <xdr:row>100</xdr:row>
      <xdr:rowOff>71438</xdr:rowOff>
    </xdr:from>
    <xdr:to>
      <xdr:col>16</xdr:col>
      <xdr:colOff>354806</xdr:colOff>
      <xdr:row>128</xdr:row>
      <xdr:rowOff>80167</xdr:rowOff>
    </xdr:to>
    <xdr:graphicFrame macro="">
      <xdr:nvGraphicFramePr>
        <xdr:cNvPr id="14" name="Chart 13" descr="Antibiotic Chart" title="Antibiotic Chart">
          <a:extLst>
            <a:ext uri="{FF2B5EF4-FFF2-40B4-BE49-F238E27FC236}">
              <a16:creationId xmlns:a16="http://schemas.microsoft.com/office/drawing/2014/main" id="{28CF06F9-1E50-47AB-948C-81C230C14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3.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511968</xdr:colOff>
      <xdr:row>1</xdr:row>
      <xdr:rowOff>104511</xdr:rowOff>
    </xdr:from>
    <xdr:to>
      <xdr:col>10</xdr:col>
      <xdr:colOff>297655</xdr:colOff>
      <xdr:row>4</xdr:row>
      <xdr:rowOff>65087</xdr:rowOff>
    </xdr:to>
    <xdr:sp macro="" textlink="">
      <xdr:nvSpPr>
        <xdr:cNvPr id="2" name="TextBox 1">
          <a:hlinkClick xmlns:r="http://schemas.openxmlformats.org/officeDocument/2006/relationships" r:id="rId1"/>
          <a:extLst>
            <a:ext uri="{FF2B5EF4-FFF2-40B4-BE49-F238E27FC236}">
              <a16:creationId xmlns:a16="http://schemas.microsoft.com/office/drawing/2014/main" id="{22E045C1-BB04-4732-B70B-50682416F22B}"/>
            </a:ext>
          </a:extLst>
        </xdr:cNvPr>
        <xdr:cNvSpPr txBox="1"/>
      </xdr:nvSpPr>
      <xdr:spPr>
        <a:xfrm>
          <a:off x="7667624" y="223574"/>
          <a:ext cx="1964531" cy="508263"/>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NHS SOF AMR CCG Menu</a:t>
          </a:r>
        </a:p>
      </xdr:txBody>
    </xdr:sp>
    <xdr:clientData/>
  </xdr:twoCellAnchor>
  <xdr:twoCellAnchor>
    <xdr:from>
      <xdr:col>7</xdr:col>
      <xdr:colOff>500063</xdr:colOff>
      <xdr:row>6</xdr:row>
      <xdr:rowOff>59531</xdr:rowOff>
    </xdr:from>
    <xdr:to>
      <xdr:col>20</xdr:col>
      <xdr:colOff>190499</xdr:colOff>
      <xdr:row>26</xdr:row>
      <xdr:rowOff>83343</xdr:rowOff>
    </xdr:to>
    <xdr:graphicFrame macro="">
      <xdr:nvGraphicFramePr>
        <xdr:cNvPr id="3" name="Chart 2" descr="Antibiotic Chart" title="Antibiotic Chart">
          <a:extLst>
            <a:ext uri="{FF2B5EF4-FFF2-40B4-BE49-F238E27FC236}">
              <a16:creationId xmlns:a16="http://schemas.microsoft.com/office/drawing/2014/main" id="{1406B15B-AA48-4950-80BF-FFC7DFCA7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6</xdr:row>
      <xdr:rowOff>19844</xdr:rowOff>
    </xdr:from>
    <xdr:to>
      <xdr:col>7</xdr:col>
      <xdr:colOff>301626</xdr:colOff>
      <xdr:row>26</xdr:row>
      <xdr:rowOff>31749</xdr:rowOff>
    </xdr:to>
    <xdr:graphicFrame macro="">
      <xdr:nvGraphicFramePr>
        <xdr:cNvPr id="4" name="Chart 3" descr="Antibiotic Chart" title="Antibiotic Chart">
          <a:extLst>
            <a:ext uri="{FF2B5EF4-FFF2-40B4-BE49-F238E27FC236}">
              <a16:creationId xmlns:a16="http://schemas.microsoft.com/office/drawing/2014/main" id="{50960E4F-8014-45AC-A352-55141751B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76992</xdr:colOff>
      <xdr:row>29</xdr:row>
      <xdr:rowOff>1</xdr:rowOff>
    </xdr:from>
    <xdr:to>
      <xdr:col>17</xdr:col>
      <xdr:colOff>178523</xdr:colOff>
      <xdr:row>45</xdr:row>
      <xdr:rowOff>90001</xdr:rowOff>
    </xdr:to>
    <xdr:graphicFrame macro="">
      <xdr:nvGraphicFramePr>
        <xdr:cNvPr id="7" name="Chart 11" descr="Antibiotic Chart" title="Antibiotic Chart">
          <a:extLst>
            <a:ext uri="{FF2B5EF4-FFF2-40B4-BE49-F238E27FC236}">
              <a16:creationId xmlns:a16="http://schemas.microsoft.com/office/drawing/2014/main" id="{8D4A0D85-6ED4-452B-97E2-C60F5CCB7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1661587</xdr:colOff>
      <xdr:row>28</xdr:row>
      <xdr:rowOff>107159</xdr:rowOff>
    </xdr:from>
    <xdr:to>
      <xdr:col>4</xdr:col>
      <xdr:colOff>679649</xdr:colOff>
      <xdr:row>45</xdr:row>
      <xdr:rowOff>54284</xdr:rowOff>
    </xdr:to>
    <xdr:graphicFrame macro="">
      <xdr:nvGraphicFramePr>
        <xdr:cNvPr id="8" name="Chart 12" descr="Antibiotic Chart" title="Antibiotic Chart">
          <a:extLst>
            <a:ext uri="{FF2B5EF4-FFF2-40B4-BE49-F238E27FC236}">
              <a16:creationId xmlns:a16="http://schemas.microsoft.com/office/drawing/2014/main" id="{2B05A516-09D7-49C1-BDA2-C4960BF13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119061</xdr:colOff>
      <xdr:row>47</xdr:row>
      <xdr:rowOff>64292</xdr:rowOff>
    </xdr:from>
    <xdr:to>
      <xdr:col>7</xdr:col>
      <xdr:colOff>428624</xdr:colOff>
      <xdr:row>67</xdr:row>
      <xdr:rowOff>14792</xdr:rowOff>
    </xdr:to>
    <xdr:graphicFrame macro="">
      <xdr:nvGraphicFramePr>
        <xdr:cNvPr id="9" name="Chart 1" descr="Antibiotic Chart" title="Antibiotic Chart">
          <a:extLst>
            <a:ext uri="{FF2B5EF4-FFF2-40B4-BE49-F238E27FC236}">
              <a16:creationId xmlns:a16="http://schemas.microsoft.com/office/drawing/2014/main" id="{D4AFB609-C0E6-42BC-B480-B13BB760A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535782</xdr:colOff>
      <xdr:row>47</xdr:row>
      <xdr:rowOff>50004</xdr:rowOff>
    </xdr:from>
    <xdr:to>
      <xdr:col>20</xdr:col>
      <xdr:colOff>178593</xdr:colOff>
      <xdr:row>67</xdr:row>
      <xdr:rowOff>504</xdr:rowOff>
    </xdr:to>
    <xdr:graphicFrame macro="">
      <xdr:nvGraphicFramePr>
        <xdr:cNvPr id="10" name="Chart 2" descr="Antibiotic Chart" title="Antibiotic Chart">
          <a:extLst>
            <a:ext uri="{FF2B5EF4-FFF2-40B4-BE49-F238E27FC236}">
              <a16:creationId xmlns:a16="http://schemas.microsoft.com/office/drawing/2014/main" id="{1FF63C7E-0165-4EAD-8481-7CD713EB0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345283</xdr:colOff>
      <xdr:row>0</xdr:row>
      <xdr:rowOff>142874</xdr:rowOff>
    </xdr:from>
    <xdr:to>
      <xdr:col>19</xdr:col>
      <xdr:colOff>226220</xdr:colOff>
      <xdr:row>4</xdr:row>
      <xdr:rowOff>119063</xdr:rowOff>
    </xdr:to>
    <xdr:pic>
      <xdr:nvPicPr>
        <xdr:cNvPr id="11" name="Picture 10" descr="NHSBSA Logo" title="NHSBSA Logo">
          <a:extLst>
            <a:ext uri="{FF2B5EF4-FFF2-40B4-BE49-F238E27FC236}">
              <a16:creationId xmlns:a16="http://schemas.microsoft.com/office/drawing/2014/main" id="{C329E2B4-EB5A-4700-8C3C-8D390523EC88}"/>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291" t="12224" r="2802" b="35058"/>
        <a:stretch/>
      </xdr:blipFill>
      <xdr:spPr bwMode="auto">
        <a:xfrm>
          <a:off x="12327733" y="142874"/>
          <a:ext cx="2014537" cy="685801"/>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2" name="Picture 11" descr="NHS_E_I">
          <a:extLst>
            <a:ext uri="{FF2B5EF4-FFF2-40B4-BE49-F238E27FC236}">
              <a16:creationId xmlns:a16="http://schemas.microsoft.com/office/drawing/2014/main" id="{3B80DA7F-663F-4DF7-A24E-5D8A8A7F5A03}"/>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48850" y="333375"/>
          <a:ext cx="2419349" cy="419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647700</xdr:colOff>
      <xdr:row>0</xdr:row>
      <xdr:rowOff>44450</xdr:rowOff>
    </xdr:from>
    <xdr:to>
      <xdr:col>10</xdr:col>
      <xdr:colOff>162559</xdr:colOff>
      <xdr:row>4</xdr:row>
      <xdr:rowOff>0</xdr:rowOff>
    </xdr:to>
    <xdr:pic>
      <xdr:nvPicPr>
        <xdr:cNvPr id="2" name="Picture 1" descr="NHSBSA Logo" title="NHSBSA Logo">
          <a:extLst>
            <a:ext uri="{FF2B5EF4-FFF2-40B4-BE49-F238E27FC236}">
              <a16:creationId xmlns:a16="http://schemas.microsoft.com/office/drawing/2014/main" id="{235F7C55-152D-4C69-8CCE-E5080AEC59C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0506075" y="44450"/>
          <a:ext cx="1762759" cy="52705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2171699</xdr:colOff>
      <xdr:row>0</xdr:row>
      <xdr:rowOff>114300</xdr:rowOff>
    </xdr:from>
    <xdr:ext cx="1962151" cy="438149"/>
    <xdr:sp macro="" textlink="">
      <xdr:nvSpPr>
        <xdr:cNvPr id="3" name="TextBox 2">
          <a:hlinkClick xmlns:r="http://schemas.openxmlformats.org/officeDocument/2006/relationships" r:id="rId2"/>
          <a:extLst>
            <a:ext uri="{FF2B5EF4-FFF2-40B4-BE49-F238E27FC236}">
              <a16:creationId xmlns:a16="http://schemas.microsoft.com/office/drawing/2014/main" id="{9AC5CC0D-EDFC-43CC-AAF5-D345138654F9}"/>
            </a:ext>
          </a:extLst>
        </xdr:cNvPr>
        <xdr:cNvSpPr txBox="1"/>
      </xdr:nvSpPr>
      <xdr:spPr>
        <a:xfrm>
          <a:off x="5200649" y="114300"/>
          <a:ext cx="1962151" cy="43814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1857375</xdr:colOff>
      <xdr:row>0</xdr:row>
      <xdr:rowOff>57150</xdr:rowOff>
    </xdr:from>
    <xdr:to>
      <xdr:col>7</xdr:col>
      <xdr:colOff>533166</xdr:colOff>
      <xdr:row>3</xdr:row>
      <xdr:rowOff>88899</xdr:rowOff>
    </xdr:to>
    <xdr:pic>
      <xdr:nvPicPr>
        <xdr:cNvPr id="4" name="Picture 11" descr="NHS_E_I">
          <a:extLst>
            <a:ext uri="{FF2B5EF4-FFF2-40B4-BE49-F238E27FC236}">
              <a16:creationId xmlns:a16="http://schemas.microsoft.com/office/drawing/2014/main" id="{126C58CC-3B5C-4C3D-B512-F2FBEE01CDE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734300" y="57150"/>
          <a:ext cx="2657241" cy="460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736600</xdr:colOff>
      <xdr:row>0</xdr:row>
      <xdr:rowOff>0</xdr:rowOff>
    </xdr:from>
    <xdr:to>
      <xdr:col>9</xdr:col>
      <xdr:colOff>664209</xdr:colOff>
      <xdr:row>3</xdr:row>
      <xdr:rowOff>76200</xdr:rowOff>
    </xdr:to>
    <xdr:pic>
      <xdr:nvPicPr>
        <xdr:cNvPr id="2" name="Picture 1" descr="NHSBSA Logo" title="NHSBSA Logo">
          <a:extLst>
            <a:ext uri="{FF2B5EF4-FFF2-40B4-BE49-F238E27FC236}">
              <a16:creationId xmlns:a16="http://schemas.microsoft.com/office/drawing/2014/main" id="{92A6BE12-6749-4AB1-85A8-1E6412900AD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0648950" y="0"/>
          <a:ext cx="1845309" cy="46990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1597025</xdr:colOff>
      <xdr:row>0</xdr:row>
      <xdr:rowOff>76199</xdr:rowOff>
    </xdr:from>
    <xdr:ext cx="1870075" cy="422275"/>
    <xdr:sp macro="" textlink="">
      <xdr:nvSpPr>
        <xdr:cNvPr id="3" name="TextBox 2">
          <a:hlinkClick xmlns:r="http://schemas.openxmlformats.org/officeDocument/2006/relationships" r:id="rId2"/>
          <a:extLst>
            <a:ext uri="{FF2B5EF4-FFF2-40B4-BE49-F238E27FC236}">
              <a16:creationId xmlns:a16="http://schemas.microsoft.com/office/drawing/2014/main" id="{ADEA9267-65FB-4BFE-A30C-43CDE095E9B6}"/>
            </a:ext>
          </a:extLst>
        </xdr:cNvPr>
        <xdr:cNvSpPr txBox="1"/>
      </xdr:nvSpPr>
      <xdr:spPr>
        <a:xfrm>
          <a:off x="4321175" y="76199"/>
          <a:ext cx="1870075" cy="42227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1698859</xdr:colOff>
      <xdr:row>0</xdr:row>
      <xdr:rowOff>76200</xdr:rowOff>
    </xdr:from>
    <xdr:to>
      <xdr:col>7</xdr:col>
      <xdr:colOff>425450</xdr:colOff>
      <xdr:row>3</xdr:row>
      <xdr:rowOff>107949</xdr:rowOff>
    </xdr:to>
    <xdr:pic>
      <xdr:nvPicPr>
        <xdr:cNvPr id="4" name="Picture 11" descr="NHS_E_I">
          <a:extLst>
            <a:ext uri="{FF2B5EF4-FFF2-40B4-BE49-F238E27FC236}">
              <a16:creationId xmlns:a16="http://schemas.microsoft.com/office/drawing/2014/main" id="{15E82D3A-BB37-4D43-A10C-0541CB77AF79}"/>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680559" y="76200"/>
          <a:ext cx="2657241" cy="42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130176</xdr:colOff>
      <xdr:row>0</xdr:row>
      <xdr:rowOff>47625</xdr:rowOff>
    </xdr:from>
    <xdr:ext cx="1841500" cy="438150"/>
    <xdr:sp macro="" textlink="">
      <xdr:nvSpPr>
        <xdr:cNvPr id="2" name="TextBox 1">
          <a:hlinkClick xmlns:r="http://schemas.openxmlformats.org/officeDocument/2006/relationships" r:id="rId1"/>
          <a:extLst>
            <a:ext uri="{FF2B5EF4-FFF2-40B4-BE49-F238E27FC236}">
              <a16:creationId xmlns:a16="http://schemas.microsoft.com/office/drawing/2014/main" id="{EB02C679-E717-4638-B2FC-215A0A0F6332}"/>
            </a:ext>
          </a:extLst>
        </xdr:cNvPr>
        <xdr:cNvSpPr txBox="1"/>
      </xdr:nvSpPr>
      <xdr:spPr>
        <a:xfrm>
          <a:off x="10321926" y="44450"/>
          <a:ext cx="1841500" cy="4381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STP Menu</a:t>
          </a:r>
        </a:p>
      </xdr:txBody>
    </xdr:sp>
    <xdr:clientData/>
  </xdr:oneCellAnchor>
  <xdr:twoCellAnchor>
    <xdr:from>
      <xdr:col>12</xdr:col>
      <xdr:colOff>228600</xdr:colOff>
      <xdr:row>5</xdr:row>
      <xdr:rowOff>57151</xdr:rowOff>
    </xdr:from>
    <xdr:to>
      <xdr:col>22</xdr:col>
      <xdr:colOff>209550</xdr:colOff>
      <xdr:row>24</xdr:row>
      <xdr:rowOff>19050</xdr:rowOff>
    </xdr:to>
    <xdr:graphicFrame macro="">
      <xdr:nvGraphicFramePr>
        <xdr:cNvPr id="3" name="Chart 4" descr="Antibiotic Chart" title="Antibiotic Chart">
          <a:extLst>
            <a:ext uri="{FF2B5EF4-FFF2-40B4-BE49-F238E27FC236}">
              <a16:creationId xmlns:a16="http://schemas.microsoft.com/office/drawing/2014/main" id="{B9E44866-7195-469C-AF1D-90D7F8B01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19</xdr:col>
      <xdr:colOff>358775</xdr:colOff>
      <xdr:row>0</xdr:row>
      <xdr:rowOff>57150</xdr:rowOff>
    </xdr:from>
    <xdr:to>
      <xdr:col>22</xdr:col>
      <xdr:colOff>429259</xdr:colOff>
      <xdr:row>2</xdr:row>
      <xdr:rowOff>6350</xdr:rowOff>
    </xdr:to>
    <xdr:pic>
      <xdr:nvPicPr>
        <xdr:cNvPr id="4" name="Picture 3" descr="NHSBSA Logo" title="NHSBSA Logo">
          <a:extLst>
            <a:ext uri="{FF2B5EF4-FFF2-40B4-BE49-F238E27FC236}">
              <a16:creationId xmlns:a16="http://schemas.microsoft.com/office/drawing/2014/main" id="{CA16514F-BBC0-4A72-9835-472485BF875A}"/>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065000" y="57150"/>
          <a:ext cx="1508759" cy="4953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14</xdr:col>
      <xdr:colOff>466725</xdr:colOff>
      <xdr:row>0</xdr:row>
      <xdr:rowOff>130175</xdr:rowOff>
    </xdr:from>
    <xdr:to>
      <xdr:col>18</xdr:col>
      <xdr:colOff>377824</xdr:colOff>
      <xdr:row>1</xdr:row>
      <xdr:rowOff>151680</xdr:rowOff>
    </xdr:to>
    <xdr:pic>
      <xdr:nvPicPr>
        <xdr:cNvPr id="5" name="Picture 11" descr="NHS_E_I">
          <a:extLst>
            <a:ext uri="{FF2B5EF4-FFF2-40B4-BE49-F238E27FC236}">
              <a16:creationId xmlns:a16="http://schemas.microsoft.com/office/drawing/2014/main" id="{9B5BBFB0-1A87-4F34-9ED9-C4ACECE4B4F3}"/>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4195425" y="130175"/>
          <a:ext cx="1917699" cy="40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225425</xdr:colOff>
      <xdr:row>0</xdr:row>
      <xdr:rowOff>57150</xdr:rowOff>
    </xdr:from>
    <xdr:ext cx="1651000" cy="457200"/>
    <xdr:sp macro="" textlink="">
      <xdr:nvSpPr>
        <xdr:cNvPr id="2" name="TextBox 1">
          <a:hlinkClick xmlns:r="http://schemas.openxmlformats.org/officeDocument/2006/relationships" r:id="rId1"/>
          <a:extLst>
            <a:ext uri="{FF2B5EF4-FFF2-40B4-BE49-F238E27FC236}">
              <a16:creationId xmlns:a16="http://schemas.microsoft.com/office/drawing/2014/main" id="{75F35A34-821C-461E-9A6D-2C1DDD4D1766}"/>
            </a:ext>
          </a:extLst>
        </xdr:cNvPr>
        <xdr:cNvSpPr txBox="1"/>
      </xdr:nvSpPr>
      <xdr:spPr>
        <a:xfrm>
          <a:off x="10198100" y="57150"/>
          <a:ext cx="1651000" cy="4572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STP Menu</a:t>
          </a:r>
        </a:p>
      </xdr:txBody>
    </xdr:sp>
    <xdr:clientData/>
  </xdr:oneCellAnchor>
  <xdr:twoCellAnchor>
    <xdr:from>
      <xdr:col>12</xdr:col>
      <xdr:colOff>371474</xdr:colOff>
      <xdr:row>5</xdr:row>
      <xdr:rowOff>76200</xdr:rowOff>
    </xdr:from>
    <xdr:to>
      <xdr:col>24</xdr:col>
      <xdr:colOff>161925</xdr:colOff>
      <xdr:row>24</xdr:row>
      <xdr:rowOff>0</xdr:rowOff>
    </xdr:to>
    <xdr:graphicFrame macro="">
      <xdr:nvGraphicFramePr>
        <xdr:cNvPr id="3" name="Chart 4" descr="Antibiotic Chart" title="Antibiotic Chart">
          <a:extLst>
            <a:ext uri="{FF2B5EF4-FFF2-40B4-BE49-F238E27FC236}">
              <a16:creationId xmlns:a16="http://schemas.microsoft.com/office/drawing/2014/main" id="{FFFE242C-DA62-4398-8FDD-FC3E55152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171451</xdr:colOff>
      <xdr:row>0</xdr:row>
      <xdr:rowOff>149225</xdr:rowOff>
    </xdr:from>
    <xdr:to>
      <xdr:col>19</xdr:col>
      <xdr:colOff>200026</xdr:colOff>
      <xdr:row>2</xdr:row>
      <xdr:rowOff>6350</xdr:rowOff>
    </xdr:to>
    <xdr:pic>
      <xdr:nvPicPr>
        <xdr:cNvPr id="4" name="Picture 3" descr="NHSBSA Logo" title="NHSBSA Logo">
          <a:extLst>
            <a:ext uri="{FF2B5EF4-FFF2-40B4-BE49-F238E27FC236}">
              <a16:creationId xmlns:a16="http://schemas.microsoft.com/office/drawing/2014/main" id="{84768123-003C-49A1-85AF-2D1CB3E1414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1753851" y="149225"/>
          <a:ext cx="1539875" cy="498475"/>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0</xdr:colOff>
      <xdr:row>0</xdr:row>
      <xdr:rowOff>247650</xdr:rowOff>
    </xdr:from>
    <xdr:to>
      <xdr:col>15</xdr:col>
      <xdr:colOff>477558</xdr:colOff>
      <xdr:row>2</xdr:row>
      <xdr:rowOff>19051</xdr:rowOff>
    </xdr:to>
    <xdr:pic>
      <xdr:nvPicPr>
        <xdr:cNvPr id="5" name="Picture 11" descr="NHS_E_I">
          <a:extLst>
            <a:ext uri="{FF2B5EF4-FFF2-40B4-BE49-F238E27FC236}">
              <a16:creationId xmlns:a16="http://schemas.microsoft.com/office/drawing/2014/main" id="{FB48E7FF-07A7-4DB4-B2D6-C42CF4F8FF6C}"/>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9563100" y="247650"/>
          <a:ext cx="1992033" cy="40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0</xdr:row>
      <xdr:rowOff>66675</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0612AD18-546F-4008-A050-CCCEEDF7F965}"/>
            </a:ext>
          </a:extLst>
        </xdr:cNvPr>
        <xdr:cNvSpPr txBox="1"/>
      </xdr:nvSpPr>
      <xdr:spPr>
        <a:xfrm>
          <a:off x="6911975" y="63500"/>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11</xdr:col>
      <xdr:colOff>228600</xdr:colOff>
      <xdr:row>0</xdr:row>
      <xdr:rowOff>66677</xdr:rowOff>
    </xdr:from>
    <xdr:to>
      <xdr:col>14</xdr:col>
      <xdr:colOff>57783</xdr:colOff>
      <xdr:row>1</xdr:row>
      <xdr:rowOff>15876</xdr:rowOff>
    </xdr:to>
    <xdr:pic>
      <xdr:nvPicPr>
        <xdr:cNvPr id="3" name="Picture 2" descr="NHSBSA logo" title="NHSBSA Logo">
          <a:extLst>
            <a:ext uri="{FF2B5EF4-FFF2-40B4-BE49-F238E27FC236}">
              <a16:creationId xmlns:a16="http://schemas.microsoft.com/office/drawing/2014/main" id="{2AA34039-1798-48E3-A78F-51E3E00A286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953625" y="66677"/>
          <a:ext cx="1429383" cy="447674"/>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292100</xdr:colOff>
      <xdr:row>0</xdr:row>
      <xdr:rowOff>139700</xdr:rowOff>
    </xdr:from>
    <xdr:to>
      <xdr:col>10</xdr:col>
      <xdr:colOff>469898</xdr:colOff>
      <xdr:row>1</xdr:row>
      <xdr:rowOff>28575</xdr:rowOff>
    </xdr:to>
    <xdr:pic>
      <xdr:nvPicPr>
        <xdr:cNvPr id="4" name="Picture 11" descr="NHS_E_I">
          <a:extLst>
            <a:ext uri="{FF2B5EF4-FFF2-40B4-BE49-F238E27FC236}">
              <a16:creationId xmlns:a16="http://schemas.microsoft.com/office/drawing/2014/main" id="{6947B264-74C7-444F-B872-D5F2028F53E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883525" y="139700"/>
          <a:ext cx="1777998" cy="38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533400</xdr:colOff>
      <xdr:row>0</xdr:row>
      <xdr:rowOff>82550</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D78DE0B4-0268-48F6-9CB6-69E9C8D4BE8C}"/>
            </a:ext>
          </a:extLst>
        </xdr:cNvPr>
        <xdr:cNvSpPr txBox="1"/>
      </xdr:nvSpPr>
      <xdr:spPr>
        <a:xfrm>
          <a:off x="6067425" y="82550"/>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12</xdr:col>
      <xdr:colOff>114299</xdr:colOff>
      <xdr:row>0</xdr:row>
      <xdr:rowOff>177800</xdr:rowOff>
    </xdr:from>
    <xdr:to>
      <xdr:col>14</xdr:col>
      <xdr:colOff>473708</xdr:colOff>
      <xdr:row>1</xdr:row>
      <xdr:rowOff>114300</xdr:rowOff>
    </xdr:to>
    <xdr:pic>
      <xdr:nvPicPr>
        <xdr:cNvPr id="3" name="Picture 2" descr="NHSBSA logo" title="NHSBSA Logo">
          <a:extLst>
            <a:ext uri="{FF2B5EF4-FFF2-40B4-BE49-F238E27FC236}">
              <a16:creationId xmlns:a16="http://schemas.microsoft.com/office/drawing/2014/main" id="{6955A6DB-C57C-43D9-90AC-685C5830E60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172699" y="177800"/>
          <a:ext cx="1369059" cy="43180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212724</xdr:colOff>
      <xdr:row>0</xdr:row>
      <xdr:rowOff>238126</xdr:rowOff>
    </xdr:from>
    <xdr:to>
      <xdr:col>11</xdr:col>
      <xdr:colOff>498472</xdr:colOff>
      <xdr:row>1</xdr:row>
      <xdr:rowOff>123825</xdr:rowOff>
    </xdr:to>
    <xdr:pic>
      <xdr:nvPicPr>
        <xdr:cNvPr id="4" name="Picture 11" descr="NHS_E_I">
          <a:extLst>
            <a:ext uri="{FF2B5EF4-FFF2-40B4-BE49-F238E27FC236}">
              <a16:creationId xmlns:a16="http://schemas.microsoft.com/office/drawing/2014/main" id="{94E17FA9-05D2-4A6F-8321-4E3B0640E621}"/>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8251824" y="238126"/>
          <a:ext cx="1800223"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itchell" refreshedDate="44592.367225925926" createdVersion="7" refreshedVersion="7" minRefreshableVersion="3" recordCount="106" xr:uid="{B3FFC7FC-FF40-49AF-9E05-5A44F1761BCB}">
  <cacheSource type="worksheet">
    <worksheetSource ref="B2:O108" sheet="44a CCG trending DATA"/>
  </cacheSource>
  <cacheFields count="14">
    <cacheField name="STP Name" numFmtId="0">
      <sharedItems/>
    </cacheField>
    <cacheField name="STP Code" numFmtId="0">
      <sharedItems/>
    </cacheField>
    <cacheField name="CCG Name" numFmtId="0">
      <sharedItems count="106">
        <s v="BANES SWINDON AND WILTSHIRE CCG"/>
        <s v="BARNSLEY CCG"/>
        <s v="BASILDON AND BRENTWOOD CCG"/>
        <s v="BASSETLAW CCG"/>
        <s v="BEDFORDSHIRE, LUTON &amp; MILTON KEYNES CCG"/>
        <s v="BERKSHIRE WEST CCG"/>
        <s v="BIRMINGHAM AND SOLIHULL CCG"/>
        <s v="BLACK COUNTRY AND WEST BIRMINGHAM CCG"/>
        <s v="BLACKBURN WITH DARWEN CCG"/>
        <s v="BLACKPOOL CCG"/>
        <s v="BOLTON CCG"/>
        <s v="BRADFORD DISTRICT AND CRAVEN CCG"/>
        <s v="BRIGHTON &amp; HOVE CCG"/>
        <s v="BRISTOL, NORTH SOMERSET &amp; S GLOS CCG"/>
        <s v="BUCKINGHAMSHIRE CCG"/>
        <s v="BURY CCG"/>
        <s v="CALDERDALE CCG"/>
        <s v="CAMBRIDGESHIRE AND PETERBOROUGH CCG"/>
        <s v="CANNOCK CHASE CCG"/>
        <s v="CASTLE POINT AND ROCHFORD CCG"/>
        <s v="CHESHIRE CCG"/>
        <s v="CHORLEY AND SOUTH RIBBLE CCG"/>
        <s v="COUNTY DURHAM CCG"/>
        <s v="COVENTRY AND WARWICKSHIRE CCG"/>
        <s v="DERBY &amp; DERBYSHIRE CCG"/>
        <s v="DEVON CCG"/>
        <s v="DONCASTER CCG"/>
        <s v="DORSET CCG"/>
        <s v="EAST AND NORTH HERTFORDSHIRE CCG"/>
        <s v="EAST LANCASHIRE CCG"/>
        <s v="EAST LEICESTERSHIRE AND RUTLAND CCG"/>
        <s v="EAST RIDING OF YORKSHIRE CCG"/>
        <s v="EAST STAFFORDSHIRE CCG"/>
        <s v="EAST SUSSEX CCG"/>
        <s v="FRIMLEY CCG"/>
        <s v="FYLDE &amp; WYRE CCG"/>
        <s v="GLOUCESTERSHIRE CCG"/>
        <s v="GREATER PRESTON CCG"/>
        <s v="HALTON CCG"/>
        <s v="HAMPSHIRE,SOUTHAMPTON &amp;ISLE OF WIGHT CCG"/>
        <s v="HEREFORDSHIRE AND WORCESTERSHIRE CCG"/>
        <s v="HERTS VALLEYS CCG"/>
        <s v="HEYWOOD, MIDDLETON &amp; ROCHDALE CCG"/>
        <s v="HULL CCG"/>
        <s v="IPSWICH AND EAST SUFFOLK CCG"/>
        <s v="KENT AND MEDWAY CCG"/>
        <s v="KERNOW CCG"/>
        <s v="KIRKLEES CCG"/>
        <s v="KNOWSLEY CCG"/>
        <s v="LEEDS CCG"/>
        <s v="LEICESTER CITY CCG"/>
        <s v="LINCOLNSHIRE CCG"/>
        <s v="LIVERPOOL CCG"/>
        <s v="MANCHESTER CCG"/>
        <s v="MID ESSEX CCG"/>
        <s v="MORECAMBE BAY CCG"/>
        <s v="NEWCASTLE GATESHEAD CCG"/>
        <s v="NORFOLK AND WAVENEY CCG"/>
        <s v="NORTH CENTRAL LONDON CCG"/>
        <s v="NORTH CUMBRIA CCG"/>
        <s v="NORTH EAST ESSEX CCG"/>
        <s v="NORTH EAST LINCOLNSHIRE CCG"/>
        <s v="NORTH EAST LONDON CCG"/>
        <s v="NORTH LINCOLNSHIRE CCG"/>
        <s v="NORTH STAFFORDSHIRE CCG"/>
        <s v="NORTH TYNESIDE CCG"/>
        <s v="NORTH WEST LONDON CCG"/>
        <s v="NORTH YORKSHIRE CCG"/>
        <s v="NORTHAMPTONSHIRE CCG"/>
        <s v="NORTHUMBERLAND CCG"/>
        <s v="NOTTINGHAM AND NOTTINGHAMSHIRE CCG"/>
        <s v="OLDHAM CCG"/>
        <s v="OXFORDSHIRE CCG"/>
        <s v="PORTSMOUTH CCG"/>
        <s v="ROTHERHAM CCG"/>
        <s v="SALFORD CCG"/>
        <s v="SE STAFFS &amp; SEISDON PENINSULAR CCG"/>
        <s v="SHEFFIELD CCG"/>
        <s v="SHROPSHIRE, TELFORD AND WREKIN CCG"/>
        <s v="SOMERSET CCG"/>
        <s v="SOUTH EAST LONDON CCG"/>
        <s v="SOUTH SEFTON CCG"/>
        <s v="SOUTH TYNESIDE CCG"/>
        <s v="SOUTH WEST LONDON CCG"/>
        <s v="SOUTHEND CCG"/>
        <s v="SOUTHPORT AND FORMBY CCG"/>
        <s v="ST HELENS CCG"/>
        <s v="STAFFORD AND SURROUNDS CCG"/>
        <s v="STOCKPORT CCG"/>
        <s v="STOKE ON TRENT CCG"/>
        <s v="SUNDERLAND CCG"/>
        <s v="SURREY HEARTLANDS CCG"/>
        <s v="TAMESIDE AND GLOSSOP CCG"/>
        <s v="TEES VALLEY CCG"/>
        <s v="THURROCK CCG"/>
        <s v="TRAFFORD CCG"/>
        <s v="VALE OF YORK CCG"/>
        <s v="WAKEFIELD CCG"/>
        <s v="WARRINGTON CCG"/>
        <s v="WEST ESSEX CCG"/>
        <s v="WEST LANCASHIRE CCG"/>
        <s v="WEST LEICESTERSHIRE CCG"/>
        <s v="WEST SUFFOLK CCG"/>
        <s v="WEST SUSSEX CCG"/>
        <s v="WIGAN BOROUGH CCG"/>
        <s v="WIRRAL CCG"/>
      </sharedItems>
    </cacheField>
    <cacheField name="CCG Code" numFmtId="0">
      <sharedItems/>
    </cacheField>
    <cacheField name="target (2021/22)" numFmtId="166">
      <sharedItems/>
    </cacheField>
    <cacheField name="Target_x000a_for chart" numFmtId="166">
      <sharedItems containsSemiMixedTypes="0" containsString="0" containsNumber="1" minValue="0.871" maxValue="0.871"/>
    </cacheField>
    <cacheField name="Apr-21" numFmtId="165">
      <sharedItems containsSemiMixedTypes="0" containsString="0" containsNumber="1" minValue="0.52" maxValue="0.96499999999999997"/>
    </cacheField>
    <cacheField name="May-21" numFmtId="165">
      <sharedItems containsSemiMixedTypes="0" containsString="0" containsNumber="1" minValue="0.52" maxValue="0.97099999999999997"/>
    </cacheField>
    <cacheField name="Jun-21" numFmtId="166">
      <sharedItems containsSemiMixedTypes="0" containsString="0" containsNumber="1" minValue="0.52600000000000002" maxValue="0.98399999999999999"/>
    </cacheField>
    <cacheField name="Jul-21" numFmtId="166">
      <sharedItems containsSemiMixedTypes="0" containsString="0" containsNumber="1" minValue="0.53300000000000003" maxValue="0.99199999999999999"/>
    </cacheField>
    <cacheField name="Aug-21" numFmtId="166">
      <sharedItems containsSemiMixedTypes="0" containsString="0" containsNumber="1" minValue="0.53800000000000003" maxValue="1.002"/>
    </cacheField>
    <cacheField name="Sep-21" numFmtId="166">
      <sharedItems containsSemiMixedTypes="0" containsString="0" containsNumber="1" minValue="0.54200000000000004" maxValue="1.014"/>
    </cacheField>
    <cacheField name="Oct-21" numFmtId="165">
      <sharedItems containsSemiMixedTypes="0" containsString="0" containsNumber="1" minValue="0.55200000000000005" maxValue="1.032"/>
    </cacheField>
    <cacheField name="Nov-21" numFmtId="166">
      <sharedItems containsSemiMixedTypes="0" containsString="0" containsNumber="1" minValue="0.56499999999999995" maxValue="1.0569999999999999"/>
    </cacheField>
  </cacheFields>
  <extLst>
    <ext xmlns:x14="http://schemas.microsoft.com/office/spreadsheetml/2009/9/main" uri="{725AE2AE-9491-48be-B2B4-4EB974FC3084}">
      <x14:pivotCacheDefinition pivotCacheId="195896764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itchell" refreshedDate="44592.40746736111" createdVersion="7" refreshedVersion="7" minRefreshableVersion="3" recordCount="106" xr:uid="{02A81DF6-577A-47B3-835F-2441F6C6C15F}">
  <cacheSource type="worksheet">
    <worksheetSource ref="B2:O108" sheet="44b CCG trending DATA"/>
  </cacheSource>
  <cacheFields count="14">
    <cacheField name="NHS England STP" numFmtId="0">
      <sharedItems/>
    </cacheField>
    <cacheField name="NHS England STP Code" numFmtId="0">
      <sharedItems/>
    </cacheField>
    <cacheField name="CCG Name" numFmtId="0">
      <sharedItems count="106">
        <s v="BANES SWINDON AND WILTSHIRE CCG"/>
        <s v="BARNSLEY CCG"/>
        <s v="BASILDON AND BRENTWOOD CCG"/>
        <s v="BASSETLAW CCG"/>
        <s v="BEDFORDSHIRE, LUTON &amp; MILTON KEYNES CCG"/>
        <s v="BERKSHIRE WEST CCG"/>
        <s v="BIRMINGHAM AND SOLIHULL CCG"/>
        <s v="BLACK COUNTRY AND WEST BIRMINGHAM CCG"/>
        <s v="BLACKBURN WITH DARWEN CCG"/>
        <s v="BLACKPOOL CCG"/>
        <s v="BOLTON CCG"/>
        <s v="BRADFORD DISTRICT AND CRAVEN CCG"/>
        <s v="BRIGHTON &amp; HOVE CCG"/>
        <s v="BRISTOL, NORTH SOMERSET &amp; S GLOS CCG"/>
        <s v="BUCKINGHAMSHIRE CCG"/>
        <s v="BURY CCG"/>
        <s v="CALDERDALE CCG"/>
        <s v="CAMBRIDGESHIRE AND PETERBOROUGH CCG"/>
        <s v="CANNOCK CHASE CCG"/>
        <s v="CASTLE POINT AND ROCHFORD CCG"/>
        <s v="CHESHIRE CCG"/>
        <s v="CHORLEY AND SOUTH RIBBLE CCG"/>
        <s v="COUNTY DURHAM CCG"/>
        <s v="COVENTRY AND WARWICKSHIRE CCG"/>
        <s v="DERBY &amp; DERBYSHIRE CCG"/>
        <s v="DEVON CCG"/>
        <s v="DONCASTER CCG"/>
        <s v="DORSET CCG"/>
        <s v="EAST AND NORTH HERTFORDSHIRE CCG"/>
        <s v="EAST LANCASHIRE CCG"/>
        <s v="EAST LEICESTERSHIRE AND RUTLAND CCG"/>
        <s v="EAST RIDING OF YORKSHIRE CCG"/>
        <s v="EAST STAFFORDSHIRE CCG"/>
        <s v="EAST SUSSEX CCG"/>
        <s v="FRIMLEY CCG"/>
        <s v="FYLDE &amp; WYRE CCG"/>
        <s v="GLOUCESTERSHIRE CCG"/>
        <s v="GREATER PRESTON CCG"/>
        <s v="HALTON CCG"/>
        <s v="HAMPSHIRE,SOUTHAMPTON &amp;ISLE OF WIGHT CCG"/>
        <s v="HEREFORDSHIRE AND WORCESTERSHIRE CCG"/>
        <s v="HERTS VALLEYS CCG"/>
        <s v="HEYWOOD, MIDDLETON &amp; ROCHDALE CCG"/>
        <s v="HULL CCG"/>
        <s v="IPSWICH AND EAST SUFFOLK CCG"/>
        <s v="KENT AND MEDWAY CCG"/>
        <s v="KERNOW CCG"/>
        <s v="KIRKLEES CCG"/>
        <s v="KNOWSLEY CCG"/>
        <s v="LEEDS CCG"/>
        <s v="LEICESTER CITY CCG"/>
        <s v="LINCOLNSHIRE CCG"/>
        <s v="LIVERPOOL CCG"/>
        <s v="MANCHESTER CCG"/>
        <s v="MID ESSEX CCG"/>
        <s v="MORECAMBE BAY CCG"/>
        <s v="NEWCASTLE GATESHEAD CCG"/>
        <s v="NORFOLK AND WAVENEY CCG"/>
        <s v="NORTH CENTRAL LONDON CCG"/>
        <s v="NORTH CUMBRIA CCG"/>
        <s v="NORTH EAST ESSEX CCG"/>
        <s v="NORTH EAST LINCOLNSHIRE CCG"/>
        <s v="NORTH EAST LONDON CCG"/>
        <s v="NORTH LINCOLNSHIRE CCG"/>
        <s v="NORTH STAFFORDSHIRE CCG"/>
        <s v="NORTH TYNESIDE CCG"/>
        <s v="NORTH WEST LONDON CCG"/>
        <s v="NORTH YORKSHIRE CCG"/>
        <s v="NORTHAMPTONSHIRE CCG"/>
        <s v="NORTHUMBERLAND CCG"/>
        <s v="NOTTINGHAM AND NOTTINGHAMSHIRE CCG"/>
        <s v="OLDHAM CCG"/>
        <s v="OXFORDSHIRE CCG"/>
        <s v="PORTSMOUTH CCG"/>
        <s v="ROTHERHAM CCG"/>
        <s v="SALFORD CCG"/>
        <s v="SE STAFFS &amp; SEISDON PENINSULAR CCG"/>
        <s v="SHEFFIELD CCG"/>
        <s v="SHROPSHIRE, TELFORD AND WREKIN CCG"/>
        <s v="SOMERSET CCG"/>
        <s v="SOUTH EAST LONDON CCG"/>
        <s v="SOUTH SEFTON CCG"/>
        <s v="SOUTH TYNESIDE CCG"/>
        <s v="SOUTH WEST LONDON CCG"/>
        <s v="SOUTHEND CCG"/>
        <s v="SOUTHPORT AND FORMBY CCG"/>
        <s v="ST HELENS CCG"/>
        <s v="STAFFORD AND SURROUNDS CCG"/>
        <s v="STOCKPORT CCG"/>
        <s v="STOKE ON TRENT CCG"/>
        <s v="SUNDERLAND CCG"/>
        <s v="SURREY HEARTLANDS CCG"/>
        <s v="TAMESIDE AND GLOSSOP CCG"/>
        <s v="TEES VALLEY CCG"/>
        <s v="THURROCK CCG"/>
        <s v="TRAFFORD CCG"/>
        <s v="VALE OF YORK CCG"/>
        <s v="WAKEFIELD CCG"/>
        <s v="WARRINGTON CCG"/>
        <s v="WEST ESSEX CCG"/>
        <s v="WEST LANCASHIRE CCG"/>
        <s v="WEST LEICESTERSHIRE CCG"/>
        <s v="WEST SUFFOLK CCG"/>
        <s v="WEST SUSSEX CCG"/>
        <s v="WIGAN BOROUGH CCG"/>
        <s v="WIRRAL CCG"/>
      </sharedItems>
    </cacheField>
    <cacheField name="CCG Code" numFmtId="0">
      <sharedItems/>
    </cacheField>
    <cacheField name="Target" numFmtId="164">
      <sharedItems/>
    </cacheField>
    <cacheField name="Target_x000a_for chart" numFmtId="164">
      <sharedItems containsSemiMixedTypes="0" containsString="0" containsNumber="1" containsInteger="1" minValue="10" maxValue="10"/>
    </cacheField>
    <cacheField name="Apr-21" numFmtId="164">
      <sharedItems containsSemiMixedTypes="0" containsString="0" containsNumber="1" minValue="5.2" maxValue="14"/>
    </cacheField>
    <cacheField name="May-21" numFmtId="164">
      <sharedItems containsSemiMixedTypes="0" containsString="0" containsNumber="1" minValue="5.2" maxValue="13.7"/>
    </cacheField>
    <cacheField name="Jun-21" numFmtId="164">
      <sharedItems containsSemiMixedTypes="0" containsString="0" containsNumber="1" minValue="5.2" maxValue="13.2"/>
    </cacheField>
    <cacheField name="Jul-21" numFmtId="164">
      <sharedItems containsSemiMixedTypes="0" containsString="0" containsNumber="1" minValue="5.0999999999999996" maxValue="13"/>
    </cacheField>
    <cacheField name="Aug-21" numFmtId="164">
      <sharedItems containsSemiMixedTypes="0" containsString="0" containsNumber="1" minValue="5.0999999999999996" maxValue="13"/>
    </cacheField>
    <cacheField name="Sep-21" numFmtId="164">
      <sharedItems containsSemiMixedTypes="0" containsString="0" containsNumber="1" minValue="5" maxValue="13"/>
    </cacheField>
    <cacheField name="Oct-21" numFmtId="164">
      <sharedItems containsSemiMixedTypes="0" containsString="0" containsNumber="1" minValue="4.9000000000000004" maxValue="12.8"/>
    </cacheField>
    <cacheField name="Nov-21" numFmtId="164">
      <sharedItems containsSemiMixedTypes="0" containsString="0" containsNumber="1" minValue="4.7" maxValue="12.5"/>
    </cacheField>
  </cacheFields>
  <extLst>
    <ext xmlns:x14="http://schemas.microsoft.com/office/spreadsheetml/2009/9/main" uri="{725AE2AE-9491-48be-B2B4-4EB974FC3084}">
      <x14:pivotCacheDefinition pivotCacheId="93333969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itchell" refreshedDate="44592.518856134258" createdVersion="7" refreshedVersion="7" minRefreshableVersion="3" recordCount="42" xr:uid="{C36FD957-459E-4F41-8561-091D78206495}">
  <cacheSource type="worksheet">
    <worksheetSource ref="D2:O44" sheet="44a STP trending DATA"/>
  </cacheSource>
  <cacheFields count="12">
    <cacheField name="STP Name" numFmtId="0">
      <sharedItems count="42">
        <s v="BATH &amp; NE SOMERSET, SWINDON &amp; WILTS STP"/>
        <s v="BEDFORDSHIRE, LUTON &amp; MILTON KEYNES STP"/>
        <s v="BIRMINGHAM &amp; SOLIHULL STP"/>
        <s v="BRISTOL, N SOMERSET &amp; S GLOUCS STP"/>
        <s v="BUCKS, OXFORDSHIRE &amp; BERKSHIRE WEST STP"/>
        <s v="CAMBRIDGESHIRE &amp; PETERBOROUGH STP"/>
        <s v="CHESHIRE &amp; MERSEYSIDE STP"/>
        <s v="CORNWALL &amp; SCILLY ISLES HSC P/SHIP STP"/>
        <s v="COVENTRY &amp; WARWICKSHIRE STP"/>
        <s v="CUMBRIA &amp; NORTH EAST STP"/>
        <s v="DEVON STP"/>
        <s v="DORSET STP"/>
        <s v="EAST LONDON HEALTH &amp; CARE P/SHIP STP"/>
        <s v="FRIMLEY HEALTH &amp; CARE ICS STP"/>
        <s v="GLOUCESTERSHIRE STP"/>
        <s v="GREATER MANCHESTER HSC PARTNERSHIP STP"/>
        <s v="HAMPSHIRE &amp; THE ISLE OF WIGHT STP"/>
        <s v="HEALTHIER LANCASHIRE &amp; SOUTH CUMBRIA STP"/>
        <s v="HEREFORDSHIRE &amp; WORCESTERSHIRE STP"/>
        <s v="HERTFORDSHIRE &amp; WEST ESSEX STP"/>
        <s v="HUMBER, COAST &amp; VALE STP"/>
        <s v="JOINED UP CARE DERBYSHIRE STP"/>
        <s v="KENT &amp; MEDWAY STP"/>
        <s v="LEICESTER, LEICESTERSHIRE &amp; RUTLAND STP"/>
        <s v="LINCOLNSHIRE STP"/>
        <s v="MID AND SOUTH ESSEX STP"/>
        <s v="NORFOLK &amp; WAVENEY H&amp;C PARTNERSHIP STP"/>
        <s v="NORTH LONDON PARTNERS IN H&amp;C STP"/>
        <s v="NORTHAMPTONSHIRE STP"/>
        <s v="NOTTINGHAM &amp; NOTTINGHAMSHIRE H&amp;C STP"/>
        <s v="NW LONDON HEALTH &amp; CARE PARTNERSHIP STP"/>
        <s v="OUR HEALTHIER SOUTH EAST LONDON STP"/>
        <s v="SHROPSHIRE &amp; TELFORD &amp; WREKIN STP"/>
        <s v="SOMERSET STP"/>
        <s v="SOUTH YORKSHIRE &amp; BASSETLAW STP"/>
        <s v="STAFFORDSHIRE &amp; STOKE ON TRENT STP"/>
        <s v="SUFFOLK &amp; NORTH EAST ESSEX STP"/>
        <s v="SURREY HEARTLANDS H&amp;C PARTNERSHIP STP"/>
        <s v="SUSSEX &amp; EAST SURREY STP"/>
        <s v="SW LONDON HEALTH &amp; CARE PARTNERSHIP STP"/>
        <s v="THE BLACK COUNTRY &amp; WEST BIRMINGHAM STP"/>
        <s v="W YORKSHIRE &amp; HARROGATE H&amp;C P/SHIP STP"/>
      </sharedItems>
    </cacheField>
    <cacheField name="STP Code" numFmtId="0">
      <sharedItems/>
    </cacheField>
    <cacheField name="target (2021/22)" numFmtId="166">
      <sharedItems/>
    </cacheField>
    <cacheField name="Target_x000a_for chart" numFmtId="166">
      <sharedItems containsSemiMixedTypes="0" containsString="0" containsNumber="1" minValue="0.871" maxValue="0.871"/>
    </cacheField>
    <cacheField name="Apr-21" numFmtId="166">
      <sharedItems containsSemiMixedTypes="0" containsString="0" containsNumber="1" minValue="0.52" maxValue="0.91200000000000003"/>
    </cacheField>
    <cacheField name="May-21" numFmtId="166">
      <sharedItems containsSemiMixedTypes="0" containsString="0" containsNumber="1" minValue="0.52" maxValue="0.91400000000000003"/>
    </cacheField>
    <cacheField name="Jun-21" numFmtId="166">
      <sharedItems containsSemiMixedTypes="0" containsString="0" containsNumber="1" minValue="0.52600000000000002" maxValue="0.92200000000000004"/>
    </cacheField>
    <cacheField name="Jul-21" numFmtId="166">
      <sharedItems containsSemiMixedTypes="0" containsString="0" containsNumber="1" minValue="0.53300000000000003" maxValue="0.92900000000000005"/>
    </cacheField>
    <cacheField name="Aug-21" numFmtId="166">
      <sharedItems containsSemiMixedTypes="0" containsString="0" containsNumber="1" minValue="0.53800000000000003" maxValue="0.93899999999999995"/>
    </cacheField>
    <cacheField name="Sep-21" numFmtId="166">
      <sharedItems containsSemiMixedTypes="0" containsString="0" containsNumber="1" minValue="0.54200000000000004" maxValue="0.94799999999999995"/>
    </cacheField>
    <cacheField name="Oct-21" numFmtId="166">
      <sharedItems containsSemiMixedTypes="0" containsString="0" containsNumber="1" minValue="0.55200000000000005" maxValue="0.96499999999999997"/>
    </cacheField>
    <cacheField name="Nov-21" numFmtId="166">
      <sharedItems containsSemiMixedTypes="0" containsString="0" containsNumber="1" minValue="0.56499999999999995" maxValue="0.98699999999999999"/>
    </cacheField>
  </cacheFields>
  <extLst>
    <ext xmlns:x14="http://schemas.microsoft.com/office/spreadsheetml/2009/9/main" uri="{725AE2AE-9491-48be-B2B4-4EB974FC3084}">
      <x14:pivotCacheDefinition pivotCacheId="1936037672"/>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itchell" refreshedDate="44592.527633449077" createdVersion="7" refreshedVersion="7" minRefreshableVersion="3" recordCount="42" xr:uid="{2BCC0F42-6268-4322-A53B-A627F04A6DD5}">
  <cacheSource type="worksheet">
    <worksheetSource ref="D2:O44" sheet="44b STP trending DATA"/>
  </cacheSource>
  <cacheFields count="12">
    <cacheField name="STP Name" numFmtId="0">
      <sharedItems count="42">
        <s v="BATH &amp; NE SOMERSET, SWINDON &amp; WILTS STP"/>
        <s v="BEDFORDSHIRE, LUTON &amp; MILTON KEYNES STP"/>
        <s v="BIRMINGHAM &amp; SOLIHULL STP"/>
        <s v="BRISTOL, N SOMERSET &amp; S GLOUCS STP"/>
        <s v="BUCKS, OXFORDSHIRE &amp; BERKSHIRE WEST STP"/>
        <s v="CAMBRIDGESHIRE &amp; PETERBOROUGH STP"/>
        <s v="CHESHIRE &amp; MERSEYSIDE STP"/>
        <s v="CORNWALL &amp; SCILLY ISLES HSC P/SHIP STP"/>
        <s v="COVENTRY &amp; WARWICKSHIRE STP"/>
        <s v="CUMBRIA &amp; NORTH EAST STP"/>
        <s v="DEVON STP"/>
        <s v="DORSET STP"/>
        <s v="EAST LONDON HEALTH &amp; CARE P/SHIP STP"/>
        <s v="FRIMLEY HEALTH &amp; CARE ICS STP"/>
        <s v="GLOUCESTERSHIRE STP"/>
        <s v="GREATER MANCHESTER HSC PARTNERSHIP STP"/>
        <s v="HAMPSHIRE &amp; THE ISLE OF WIGHT STP"/>
        <s v="HEALTHIER LANCASHIRE &amp; SOUTH CUMBRIA STP"/>
        <s v="HEREFORDSHIRE &amp; WORCESTERSHIRE STP"/>
        <s v="HERTFORDSHIRE &amp; WEST ESSEX STP"/>
        <s v="HUMBER, COAST &amp; VALE STP"/>
        <s v="JOINED UP CARE DERBYSHIRE STP"/>
        <s v="KENT &amp; MEDWAY STP"/>
        <s v="LEICESTER, LEICESTERSHIRE &amp; RUTLAND STP"/>
        <s v="LINCOLNSHIRE STP"/>
        <s v="MID AND SOUTH ESSEX STP"/>
        <s v="NORFOLK &amp; WAVENEY H&amp;C PARTNERSHIP STP"/>
        <s v="NORTH LONDON PARTNERS IN H&amp;C STP"/>
        <s v="NORTHAMPTONSHIRE STP"/>
        <s v="NOTTINGHAM &amp; NOTTINGHAMSHIRE H&amp;C STP"/>
        <s v="NW LONDON HEALTH &amp; CARE PARTNERSHIP STP"/>
        <s v="OUR HEALTHIER SOUTH EAST LONDON STP"/>
        <s v="SHROPSHIRE &amp; TELFORD &amp; WREKIN STP"/>
        <s v="SOMERSET STP"/>
        <s v="SOUTH YORKSHIRE &amp; BASSETLAW STP"/>
        <s v="STAFFORDSHIRE &amp; STOKE ON TRENT STP"/>
        <s v="SUFFOLK &amp; NORTH EAST ESSEX STP"/>
        <s v="SURREY HEARTLANDS H&amp;C PARTNERSHIP STP"/>
        <s v="SUSSEX &amp; EAST SURREY STP"/>
        <s v="SW LONDON HEALTH &amp; CARE PARTNERSHIP STP"/>
        <s v="THE BLACK COUNTRY &amp; WEST BIRMINGHAM STP"/>
        <s v="W YORKSHIRE &amp; HARROGATE H&amp;C P/SHIP STP"/>
      </sharedItems>
    </cacheField>
    <cacheField name="STP" numFmtId="0">
      <sharedItems/>
    </cacheField>
    <cacheField name="Target" numFmtId="164">
      <sharedItems/>
    </cacheField>
    <cacheField name="Target_x000a_for chart" numFmtId="164">
      <sharedItems containsSemiMixedTypes="0" containsString="0" containsNumber="1" containsInteger="1" minValue="10" maxValue="10"/>
    </cacheField>
    <cacheField name="Apr-21" numFmtId="164">
      <sharedItems containsSemiMixedTypes="0" containsString="0" containsNumber="1" minValue="5.2" maxValue="12.7"/>
    </cacheField>
    <cacheField name="May-21" numFmtId="164">
      <sharedItems containsSemiMixedTypes="0" containsString="0" containsNumber="1" minValue="5.2" maxValue="12.8"/>
    </cacheField>
    <cacheField name="Jun-21" numFmtId="164">
      <sharedItems containsSemiMixedTypes="0" containsString="0" containsNumber="1" minValue="5.2" maxValue="12.6"/>
    </cacheField>
    <cacheField name="Jul-21" numFmtId="164">
      <sharedItems containsSemiMixedTypes="0" containsString="0" containsNumber="1" minValue="5.0999999999999996" maxValue="12.6"/>
    </cacheField>
    <cacheField name="Aug-21" numFmtId="164">
      <sharedItems containsSemiMixedTypes="0" containsString="0" containsNumber="1" minValue="5.0999999999999996" maxValue="12.6"/>
    </cacheField>
    <cacheField name="Sep-21" numFmtId="164">
      <sharedItems containsSemiMixedTypes="0" containsString="0" containsNumber="1" minValue="5.0999999999999996" maxValue="12.5"/>
    </cacheField>
    <cacheField name="Oct-21" numFmtId="164">
      <sharedItems containsSemiMixedTypes="0" containsString="0" containsNumber="1" minValue="5" maxValue="12.3"/>
    </cacheField>
    <cacheField name="Nov-21" numFmtId="164">
      <sharedItems containsSemiMixedTypes="0" containsString="0" containsNumber="1" minValue="4.9000000000000004" maxValue="12.1"/>
    </cacheField>
  </cacheFields>
  <extLst>
    <ext xmlns:x14="http://schemas.microsoft.com/office/spreadsheetml/2009/9/main" uri="{725AE2AE-9491-48be-B2B4-4EB974FC3084}">
      <x14:pivotCacheDefinition pivotCacheId="203378788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BATH &amp; NE SOMERSET, SWINDON &amp; WILTS STP"/>
    <s v="QOX"/>
    <x v="0"/>
    <s v="92G00"/>
    <s v="0.871 or below"/>
    <n v="0.871"/>
    <n v="0.68600000000000005"/>
    <n v="0.68500000000000005"/>
    <n v="0.68700000000000006"/>
    <n v="0.69099999999999995"/>
    <n v="0.69499999999999995"/>
    <n v="0.7"/>
    <n v="0.70899999999999996"/>
    <n v="0.72099999999999997"/>
  </r>
  <r>
    <s v="SOUTH YORKSHIRE &amp; BASSETLAW STP"/>
    <s v="QF7"/>
    <x v="1"/>
    <s v="02P00"/>
    <s v="0.871 or below"/>
    <n v="0.871"/>
    <n v="0.872"/>
    <n v="0.875"/>
    <n v="0.88"/>
    <n v="0.89"/>
    <n v="0.89900000000000002"/>
    <n v="0.90800000000000003"/>
    <n v="0.92400000000000004"/>
    <n v="0.94699999999999995"/>
  </r>
  <r>
    <s v="MID AND SOUTH ESSEX STP"/>
    <s v="QH8"/>
    <x v="2"/>
    <s v="99E00"/>
    <s v="0.871 or below"/>
    <n v="0.871"/>
    <n v="0.79300000000000004"/>
    <n v="0.79400000000000004"/>
    <n v="0.80400000000000005"/>
    <n v="0.81699999999999995"/>
    <n v="0.82699999999999996"/>
    <n v="0.83699999999999997"/>
    <n v="0.85899999999999999"/>
    <n v="0.88700000000000001"/>
  </r>
  <r>
    <s v="SOUTH YORKSHIRE &amp; BASSETLAW STP"/>
    <s v="QF7"/>
    <x v="3"/>
    <s v="02Q00"/>
    <s v="0.871 or below"/>
    <n v="0.871"/>
    <n v="0.76500000000000001"/>
    <n v="0.76800000000000002"/>
    <n v="0.77600000000000002"/>
    <n v="0.78200000000000003"/>
    <n v="0.79300000000000004"/>
    <n v="0.79500000000000004"/>
    <n v="0.80400000000000005"/>
    <n v="0.82399999999999995"/>
  </r>
  <r>
    <s v="BEDFORDSHIRE, LUTON &amp; MILTON KEYNES STP"/>
    <s v="QHG"/>
    <x v="4"/>
    <s v="M1J4Y"/>
    <s v="0.871 or below"/>
    <n v="0.871"/>
    <n v="0.71"/>
    <n v="0.71199999999999997"/>
    <n v="0.72199999999999998"/>
    <n v="0.73599999999999999"/>
    <n v="0.747"/>
    <n v="0.75600000000000001"/>
    <n v="0.78"/>
    <n v="0.80500000000000005"/>
  </r>
  <r>
    <s v="BUCKS, OXFORDSHIRE &amp; BERKSHIRE WEST STP"/>
    <s v="QU9"/>
    <x v="5"/>
    <s v="15A00"/>
    <s v="0.871 or below"/>
    <n v="0.871"/>
    <n v="0.60499999999999998"/>
    <n v="0.60499999999999998"/>
    <n v="0.61199999999999999"/>
    <n v="0.621"/>
    <n v="0.628"/>
    <n v="0.63600000000000001"/>
    <n v="0.65100000000000002"/>
    <n v="0.66400000000000003"/>
  </r>
  <r>
    <s v="BIRMINGHAM &amp; SOLIHULL STP"/>
    <s v="QHL"/>
    <x v="6"/>
    <s v="15E00"/>
    <s v="0.871 or below"/>
    <n v="0.871"/>
    <n v="0.73199999999999998"/>
    <n v="0.73499999999999999"/>
    <n v="0.746"/>
    <n v="0.76"/>
    <n v="0.77200000000000002"/>
    <n v="0.78"/>
    <n v="0.79900000000000004"/>
    <n v="0.82299999999999995"/>
  </r>
  <r>
    <s v="THE BLACK COUNTRY &amp; WEST BIRMINGHAM STP"/>
    <s v="QUA"/>
    <x v="7"/>
    <s v="D2P2L"/>
    <s v="0.871 or below"/>
    <n v="0.871"/>
    <n v="0.753"/>
    <n v="0.75700000000000001"/>
    <n v="0.76700000000000002"/>
    <n v="0.77800000000000002"/>
    <n v="0.78900000000000003"/>
    <n v="0.79600000000000004"/>
    <n v="0.81499999999999995"/>
    <n v="0.83799999999999997"/>
  </r>
  <r>
    <s v="HEALTHIER LANCASHIRE &amp; SOUTH CUMBRIA STP"/>
    <s v="QE1"/>
    <x v="8"/>
    <s v="00Q00"/>
    <s v="0.871 or below"/>
    <n v="0.871"/>
    <n v="0.84599999999999997"/>
    <n v="0.85299999999999998"/>
    <n v="0.86899999999999999"/>
    <n v="0.879"/>
    <n v="0.89"/>
    <n v="0.90200000000000002"/>
    <n v="0.92600000000000005"/>
    <n v="0.95499999999999996"/>
  </r>
  <r>
    <s v="HEALTHIER LANCASHIRE &amp; SOUTH CUMBRIA STP"/>
    <s v="QE1"/>
    <x v="9"/>
    <s v="00R00"/>
    <s v="0.871 or below"/>
    <n v="0.871"/>
    <n v="0.91700000000000004"/>
    <n v="0.92800000000000005"/>
    <n v="0.94299999999999995"/>
    <n v="0.95499999999999996"/>
    <n v="0.96499999999999997"/>
    <n v="0.98199999999999998"/>
    <n v="1.006"/>
    <n v="1.036"/>
  </r>
  <r>
    <s v="GREATER MANCHESTER HSC PARTNERSHIP STP"/>
    <s v="QOP"/>
    <x v="10"/>
    <s v="00T00"/>
    <s v="0.871 or below"/>
    <n v="0.871"/>
    <n v="0.80700000000000005"/>
    <n v="0.81299999999999994"/>
    <n v="0.82499999999999996"/>
    <n v="0.83799999999999997"/>
    <n v="0.84599999999999997"/>
    <n v="0.85599999999999998"/>
    <n v="0.876"/>
    <n v="0.9"/>
  </r>
  <r>
    <s v="W YORKSHIRE &amp; HARROGATE H&amp;C P/SHIP STP"/>
    <s v="QWO"/>
    <x v="11"/>
    <s v="36J00"/>
    <s v="0.871 or below"/>
    <n v="0.871"/>
    <n v="0.79600000000000004"/>
    <n v="0.80400000000000005"/>
    <n v="0.81299999999999994"/>
    <n v="0.82399999999999995"/>
    <n v="0.83499999999999996"/>
    <n v="0.84099999999999997"/>
    <n v="0.85299999999999998"/>
    <n v="0.874"/>
  </r>
  <r>
    <s v="SUSSEX &amp; EAST SURREY STP"/>
    <s v="QNX"/>
    <x v="12"/>
    <s v="09D00"/>
    <s v="0.871 or below"/>
    <n v="0.871"/>
    <n v="0.57599999999999996"/>
    <n v="0.57499999999999996"/>
    <n v="0.58099999999999996"/>
    <n v="0.58699999999999997"/>
    <n v="0.59299999999999997"/>
    <n v="0.59899999999999998"/>
    <n v="0.60899999999999999"/>
    <n v="0.627"/>
  </r>
  <r>
    <s v="BRISTOL, N SOMERSET &amp; S GLOUCS STP"/>
    <s v="QUY"/>
    <x v="13"/>
    <s v="15C00"/>
    <s v="0.871 or below"/>
    <n v="0.871"/>
    <n v="0.63200000000000001"/>
    <n v="0.629"/>
    <n v="0.63200000000000001"/>
    <n v="0.63600000000000001"/>
    <n v="0.64"/>
    <n v="0.64400000000000002"/>
    <n v="0.65200000000000002"/>
    <n v="0.66600000000000004"/>
  </r>
  <r>
    <s v="BUCKS, OXFORDSHIRE &amp; BERKSHIRE WEST STP"/>
    <s v="QU9"/>
    <x v="14"/>
    <s v="14Y00"/>
    <s v="0.871 or below"/>
    <n v="0.871"/>
    <n v="0.71699999999999997"/>
    <n v="0.71599999999999997"/>
    <n v="0.72299999999999998"/>
    <n v="0.73099999999999998"/>
    <n v="0.73699999999999999"/>
    <n v="0.746"/>
    <n v="0.75900000000000001"/>
    <n v="0.77800000000000002"/>
  </r>
  <r>
    <s v="GREATER MANCHESTER HSC PARTNERSHIP STP"/>
    <s v="QOP"/>
    <x v="15"/>
    <s v="00V00"/>
    <s v="0.871 or below"/>
    <n v="0.871"/>
    <n v="0.83399999999999996"/>
    <n v="0.84099999999999997"/>
    <n v="0.85"/>
    <n v="0.85899999999999999"/>
    <n v="0.86299999999999999"/>
    <n v="0.873"/>
    <n v="0.89100000000000001"/>
    <n v="0.91700000000000004"/>
  </r>
  <r>
    <s v="W YORKSHIRE &amp; HARROGATE H&amp;C P/SHIP STP"/>
    <s v="QWO"/>
    <x v="16"/>
    <s v="02T00"/>
    <s v="0.871 or below"/>
    <n v="0.871"/>
    <n v="0.82799999999999996"/>
    <n v="0.83599999999999997"/>
    <n v="0.84499999999999997"/>
    <n v="0.85199999999999998"/>
    <n v="0.86499999999999999"/>
    <n v="0.875"/>
    <n v="0.89400000000000002"/>
    <n v="0.91800000000000004"/>
  </r>
  <r>
    <s v="CAMBRIDGESHIRE &amp; PETERBOROUGH STP"/>
    <s v="QUE"/>
    <x v="17"/>
    <s v="06H00"/>
    <s v="0.871 or below"/>
    <n v="0.871"/>
    <n v="0.77700000000000002"/>
    <n v="0.77900000000000003"/>
    <n v="0.78800000000000003"/>
    <n v="0.79600000000000004"/>
    <n v="0.80300000000000005"/>
    <n v="0.80900000000000005"/>
    <n v="0.82199999999999995"/>
    <n v="0.84099999999999997"/>
  </r>
  <r>
    <s v="STAFFORDSHIRE &amp; STOKE ON TRENT STP"/>
    <s v="QNC"/>
    <x v="18"/>
    <s v="04Y00"/>
    <s v="0.871 or below"/>
    <n v="0.871"/>
    <n v="0.88300000000000001"/>
    <n v="0.88300000000000001"/>
    <n v="0.89400000000000002"/>
    <n v="0.90400000000000003"/>
    <n v="0.91200000000000003"/>
    <n v="0.92"/>
    <n v="0.93899999999999995"/>
    <n v="0.96199999999999997"/>
  </r>
  <r>
    <s v="MID AND SOUTH ESSEX STP"/>
    <s v="QH8"/>
    <x v="19"/>
    <s v="99F00"/>
    <s v="0.871 or below"/>
    <n v="0.871"/>
    <n v="0.77200000000000002"/>
    <n v="0.77600000000000002"/>
    <n v="0.78500000000000003"/>
    <n v="0.79200000000000004"/>
    <n v="0.79500000000000004"/>
    <n v="0.80900000000000005"/>
    <n v="0.82799999999999996"/>
    <n v="0.85499999999999998"/>
  </r>
  <r>
    <s v="CHESHIRE &amp; MERSEYSIDE STP"/>
    <s v="QYG"/>
    <x v="20"/>
    <s v="27D00"/>
    <s v="0.871 or below"/>
    <n v="0.871"/>
    <n v="0.73299999999999998"/>
    <n v="0.73499999999999999"/>
    <n v="0.74199999999999999"/>
    <n v="0.751"/>
    <n v="0.76"/>
    <n v="0.76800000000000002"/>
    <n v="0.78200000000000003"/>
    <n v="0.80400000000000005"/>
  </r>
  <r>
    <s v="HEALTHIER LANCASHIRE &amp; SOUTH CUMBRIA STP"/>
    <s v="QE1"/>
    <x v="21"/>
    <s v="00X00"/>
    <s v="0.871 or below"/>
    <n v="0.871"/>
    <n v="0.755"/>
    <n v="0.75800000000000001"/>
    <n v="0.76900000000000002"/>
    <n v="0.77500000000000002"/>
    <n v="0.78400000000000003"/>
    <n v="0.79600000000000004"/>
    <n v="0.81399999999999995"/>
    <n v="0.84099999999999997"/>
  </r>
  <r>
    <s v="CUMBRIA &amp; NORTH EAST STP"/>
    <s v="QHM"/>
    <x v="22"/>
    <s v="84H00"/>
    <s v="0.871 or below"/>
    <n v="0.871"/>
    <n v="0.96499999999999997"/>
    <n v="0.97099999999999997"/>
    <n v="0.98399999999999999"/>
    <n v="0.99199999999999999"/>
    <n v="1.002"/>
    <n v="1.014"/>
    <n v="1.032"/>
    <n v="1.0569999999999999"/>
  </r>
  <r>
    <s v="COVENTRY &amp; WARWICKSHIRE STP"/>
    <s v="QWU"/>
    <x v="23"/>
    <s v="B2M3M"/>
    <s v="0.871 or below"/>
    <n v="0.871"/>
    <n v="0.748"/>
    <n v="0.751"/>
    <n v="0.75800000000000001"/>
    <n v="0.76700000000000002"/>
    <n v="0.77600000000000002"/>
    <n v="0.78300000000000003"/>
    <n v="0.79900000000000004"/>
    <n v="0.82099999999999995"/>
  </r>
  <r>
    <s v="JOINED UP CARE DERBYSHIRE STP"/>
    <s v="QJ2"/>
    <x v="24"/>
    <s v="15M00"/>
    <s v="0.871 or below"/>
    <n v="0.871"/>
    <n v="0.74099999999999999"/>
    <n v="0.74099999999999999"/>
    <n v="0.746"/>
    <n v="0.752"/>
    <n v="0.76"/>
    <n v="0.76800000000000002"/>
    <n v="0.78"/>
    <n v="0.79900000000000004"/>
  </r>
  <r>
    <s v="DEVON STP"/>
    <s v="QJK"/>
    <x v="25"/>
    <s v="15N00"/>
    <s v="0.871 or below"/>
    <n v="0.871"/>
    <n v="0.73799999999999999"/>
    <n v="0.73699999999999999"/>
    <n v="0.74299999999999999"/>
    <n v="0.748"/>
    <n v="0.753"/>
    <n v="0.75700000000000001"/>
    <n v="0.76600000000000001"/>
    <n v="0.78200000000000003"/>
  </r>
  <r>
    <s v="SOUTH YORKSHIRE &amp; BASSETLAW STP"/>
    <s v="QF7"/>
    <x v="26"/>
    <s v="02X00"/>
    <s v="0.871 or below"/>
    <n v="0.871"/>
    <n v="0.79600000000000004"/>
    <n v="0.79500000000000004"/>
    <n v="0.80200000000000005"/>
    <n v="0.80800000000000005"/>
    <n v="0.81499999999999995"/>
    <n v="0.82"/>
    <n v="0.83299999999999996"/>
    <n v="0.85199999999999998"/>
  </r>
  <r>
    <s v="DORSET STP"/>
    <s v="QVV"/>
    <x v="27"/>
    <s v="11J00"/>
    <s v="0.871 or below"/>
    <n v="0.871"/>
    <n v="0.70899999999999996"/>
    <n v="0.70699999999999996"/>
    <n v="0.71099999999999997"/>
    <n v="0.71699999999999997"/>
    <n v="0.72299999999999998"/>
    <n v="0.72799999999999998"/>
    <n v="0.73699999999999999"/>
    <n v="0.752"/>
  </r>
  <r>
    <s v="HERTFORDSHIRE &amp; WEST ESSEX STP"/>
    <s v="QM7"/>
    <x v="28"/>
    <s v="06K00"/>
    <s v="0.871 or below"/>
    <n v="0.871"/>
    <n v="0.78400000000000003"/>
    <n v="0.78300000000000003"/>
    <n v="0.79100000000000004"/>
    <n v="0.80100000000000005"/>
    <n v="0.81100000000000005"/>
    <n v="0.81899999999999995"/>
    <n v="0.83699999999999997"/>
    <n v="0.85799999999999998"/>
  </r>
  <r>
    <s v="HEALTHIER LANCASHIRE &amp; SOUTH CUMBRIA STP"/>
    <s v="QE1"/>
    <x v="29"/>
    <s v="01A00"/>
    <s v="0.871 or below"/>
    <n v="0.871"/>
    <n v="0.746"/>
    <n v="0.75600000000000001"/>
    <n v="0.76900000000000002"/>
    <n v="0.78"/>
    <n v="0.78700000000000003"/>
    <n v="0.80100000000000005"/>
    <n v="0.82399999999999995"/>
    <n v="0.85199999999999998"/>
  </r>
  <r>
    <s v="LEICESTER, LEICESTERSHIRE &amp; RUTLAND STP"/>
    <s v="QK1"/>
    <x v="30"/>
    <s v="03W00"/>
    <s v="0.871 or below"/>
    <n v="0.871"/>
    <n v="0.71099999999999997"/>
    <n v="0.71099999999999997"/>
    <n v="0.71599999999999997"/>
    <n v="0.72099999999999997"/>
    <n v="0.72899999999999998"/>
    <n v="0.74199999999999999"/>
    <n v="0.755"/>
    <n v="0.77500000000000002"/>
  </r>
  <r>
    <s v="HUMBER, COAST &amp; VALE STP"/>
    <s v="QOQ"/>
    <x v="31"/>
    <s v="02Y00"/>
    <s v="0.871 or below"/>
    <n v="0.871"/>
    <n v="0.77100000000000002"/>
    <n v="0.77100000000000002"/>
    <n v="0.77900000000000003"/>
    <n v="0.78600000000000003"/>
    <n v="0.79500000000000004"/>
    <n v="0.80500000000000005"/>
    <n v="0.81899999999999995"/>
    <n v="0.83699999999999997"/>
  </r>
  <r>
    <s v="STAFFORDSHIRE &amp; STOKE ON TRENT STP"/>
    <s v="QNC"/>
    <x v="32"/>
    <s v="05D00"/>
    <s v="0.871 or below"/>
    <n v="0.871"/>
    <n v="0.80800000000000005"/>
    <n v="0.81399999999999995"/>
    <n v="0.82299999999999995"/>
    <n v="0.83"/>
    <n v="0.83699999999999997"/>
    <n v="0.84099999999999997"/>
    <n v="0.85199999999999998"/>
    <n v="0.872"/>
  </r>
  <r>
    <s v="SUSSEX &amp; EAST SURREY STP"/>
    <s v="QNX"/>
    <x v="33"/>
    <s v="97R00"/>
    <s v="0.871 or below"/>
    <n v="0.871"/>
    <n v="0.72799999999999998"/>
    <n v="0.72599999999999998"/>
    <n v="0.73099999999999998"/>
    <n v="0.73899999999999999"/>
    <n v="0.745"/>
    <n v="0.751"/>
    <n v="0.76200000000000001"/>
    <n v="0.77900000000000003"/>
  </r>
  <r>
    <s v="FRIMLEY HEALTH &amp; CARE ICS STP"/>
    <s v="QNQ"/>
    <x v="34"/>
    <s v="D4U1Y"/>
    <s v="0.871 or below"/>
    <n v="0.871"/>
    <n v="0.68400000000000005"/>
    <n v="0.68400000000000005"/>
    <n v="0.69199999999999995"/>
    <n v="0.70199999999999996"/>
    <n v="0.70899999999999996"/>
    <n v="0.71599999999999997"/>
    <n v="0.73299999999999998"/>
    <n v="0.75600000000000001"/>
  </r>
  <r>
    <s v="HEALTHIER LANCASHIRE &amp; SOUTH CUMBRIA STP"/>
    <s v="QE1"/>
    <x v="35"/>
    <s v="02M00"/>
    <s v="0.871 or below"/>
    <n v="0.871"/>
    <n v="0.82399999999999995"/>
    <n v="0.82899999999999996"/>
    <n v="0.84"/>
    <n v="0.84899999999999998"/>
    <n v="0.86099999999999999"/>
    <n v="0.878"/>
    <n v="0.89600000000000002"/>
    <n v="0.92700000000000005"/>
  </r>
  <r>
    <s v="GLOUCESTERSHIRE STP"/>
    <s v="QR1"/>
    <x v="36"/>
    <s v="11M00"/>
    <s v="0.871 or below"/>
    <n v="0.871"/>
    <n v="0.68799999999999994"/>
    <n v="0.68700000000000006"/>
    <n v="0.69199999999999995"/>
    <n v="0.69599999999999995"/>
    <n v="0.70299999999999996"/>
    <n v="0.70899999999999996"/>
    <n v="0.71799999999999997"/>
    <n v="0.73699999999999999"/>
  </r>
  <r>
    <s v="HEALTHIER LANCASHIRE &amp; SOUTH CUMBRIA STP"/>
    <s v="QE1"/>
    <x v="37"/>
    <s v="01E00"/>
    <s v="0.871 or below"/>
    <n v="0.871"/>
    <n v="0.82599999999999996"/>
    <n v="0.83299999999999996"/>
    <n v="0.84599999999999997"/>
    <n v="0.85699999999999998"/>
    <n v="0.86699999999999999"/>
    <n v="0.88100000000000001"/>
    <n v="0.90400000000000003"/>
    <n v="0.93500000000000005"/>
  </r>
  <r>
    <s v="CHESHIRE &amp; MERSEYSIDE STP"/>
    <s v="QYG"/>
    <x v="38"/>
    <s v="01F00"/>
    <s v="0.871 or below"/>
    <n v="0.871"/>
    <n v="0.92100000000000004"/>
    <n v="0.92500000000000004"/>
    <n v="0.93400000000000005"/>
    <n v="0.94099999999999995"/>
    <n v="0.94799999999999995"/>
    <n v="0.95399999999999996"/>
    <n v="0.96799999999999997"/>
    <n v="0.99299999999999999"/>
  </r>
  <r>
    <s v="HAMPSHIRE &amp; THE ISLE OF WIGHT STP"/>
    <s v="QRL"/>
    <x v="39"/>
    <s v="D9Y0V"/>
    <s v="0.871 or below"/>
    <n v="0.871"/>
    <n v="0.67400000000000004"/>
    <n v="0.67200000000000004"/>
    <n v="0.67800000000000005"/>
    <n v="0.68400000000000005"/>
    <n v="0.68899999999999995"/>
    <n v="0.69399999999999995"/>
    <n v="0.70399999999999996"/>
    <n v="0.71699999999999997"/>
  </r>
  <r>
    <s v="HEREFORDSHIRE &amp; WORCESTERSHIRE STP"/>
    <s v="QGH"/>
    <x v="40"/>
    <s v="18C00"/>
    <s v="0.871 or below"/>
    <n v="0.871"/>
    <n v="0.81"/>
    <n v="0.81"/>
    <n v="0.81899999999999995"/>
    <n v="0.82899999999999996"/>
    <n v="0.83899999999999997"/>
    <n v="0.85"/>
    <n v="0.86399999999999999"/>
    <n v="0.88500000000000001"/>
  </r>
  <r>
    <s v="HERTFORDSHIRE &amp; WEST ESSEX STP"/>
    <s v="QM7"/>
    <x v="41"/>
    <s v="06N00"/>
    <s v="0.871 or below"/>
    <n v="0.871"/>
    <n v="0.749"/>
    <n v="0.752"/>
    <n v="0.75800000000000001"/>
    <n v="0.76600000000000001"/>
    <n v="0.77100000000000002"/>
    <n v="0.77500000000000002"/>
    <n v="0.78500000000000003"/>
    <n v="0.80100000000000005"/>
  </r>
  <r>
    <s v="GREATER MANCHESTER HSC PARTNERSHIP STP"/>
    <s v="QOP"/>
    <x v="42"/>
    <s v="01D00"/>
    <s v="0.871 or below"/>
    <n v="0.871"/>
    <n v="0.78500000000000003"/>
    <n v="0.79300000000000004"/>
    <n v="0.80200000000000005"/>
    <n v="0.81399999999999995"/>
    <n v="0.82399999999999995"/>
    <n v="0.83499999999999996"/>
    <n v="0.85199999999999998"/>
    <n v="0.876"/>
  </r>
  <r>
    <s v="HUMBER, COAST &amp; VALE STP"/>
    <s v="QOQ"/>
    <x v="43"/>
    <s v="03F00"/>
    <s v="0.871 or below"/>
    <n v="0.871"/>
    <n v="0.81399999999999995"/>
    <n v="0.82"/>
    <n v="0.83499999999999996"/>
    <n v="0.84699999999999998"/>
    <n v="0.85799999999999998"/>
    <n v="0.87"/>
    <n v="0.89300000000000002"/>
    <n v="0.91900000000000004"/>
  </r>
  <r>
    <s v="SUFFOLK &amp; NORTH EAST ESSEX STP"/>
    <s v="QJG"/>
    <x v="44"/>
    <s v="06L00"/>
    <s v="0.871 or below"/>
    <n v="0.871"/>
    <n v="0.747"/>
    <n v="0.748"/>
    <n v="0.755"/>
    <n v="0.76500000000000001"/>
    <n v="0.77100000000000002"/>
    <n v="0.78100000000000003"/>
    <n v="0.79300000000000004"/>
    <n v="0.81100000000000005"/>
  </r>
  <r>
    <s v="KENT &amp; MEDWAY STP"/>
    <s v="QKS"/>
    <x v="45"/>
    <s v="91Q00"/>
    <s v="0.871 or below"/>
    <n v="0.871"/>
    <n v="0.76500000000000001"/>
    <n v="0.76300000000000001"/>
    <n v="0.76900000000000002"/>
    <n v="0.77800000000000002"/>
    <n v="0.78400000000000003"/>
    <n v="0.79"/>
    <n v="0.80600000000000005"/>
    <n v="0.82599999999999996"/>
  </r>
  <r>
    <s v="CORNWALL &amp; SCILLY ISLES HSC P/SHIP STP"/>
    <s v="QT6"/>
    <x v="46"/>
    <s v="11N00"/>
    <s v="0.871 or below"/>
    <n v="0.871"/>
    <n v="0.72899999999999998"/>
    <n v="0.72799999999999998"/>
    <n v="0.73399999999999999"/>
    <n v="0.74099999999999999"/>
    <n v="0.747"/>
    <n v="0.752"/>
    <n v="0.76"/>
    <n v="0.77800000000000002"/>
  </r>
  <r>
    <s v="W YORKSHIRE &amp; HARROGATE H&amp;C P/SHIP STP"/>
    <s v="QWO"/>
    <x v="47"/>
    <s v="X2C4Y"/>
    <s v="0.871 or below"/>
    <n v="0.871"/>
    <n v="0.89400000000000002"/>
    <n v="0.90100000000000002"/>
    <n v="0.91500000000000004"/>
    <n v="0.92700000000000005"/>
    <n v="0.94"/>
    <n v="0.95099999999999996"/>
    <n v="0.97"/>
    <n v="0.998"/>
  </r>
  <r>
    <s v="CHESHIRE &amp; MERSEYSIDE STP"/>
    <s v="QYG"/>
    <x v="48"/>
    <s v="01J00"/>
    <s v="0.871 or below"/>
    <n v="0.871"/>
    <n v="0.93600000000000005"/>
    <n v="0.93600000000000005"/>
    <n v="0.93600000000000005"/>
    <n v="0.94399999999999995"/>
    <n v="0.95"/>
    <n v="0.96"/>
    <n v="0.97399999999999998"/>
    <n v="0.998"/>
  </r>
  <r>
    <s v="W YORKSHIRE &amp; HARROGATE H&amp;C P/SHIP STP"/>
    <s v="QWO"/>
    <x v="49"/>
    <s v="15F00"/>
    <s v="0.871 or below"/>
    <n v="0.871"/>
    <n v="0.71499999999999997"/>
    <n v="0.71599999999999997"/>
    <n v="0.72599999999999998"/>
    <n v="0.73899999999999999"/>
    <n v="0.749"/>
    <n v="0.75900000000000001"/>
    <n v="0.77400000000000002"/>
    <n v="0.79700000000000004"/>
  </r>
  <r>
    <s v="LEICESTER, LEICESTERSHIRE &amp; RUTLAND STP"/>
    <s v="QK1"/>
    <x v="50"/>
    <s v="04C00"/>
    <s v="0.871 or below"/>
    <n v="0.871"/>
    <n v="0.624"/>
    <n v="0.626"/>
    <n v="0.63400000000000001"/>
    <n v="0.63900000000000001"/>
    <n v="0.64900000000000002"/>
    <n v="0.66100000000000003"/>
    <n v="0.68200000000000005"/>
    <n v="0.70299999999999996"/>
  </r>
  <r>
    <s v="LINCOLNSHIRE STP"/>
    <s v="QJM"/>
    <x v="51"/>
    <s v="71E00"/>
    <s v="0.871 or below"/>
    <n v="0.871"/>
    <n v="0.88"/>
    <n v="0.88200000000000001"/>
    <n v="0.89200000000000002"/>
    <n v="0.9"/>
    <n v="0.90900000000000003"/>
    <n v="0.91800000000000004"/>
    <n v="0.93200000000000005"/>
    <n v="0.95199999999999996"/>
  </r>
  <r>
    <s v="CHESHIRE &amp; MERSEYSIDE STP"/>
    <s v="QYG"/>
    <x v="52"/>
    <s v="99A00"/>
    <s v="0.871 or below"/>
    <n v="0.871"/>
    <n v="0.85799999999999998"/>
    <n v="0.86599999999999999"/>
    <n v="0.876"/>
    <n v="0.88900000000000001"/>
    <n v="0.9"/>
    <n v="0.91200000000000003"/>
    <n v="0.93"/>
    <n v="0.95899999999999996"/>
  </r>
  <r>
    <s v="GREATER MANCHESTER HSC PARTNERSHIP STP"/>
    <s v="QOP"/>
    <x v="53"/>
    <s v="14L00"/>
    <s v="0.871 or below"/>
    <n v="0.871"/>
    <n v="0.82799999999999996"/>
    <n v="0.83199999999999996"/>
    <n v="0.84299999999999997"/>
    <n v="0.85"/>
    <n v="0.85799999999999998"/>
    <n v="0.86399999999999999"/>
    <n v="0.88"/>
    <n v="0.90200000000000002"/>
  </r>
  <r>
    <s v="MID AND SOUTH ESSEX STP"/>
    <s v="QH8"/>
    <x v="54"/>
    <s v="06Q00"/>
    <s v="0.871 or below"/>
    <n v="0.871"/>
    <n v="0.78500000000000003"/>
    <n v="0.78700000000000003"/>
    <n v="0.79900000000000004"/>
    <n v="0.80800000000000005"/>
    <n v="0.82"/>
    <n v="0.83199999999999996"/>
    <n v="0.85"/>
    <n v="0.873"/>
  </r>
  <r>
    <s v="HEALTHIER LANCASHIRE &amp; SOUTH CUMBRIA STP"/>
    <s v="QE1"/>
    <x v="55"/>
    <s v="01K00"/>
    <s v="0.871 or below"/>
    <n v="0.871"/>
    <n v="0.77800000000000002"/>
    <n v="0.77900000000000003"/>
    <n v="0.78400000000000003"/>
    <n v="0.78800000000000003"/>
    <n v="0.79300000000000004"/>
    <n v="0.80200000000000005"/>
    <n v="0.81299999999999994"/>
    <n v="0.83299999999999996"/>
  </r>
  <r>
    <s v="CUMBRIA &amp; NORTH EAST STP"/>
    <s v="QHM"/>
    <x v="56"/>
    <s v="13T00"/>
    <s v="0.871 or below"/>
    <n v="0.871"/>
    <n v="0.86499999999999999"/>
    <n v="0.86599999999999999"/>
    <n v="0.872"/>
    <n v="0.88"/>
    <n v="0.88600000000000001"/>
    <n v="0.89200000000000002"/>
    <n v="0.90700000000000003"/>
    <n v="0.92700000000000005"/>
  </r>
  <r>
    <s v="NORFOLK &amp; WAVENEY H&amp;C PARTNERSHIP STP"/>
    <s v="QMM"/>
    <x v="57"/>
    <s v="26A00"/>
    <s v="0.871 or below"/>
    <n v="0.871"/>
    <n v="0.79300000000000004"/>
    <n v="0.79400000000000004"/>
    <n v="0.80200000000000005"/>
    <n v="0.81299999999999994"/>
    <n v="0.82099999999999995"/>
    <n v="0.82799999999999996"/>
    <n v="0.84199999999999997"/>
    <n v="0.86299999999999999"/>
  </r>
  <r>
    <s v="NORTH LONDON PARTNERS IN H&amp;C STP"/>
    <s v="QMJ"/>
    <x v="58"/>
    <s v="93C00"/>
    <s v="0.871 or below"/>
    <n v="0.871"/>
    <n v="0.52200000000000002"/>
    <n v="0.52100000000000002"/>
    <n v="0.52600000000000002"/>
    <n v="0.53300000000000003"/>
    <n v="0.53800000000000003"/>
    <n v="0.54200000000000004"/>
    <n v="0.55200000000000005"/>
    <n v="0.56499999999999995"/>
  </r>
  <r>
    <s v="CUMBRIA &amp; NORTH EAST STP"/>
    <s v="QHM"/>
    <x v="59"/>
    <s v="01H00"/>
    <s v="0.871 or below"/>
    <n v="0.871"/>
    <n v="0.88300000000000001"/>
    <n v="0.88200000000000001"/>
    <n v="0.89100000000000001"/>
    <n v="0.89800000000000002"/>
    <n v="0.90600000000000003"/>
    <n v="0.91600000000000004"/>
    <n v="0.93400000000000005"/>
    <n v="0.95699999999999996"/>
  </r>
  <r>
    <s v="SUFFOLK &amp; NORTH EAST ESSEX STP"/>
    <s v="QJG"/>
    <x v="60"/>
    <s v="06T00"/>
    <s v="0.871 or below"/>
    <n v="0.871"/>
    <n v="0.85299999999999998"/>
    <n v="0.85199999999999998"/>
    <n v="0.86"/>
    <n v="0.86499999999999999"/>
    <n v="0.872"/>
    <n v="0.88"/>
    <n v="0.89200000000000002"/>
    <n v="0.91500000000000004"/>
  </r>
  <r>
    <s v="HUMBER, COAST &amp; VALE STP"/>
    <s v="QOQ"/>
    <x v="61"/>
    <s v="03H00"/>
    <s v="0.871 or below"/>
    <n v="0.871"/>
    <n v="0.81599999999999995"/>
    <n v="0.82799999999999996"/>
    <n v="0.83899999999999997"/>
    <n v="0.85299999999999998"/>
    <n v="0.86599999999999999"/>
    <n v="0.88"/>
    <n v="0.90100000000000002"/>
    <n v="0.92600000000000005"/>
  </r>
  <r>
    <s v="EAST LONDON HEALTH &amp; CARE P/SHIP STP"/>
    <s v="QMF"/>
    <x v="62"/>
    <s v="A3A8R"/>
    <s v="0.871 or below"/>
    <n v="0.871"/>
    <n v="0.60599999999999998"/>
    <n v="0.61"/>
    <n v="0.62"/>
    <n v="0.63100000000000001"/>
    <n v="0.64"/>
    <n v="0.64600000000000002"/>
    <n v="0.66300000000000003"/>
    <n v="0.68400000000000005"/>
  </r>
  <r>
    <s v="HUMBER, COAST &amp; VALE STP"/>
    <s v="QOQ"/>
    <x v="63"/>
    <s v="03K00"/>
    <s v="0.871 or below"/>
    <n v="0.871"/>
    <n v="0.77400000000000002"/>
    <n v="0.77400000000000002"/>
    <n v="0.78200000000000003"/>
    <n v="0.78900000000000003"/>
    <n v="0.79900000000000004"/>
    <n v="0.80800000000000005"/>
    <n v="0.81799999999999995"/>
    <n v="0.83399999999999996"/>
  </r>
  <r>
    <s v="STAFFORDSHIRE &amp; STOKE ON TRENT STP"/>
    <s v="QNC"/>
    <x v="64"/>
    <s v="05G00"/>
    <s v="0.871 or below"/>
    <n v="0.871"/>
    <n v="0.92500000000000004"/>
    <n v="0.92500000000000004"/>
    <n v="0.93500000000000005"/>
    <n v="0.94099999999999995"/>
    <n v="0.94399999999999995"/>
    <n v="0.94399999999999995"/>
    <n v="0.95899999999999996"/>
    <n v="0.97799999999999998"/>
  </r>
  <r>
    <s v="CUMBRIA &amp; NORTH EAST STP"/>
    <s v="QHM"/>
    <x v="65"/>
    <s v="99C00"/>
    <s v="0.871 or below"/>
    <n v="0.871"/>
    <n v="0.89800000000000002"/>
    <n v="0.89700000000000002"/>
    <n v="0.90500000000000003"/>
    <n v="0.91400000000000003"/>
    <n v="0.92700000000000005"/>
    <n v="0.94199999999999995"/>
    <n v="0.95699999999999996"/>
    <n v="0.97899999999999998"/>
  </r>
  <r>
    <s v="NW LONDON HEALTH &amp; CARE PARTNERSHIP STP"/>
    <s v="QRV"/>
    <x v="66"/>
    <s v="W2U3Z"/>
    <s v="0.871 or below"/>
    <n v="0.871"/>
    <n v="0.52"/>
    <n v="0.52"/>
    <n v="0.52700000000000002"/>
    <n v="0.53700000000000003"/>
    <n v="0.54500000000000004"/>
    <n v="0.55100000000000005"/>
    <n v="0.56499999999999995"/>
    <n v="0.58199999999999996"/>
  </r>
  <r>
    <s v="HUMBER, COAST &amp; VALE STP"/>
    <s v="QOQ"/>
    <x v="67"/>
    <s v="42D00"/>
    <s v="0.871 or below"/>
    <n v="0.871"/>
    <n v="0.73099999999999998"/>
    <n v="0.73099999999999998"/>
    <n v="0.73799999999999999"/>
    <n v="0.746"/>
    <n v="0.755"/>
    <n v="0.76500000000000001"/>
    <n v="0.77700000000000002"/>
    <n v="0.79900000000000004"/>
  </r>
  <r>
    <s v="NORTHAMPTONSHIRE STP"/>
    <s v="QPM"/>
    <x v="68"/>
    <s v="78H00"/>
    <s v="0.871 or below"/>
    <n v="0.871"/>
    <n v="0.81"/>
    <n v="0.80900000000000005"/>
    <n v="0.81399999999999995"/>
    <n v="0.82"/>
    <n v="0.82799999999999996"/>
    <n v="0.83499999999999996"/>
    <n v="0.84699999999999998"/>
    <n v="0.86499999999999999"/>
  </r>
  <r>
    <s v="CUMBRIA &amp; NORTH EAST STP"/>
    <s v="QHM"/>
    <x v="69"/>
    <s v="00L00"/>
    <s v="0.871 or below"/>
    <n v="0.871"/>
    <n v="0.92500000000000004"/>
    <n v="0.92400000000000004"/>
    <n v="0.93"/>
    <n v="0.93500000000000005"/>
    <n v="0.94899999999999995"/>
    <n v="0.96299999999999997"/>
    <n v="0.97899999999999998"/>
    <n v="1.004"/>
  </r>
  <r>
    <s v="NOTTINGHAM &amp; NOTTINGHAMSHIRE H&amp;C STP"/>
    <s v="QT1"/>
    <x v="70"/>
    <s v="52R00"/>
    <s v="0.871 or below"/>
    <n v="0.871"/>
    <n v="0.73499999999999999"/>
    <n v="0.73699999999999999"/>
    <n v="0.74399999999999999"/>
    <n v="0.75"/>
    <n v="0.75900000000000001"/>
    <n v="0.76800000000000002"/>
    <n v="0.78200000000000003"/>
    <n v="0.8"/>
  </r>
  <r>
    <s v="GREATER MANCHESTER HSC PARTNERSHIP STP"/>
    <s v="QOP"/>
    <x v="71"/>
    <s v="00Y00"/>
    <s v="0.871 or below"/>
    <n v="0.871"/>
    <n v="0.85399999999999998"/>
    <n v="0.86199999999999999"/>
    <n v="0.86899999999999999"/>
    <n v="0.877"/>
    <n v="0.88600000000000001"/>
    <n v="0.9"/>
    <n v="0.92"/>
    <n v="0.94499999999999995"/>
  </r>
  <r>
    <s v="BUCKS, OXFORDSHIRE &amp; BERKSHIRE WEST STP"/>
    <s v="QU9"/>
    <x v="72"/>
    <s v="10Q00"/>
    <s v="0.871 or below"/>
    <n v="0.871"/>
    <n v="0.621"/>
    <n v="0.61899999999999999"/>
    <n v="0.622"/>
    <n v="0.628"/>
    <n v="0.63300000000000001"/>
    <n v="0.64"/>
    <n v="0.64800000000000002"/>
    <n v="0.66100000000000003"/>
  </r>
  <r>
    <s v="HAMPSHIRE &amp; THE ISLE OF WIGHT STP"/>
    <s v="QRL"/>
    <x v="73"/>
    <s v="10R00"/>
    <s v="0.871 or below"/>
    <n v="0.871"/>
    <n v="0.745"/>
    <n v="0.74099999999999999"/>
    <n v="0.745"/>
    <n v="0.747"/>
    <n v="0.751"/>
    <n v="0.752"/>
    <n v="0.76200000000000001"/>
    <n v="0.77800000000000002"/>
  </r>
  <r>
    <s v="SOUTH YORKSHIRE &amp; BASSETLAW STP"/>
    <s v="QF7"/>
    <x v="74"/>
    <s v="03L00"/>
    <s v="0.871 or below"/>
    <n v="0.871"/>
    <n v="0.77800000000000002"/>
    <n v="0.77900000000000003"/>
    <n v="0.78400000000000003"/>
    <n v="0.79400000000000004"/>
    <n v="0.80100000000000005"/>
    <n v="0.81100000000000005"/>
    <n v="0.82299999999999995"/>
    <n v="0.84399999999999997"/>
  </r>
  <r>
    <s v="GREATER MANCHESTER HSC PARTNERSHIP STP"/>
    <s v="QOP"/>
    <x v="75"/>
    <s v="01G00"/>
    <s v="0.871 or below"/>
    <n v="0.871"/>
    <n v="0.82599999999999996"/>
    <n v="0.82699999999999996"/>
    <n v="0.83499999999999996"/>
    <n v="0.84499999999999997"/>
    <n v="0.85399999999999998"/>
    <n v="0.86299999999999999"/>
    <n v="0.878"/>
    <n v="0.9"/>
  </r>
  <r>
    <s v="STAFFORDSHIRE &amp; STOKE ON TRENT STP"/>
    <s v="QNC"/>
    <x v="76"/>
    <s v="05Q00"/>
    <s v="0.871 or below"/>
    <n v="0.871"/>
    <n v="0.78100000000000003"/>
    <n v="0.78300000000000003"/>
    <n v="0.79300000000000004"/>
    <n v="0.80100000000000005"/>
    <n v="0.81200000000000006"/>
    <n v="0.82199999999999995"/>
    <n v="0.83499999999999996"/>
    <n v="0.85599999999999998"/>
  </r>
  <r>
    <s v="SOUTH YORKSHIRE &amp; BASSETLAW STP"/>
    <s v="QF7"/>
    <x v="77"/>
    <s v="03N00"/>
    <s v="0.871 or below"/>
    <n v="0.871"/>
    <n v="0.752"/>
    <n v="0.754"/>
    <n v="0.75900000000000001"/>
    <n v="0.76800000000000002"/>
    <n v="0.77600000000000002"/>
    <n v="0.78300000000000003"/>
    <n v="0.79400000000000004"/>
    <n v="0.81100000000000005"/>
  </r>
  <r>
    <s v="SHROPSHIRE &amp; TELFORD &amp; WREKIN STP"/>
    <s v="QOC"/>
    <x v="78"/>
    <s v="M2L0M"/>
    <s v="0.871 or below"/>
    <n v="0.871"/>
    <n v="0.72"/>
    <n v="0.72099999999999997"/>
    <n v="0.72399999999999998"/>
    <n v="0.73099999999999998"/>
    <n v="0.73899999999999999"/>
    <n v="0.747"/>
    <n v="0.76100000000000001"/>
    <n v="0.77900000000000003"/>
  </r>
  <r>
    <s v="SOMERSET STP"/>
    <s v="QSL"/>
    <x v="79"/>
    <s v="11X00"/>
    <s v="0.871 or below"/>
    <n v="0.871"/>
    <n v="0.68899999999999995"/>
    <n v="0.68700000000000006"/>
    <n v="0.68899999999999995"/>
    <n v="0.69399999999999995"/>
    <n v="0.69899999999999995"/>
    <n v="0.70399999999999996"/>
    <n v="0.70899999999999996"/>
    <n v="0.72299999999999998"/>
  </r>
  <r>
    <s v="OUR HEALTHIER SOUTH EAST LONDON STP"/>
    <s v="QKK"/>
    <x v="80"/>
    <s v="72Q00"/>
    <s v="0.871 or below"/>
    <n v="0.871"/>
    <n v="0.56499999999999995"/>
    <n v="0.56499999999999995"/>
    <n v="0.57199999999999995"/>
    <n v="0.57899999999999996"/>
    <n v="0.58599999999999997"/>
    <n v="0.59099999999999997"/>
    <n v="0.60199999999999998"/>
    <n v="0.61899999999999999"/>
  </r>
  <r>
    <s v="CHESHIRE &amp; MERSEYSIDE STP"/>
    <s v="QYG"/>
    <x v="81"/>
    <s v="01T00"/>
    <s v="0.871 or below"/>
    <n v="0.871"/>
    <n v="0.93899999999999995"/>
    <n v="0.94199999999999995"/>
    <n v="0.95099999999999996"/>
    <n v="0.96"/>
    <n v="0.96899999999999997"/>
    <n v="0.97899999999999998"/>
    <n v="0.995"/>
    <n v="1.0249999999999999"/>
  </r>
  <r>
    <s v="CUMBRIA &amp; NORTH EAST STP"/>
    <s v="QHM"/>
    <x v="82"/>
    <s v="00N00"/>
    <s v="0.871 or below"/>
    <n v="0.871"/>
    <n v="0.877"/>
    <n v="0.873"/>
    <n v="0.877"/>
    <n v="0.88300000000000001"/>
    <n v="0.88800000000000001"/>
    <n v="0.89300000000000002"/>
    <n v="0.90900000000000003"/>
    <n v="0.92700000000000005"/>
  </r>
  <r>
    <s v="SW LONDON HEALTH &amp; CARE PARTNERSHIP STP"/>
    <s v="QWE"/>
    <x v="83"/>
    <s v="36L00"/>
    <s v="0.871 or below"/>
    <n v="0.871"/>
    <n v="0.60799999999999998"/>
    <n v="0.61"/>
    <n v="0.61699999999999999"/>
    <n v="0.626"/>
    <n v="0.63600000000000001"/>
    <n v="0.64400000000000002"/>
    <n v="0.65800000000000003"/>
    <n v="0.67500000000000004"/>
  </r>
  <r>
    <s v="MID AND SOUTH ESSEX STP"/>
    <s v="QH8"/>
    <x v="84"/>
    <s v="99G00"/>
    <s v="0.871 or below"/>
    <n v="0.871"/>
    <n v="0.79100000000000004"/>
    <n v="0.79200000000000004"/>
    <n v="0.80300000000000005"/>
    <n v="0.81299999999999994"/>
    <n v="0.81799999999999995"/>
    <n v="0.82699999999999996"/>
    <n v="0.85"/>
    <n v="0.876"/>
  </r>
  <r>
    <s v="CHESHIRE &amp; MERSEYSIDE STP"/>
    <s v="QYG"/>
    <x v="85"/>
    <s v="01V00"/>
    <s v="0.871 or below"/>
    <n v="0.871"/>
    <n v="0.8"/>
    <n v="0.79700000000000004"/>
    <n v="0.80100000000000005"/>
    <n v="0.80500000000000005"/>
    <n v="0.81200000000000006"/>
    <n v="0.81599999999999995"/>
    <n v="0.83399999999999996"/>
    <n v="0.87"/>
  </r>
  <r>
    <s v="CHESHIRE &amp; MERSEYSIDE STP"/>
    <s v="QYG"/>
    <x v="86"/>
    <s v="01X00"/>
    <s v="0.871 or below"/>
    <n v="0.871"/>
    <n v="0.92500000000000004"/>
    <n v="0.92700000000000005"/>
    <n v="0.93500000000000005"/>
    <n v="0.94699999999999995"/>
    <n v="0.95499999999999996"/>
    <n v="0.96199999999999997"/>
    <n v="0.98"/>
    <n v="1.006"/>
  </r>
  <r>
    <s v="STAFFORDSHIRE &amp; STOKE ON TRENT STP"/>
    <s v="QNC"/>
    <x v="87"/>
    <s v="05V00"/>
    <s v="0.871 or below"/>
    <n v="0.871"/>
    <n v="0.78900000000000003"/>
    <n v="0.78600000000000003"/>
    <n v="0.79200000000000004"/>
    <n v="0.79700000000000004"/>
    <n v="0.80500000000000005"/>
    <n v="0.81"/>
    <n v="0.82599999999999996"/>
    <n v="0.84799999999999998"/>
  </r>
  <r>
    <s v="GREATER MANCHESTER HSC PARTNERSHIP STP"/>
    <s v="QOP"/>
    <x v="88"/>
    <s v="01W00"/>
    <s v="0.871 or below"/>
    <n v="0.871"/>
    <n v="0.82899999999999996"/>
    <n v="0.83399999999999996"/>
    <n v="0.84399999999999997"/>
    <n v="0.85599999999999998"/>
    <n v="0.86899999999999999"/>
    <n v="0.88200000000000001"/>
    <n v="0.9"/>
    <n v="0.92600000000000005"/>
  </r>
  <r>
    <s v="STAFFORDSHIRE &amp; STOKE ON TRENT STP"/>
    <s v="QNC"/>
    <x v="89"/>
    <s v="05W00"/>
    <s v="0.871 or below"/>
    <n v="0.871"/>
    <n v="0.81100000000000005"/>
    <n v="0.81399999999999995"/>
    <n v="0.82499999999999996"/>
    <n v="0.83699999999999997"/>
    <n v="0.84899999999999998"/>
    <n v="0.85899999999999999"/>
    <n v="0.88"/>
    <n v="0.90500000000000003"/>
  </r>
  <r>
    <s v="CUMBRIA &amp; NORTH EAST STP"/>
    <s v="QHM"/>
    <x v="90"/>
    <s v="00P00"/>
    <s v="0.871 or below"/>
    <n v="0.871"/>
    <n v="0.92600000000000005"/>
    <n v="0.92400000000000004"/>
    <n v="0.92900000000000005"/>
    <n v="0.93100000000000005"/>
    <n v="0.93600000000000005"/>
    <n v="0.94099999999999995"/>
    <n v="0.95299999999999996"/>
    <n v="0.97099999999999997"/>
  </r>
  <r>
    <s v="SURREY HEARTLANDS H&amp;C PARTNERSHIP STP"/>
    <s v="QXU"/>
    <x v="91"/>
    <s v="92A00"/>
    <s v="0.871 or below"/>
    <n v="0.871"/>
    <n v="0.67100000000000004"/>
    <n v="0.67"/>
    <n v="0.67600000000000005"/>
    <n v="0.68600000000000005"/>
    <n v="0.69399999999999995"/>
    <n v="0.70099999999999996"/>
    <n v="0.71499999999999997"/>
    <n v="0.73499999999999999"/>
  </r>
  <r>
    <s v="GREATER MANCHESTER HSC PARTNERSHIP STP"/>
    <s v="QOP"/>
    <x v="92"/>
    <s v="01Y00"/>
    <s v="0.871 or below"/>
    <n v="0.871"/>
    <n v="0.76800000000000002"/>
    <n v="0.76400000000000001"/>
    <n v="0.76700000000000002"/>
    <n v="0.77300000000000002"/>
    <n v="0.78100000000000003"/>
    <n v="0.78800000000000003"/>
    <n v="0.80200000000000005"/>
    <n v="0.82599999999999996"/>
  </r>
  <r>
    <s v="CUMBRIA &amp; NORTH EAST STP"/>
    <s v="QHM"/>
    <x v="93"/>
    <s v="16C00"/>
    <s v="0.871 or below"/>
    <n v="0.871"/>
    <n v="0.91800000000000004"/>
    <n v="0.92200000000000004"/>
    <n v="0.93100000000000005"/>
    <n v="0.94"/>
    <n v="0.95199999999999996"/>
    <n v="0.96199999999999997"/>
    <n v="0.97899999999999998"/>
    <n v="1.002"/>
  </r>
  <r>
    <s v="MID AND SOUTH ESSEX STP"/>
    <s v="QH8"/>
    <x v="94"/>
    <s v="07G00"/>
    <s v="0.871 or below"/>
    <n v="0.871"/>
    <n v="0.8"/>
    <n v="0.80900000000000005"/>
    <n v="0.81899999999999995"/>
    <n v="0.83099999999999996"/>
    <n v="0.84"/>
    <n v="0.84699999999999998"/>
    <n v="0.87"/>
    <n v="0.89600000000000002"/>
  </r>
  <r>
    <s v="GREATER MANCHESTER HSC PARTNERSHIP STP"/>
    <s v="QOP"/>
    <x v="95"/>
    <s v="02A00"/>
    <s v="0.871 or below"/>
    <n v="0.871"/>
    <n v="0.82099999999999995"/>
    <n v="0.82399999999999995"/>
    <n v="0.83199999999999996"/>
    <n v="0.83799999999999997"/>
    <n v="0.84699999999999998"/>
    <n v="0.85699999999999998"/>
    <n v="0.871"/>
    <n v="0.89700000000000002"/>
  </r>
  <r>
    <s v="HUMBER, COAST &amp; VALE STP"/>
    <s v="QOQ"/>
    <x v="96"/>
    <s v="03Q00"/>
    <s v="0.871 or below"/>
    <n v="0.871"/>
    <n v="0.67900000000000005"/>
    <n v="0.68100000000000005"/>
    <n v="0.68700000000000006"/>
    <n v="0.69199999999999995"/>
    <n v="0.69899999999999995"/>
    <n v="0.70499999999999996"/>
    <n v="0.71699999999999997"/>
    <n v="0.73799999999999999"/>
  </r>
  <r>
    <s v="W YORKSHIRE &amp; HARROGATE H&amp;C P/SHIP STP"/>
    <s v="QWO"/>
    <x v="97"/>
    <s v="03R00"/>
    <s v="0.871 or below"/>
    <n v="0.871"/>
    <n v="0.86399999999999999"/>
    <n v="0.86799999999999999"/>
    <n v="0.88100000000000001"/>
    <n v="0.89300000000000002"/>
    <n v="0.90600000000000003"/>
    <n v="0.91500000000000004"/>
    <n v="0.93"/>
    <n v="0.95799999999999996"/>
  </r>
  <r>
    <s v="CHESHIRE &amp; MERSEYSIDE STP"/>
    <s v="QYG"/>
    <x v="98"/>
    <s v="02E00"/>
    <s v="0.871 or below"/>
    <n v="0.871"/>
    <n v="0.745"/>
    <n v="0.748"/>
    <n v="0.755"/>
    <n v="0.76"/>
    <n v="0.77"/>
    <n v="0.78"/>
    <n v="0.79400000000000004"/>
    <n v="0.81899999999999995"/>
  </r>
  <r>
    <s v="HERTFORDSHIRE &amp; WEST ESSEX STP"/>
    <s v="QM7"/>
    <x v="99"/>
    <s v="07H00"/>
    <s v="0.871 or below"/>
    <n v="0.871"/>
    <n v="0.81"/>
    <n v="0.81599999999999995"/>
    <n v="0.83099999999999996"/>
    <n v="0.84399999999999997"/>
    <n v="0.85599999999999998"/>
    <n v="0.872"/>
    <n v="0.89600000000000002"/>
    <n v="0.92500000000000004"/>
  </r>
  <r>
    <s v="HEALTHIER LANCASHIRE &amp; SOUTH CUMBRIA STP"/>
    <s v="QE1"/>
    <x v="100"/>
    <s v="02G00"/>
    <s v="0.871 or below"/>
    <n v="0.871"/>
    <n v="0.77100000000000002"/>
    <n v="0.76700000000000002"/>
    <n v="0.76900000000000002"/>
    <n v="0.77500000000000002"/>
    <n v="0.77800000000000002"/>
    <n v="0.78200000000000003"/>
    <n v="0.79300000000000004"/>
    <n v="0.81200000000000006"/>
  </r>
  <r>
    <s v="LEICESTER, LEICESTERSHIRE &amp; RUTLAND STP"/>
    <s v="QK1"/>
    <x v="101"/>
    <s v="04V00"/>
    <s v="0.871 or below"/>
    <n v="0.871"/>
    <n v="0.73899999999999999"/>
    <n v="0.74199999999999999"/>
    <n v="0.747"/>
    <n v="0.751"/>
    <n v="0.76100000000000001"/>
    <n v="0.77400000000000002"/>
    <n v="0.78700000000000003"/>
    <n v="0.80500000000000005"/>
  </r>
  <r>
    <s v="SUFFOLK &amp; NORTH EAST ESSEX STP"/>
    <s v="QJG"/>
    <x v="102"/>
    <s v="07K00"/>
    <s v="0.871 or below"/>
    <n v="0.871"/>
    <n v="0.81899999999999995"/>
    <n v="0.81899999999999995"/>
    <n v="0.82599999999999996"/>
    <n v="0.83499999999999996"/>
    <n v="0.84099999999999997"/>
    <n v="0.85099999999999998"/>
    <n v="0.86899999999999999"/>
    <n v="0.88800000000000001"/>
  </r>
  <r>
    <s v="SUSSEX &amp; EAST SURREY STP"/>
    <s v="QNX"/>
    <x v="103"/>
    <s v="70F00"/>
    <s v="0.871 or below"/>
    <n v="0.871"/>
    <n v="0.68300000000000005"/>
    <n v="0.68100000000000005"/>
    <n v="0.68500000000000005"/>
    <n v="0.69"/>
    <n v="0.69699999999999995"/>
    <n v="0.70199999999999996"/>
    <n v="0.71299999999999997"/>
    <n v="0.73099999999999998"/>
  </r>
  <r>
    <s v="GREATER MANCHESTER HSC PARTNERSHIP STP"/>
    <s v="QOP"/>
    <x v="104"/>
    <s v="02H00"/>
    <s v="0.871 or below"/>
    <n v="0.871"/>
    <n v="0.86799999999999999"/>
    <n v="0.877"/>
    <n v="0.88600000000000001"/>
    <n v="0.89500000000000002"/>
    <n v="0.90400000000000003"/>
    <n v="0.91500000000000004"/>
    <n v="0.93300000000000005"/>
    <n v="0.96199999999999997"/>
  </r>
  <r>
    <s v="CHESHIRE &amp; MERSEYSIDE STP"/>
    <s v="QYG"/>
    <x v="105"/>
    <s v="12F00"/>
    <s v="0.871 or below"/>
    <n v="0.871"/>
    <n v="0.9"/>
    <n v="0.90500000000000003"/>
    <n v="0.91100000000000003"/>
    <n v="0.91800000000000004"/>
    <n v="0.93100000000000005"/>
    <n v="0.94099999999999995"/>
    <n v="0.95899999999999996"/>
    <n v="0.983999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BATH &amp; NE SOMERSET, SWINDON &amp; WILTS STP"/>
    <s v="QOX"/>
    <x v="0"/>
    <s v="92G00"/>
    <s v="10 or below"/>
    <n v="10"/>
    <n v="11.5"/>
    <n v="11.4"/>
    <n v="11.3"/>
    <n v="11.2"/>
    <n v="11.2"/>
    <n v="11"/>
    <n v="10.9"/>
    <n v="10.7"/>
  </r>
  <r>
    <s v="SOUTH YORKSHIRE &amp; BASSETLAW STP"/>
    <s v="QF7"/>
    <x v="1"/>
    <s v="02P00"/>
    <s v="10 or below"/>
    <n v="10"/>
    <n v="6.8"/>
    <n v="6.8"/>
    <n v="6.7"/>
    <n v="6.7"/>
    <n v="6.8"/>
    <n v="6.8"/>
    <n v="6.7"/>
    <n v="6.5"/>
  </r>
  <r>
    <s v="MID AND SOUTH ESSEX STP"/>
    <s v="QH8"/>
    <x v="2"/>
    <s v="99E00"/>
    <s v="10 or below"/>
    <n v="10"/>
    <n v="10.4"/>
    <n v="10"/>
    <n v="9.6999999999999993"/>
    <n v="9.5"/>
    <n v="9.3000000000000007"/>
    <n v="9.1999999999999993"/>
    <n v="8.8000000000000007"/>
    <n v="8.5"/>
  </r>
  <r>
    <s v="SOUTH YORKSHIRE &amp; BASSETLAW STP"/>
    <s v="QF7"/>
    <x v="3"/>
    <s v="02Q00"/>
    <s v="10 or below"/>
    <n v="10"/>
    <n v="7.1"/>
    <n v="7.1"/>
    <n v="7"/>
    <n v="6.8"/>
    <n v="6.8"/>
    <n v="6.7"/>
    <n v="6.6"/>
    <n v="6.5"/>
  </r>
  <r>
    <s v="BEDFORDSHIRE, LUTON &amp; MILTON KEYNES STP"/>
    <s v="QHG"/>
    <x v="4"/>
    <s v="M1J4Y"/>
    <s v="10 or below"/>
    <n v="10"/>
    <n v="10.9"/>
    <n v="10.8"/>
    <n v="10.6"/>
    <n v="10.5"/>
    <n v="10.4"/>
    <n v="10.4"/>
    <n v="10.1"/>
    <n v="9.8000000000000007"/>
  </r>
  <r>
    <s v="BUCKS, OXFORDSHIRE &amp; BERKSHIRE WEST STP"/>
    <s v="QU9"/>
    <x v="5"/>
    <s v="15A00"/>
    <s v="10 or below"/>
    <n v="10"/>
    <n v="11.1"/>
    <n v="11"/>
    <n v="10.8"/>
    <n v="10.7"/>
    <n v="10.7"/>
    <n v="10.6"/>
    <n v="10.4"/>
    <n v="10.199999999999999"/>
  </r>
  <r>
    <s v="BIRMINGHAM &amp; SOLIHULL STP"/>
    <s v="QHL"/>
    <x v="6"/>
    <s v="15E00"/>
    <s v="10 or below"/>
    <n v="10"/>
    <n v="9.4"/>
    <n v="9.3000000000000007"/>
    <n v="9.1999999999999993"/>
    <n v="9.1"/>
    <n v="9"/>
    <n v="8.9"/>
    <n v="8.6999999999999993"/>
    <n v="8.5"/>
  </r>
  <r>
    <s v="THE BLACK COUNTRY &amp; WEST BIRMINGHAM STP"/>
    <s v="QUA"/>
    <x v="7"/>
    <s v="D2P2L"/>
    <s v="10 or below"/>
    <n v="10"/>
    <n v="7.1"/>
    <n v="7.1"/>
    <n v="7"/>
    <n v="6.9"/>
    <n v="6.9"/>
    <n v="6.9"/>
    <n v="6.8"/>
    <n v="6.7"/>
  </r>
  <r>
    <s v="HEALTHIER LANCASHIRE &amp; SOUTH CUMBRIA STP"/>
    <s v="QE1"/>
    <x v="8"/>
    <s v="00Q00"/>
    <s v="10 or below"/>
    <n v="10"/>
    <n v="8.5"/>
    <n v="8.4"/>
    <n v="8.1"/>
    <n v="8"/>
    <n v="7.9"/>
    <n v="7.9"/>
    <n v="7.5"/>
    <n v="7.3"/>
  </r>
  <r>
    <s v="HEALTHIER LANCASHIRE &amp; SOUTH CUMBRIA STP"/>
    <s v="QE1"/>
    <x v="9"/>
    <s v="00R00"/>
    <s v="10 or below"/>
    <n v="10"/>
    <n v="9.4"/>
    <n v="9.3000000000000007"/>
    <n v="9.3000000000000007"/>
    <n v="9.1999999999999993"/>
    <n v="9.1"/>
    <n v="9"/>
    <n v="8.9"/>
    <n v="8.6999999999999993"/>
  </r>
  <r>
    <s v="GREATER MANCHESTER HSC PARTNERSHIP STP"/>
    <s v="QOP"/>
    <x v="10"/>
    <s v="00T00"/>
    <s v="10 or below"/>
    <n v="10"/>
    <n v="8.1999999999999993"/>
    <n v="8.1"/>
    <n v="8"/>
    <n v="7.8"/>
    <n v="7.8"/>
    <n v="7.7"/>
    <n v="7.5"/>
    <n v="7.2"/>
  </r>
  <r>
    <s v="W YORKSHIRE &amp; HARROGATE H&amp;C P/SHIP STP"/>
    <s v="QWO"/>
    <x v="11"/>
    <s v="36J00"/>
    <s v="10 or below"/>
    <n v="10"/>
    <n v="6.7"/>
    <n v="6.6"/>
    <n v="6.5"/>
    <n v="6.4"/>
    <n v="6.3"/>
    <n v="6.2"/>
    <n v="6.1"/>
    <n v="5.9"/>
  </r>
  <r>
    <s v="SUSSEX &amp; EAST SURREY STP"/>
    <s v="QNX"/>
    <x v="12"/>
    <s v="09D00"/>
    <s v="10 or below"/>
    <n v="10"/>
    <n v="11.4"/>
    <n v="11.4"/>
    <n v="11.4"/>
    <n v="11.3"/>
    <n v="11.2"/>
    <n v="11.1"/>
    <n v="10.9"/>
    <n v="10.6"/>
  </r>
  <r>
    <s v="BRISTOL, N SOMERSET &amp; S GLOUCS STP"/>
    <s v="QUY"/>
    <x v="13"/>
    <s v="15C00"/>
    <s v="10 or below"/>
    <n v="10"/>
    <n v="10.7"/>
    <n v="10.7"/>
    <n v="10.6"/>
    <n v="10.6"/>
    <n v="10.6"/>
    <n v="10.5"/>
    <n v="10.4"/>
    <n v="10.199999999999999"/>
  </r>
  <r>
    <s v="BUCKS, OXFORDSHIRE &amp; BERKSHIRE WEST STP"/>
    <s v="QU9"/>
    <x v="14"/>
    <s v="14Y00"/>
    <s v="10 or below"/>
    <n v="10"/>
    <n v="10.3"/>
    <n v="10.199999999999999"/>
    <n v="10.1"/>
    <n v="10"/>
    <n v="10"/>
    <n v="9.9"/>
    <n v="9.6999999999999993"/>
    <n v="9.5"/>
  </r>
  <r>
    <s v="GREATER MANCHESTER HSC PARTNERSHIP STP"/>
    <s v="QOP"/>
    <x v="15"/>
    <s v="00V00"/>
    <s v="10 or below"/>
    <n v="10"/>
    <n v="7.2"/>
    <n v="7.1"/>
    <n v="7"/>
    <n v="7"/>
    <n v="7"/>
    <n v="6.9"/>
    <n v="6.8"/>
    <n v="6.7"/>
  </r>
  <r>
    <s v="W YORKSHIRE &amp; HARROGATE H&amp;C P/SHIP STP"/>
    <s v="QWO"/>
    <x v="16"/>
    <s v="02T00"/>
    <s v="10 or below"/>
    <n v="10"/>
    <n v="7.2"/>
    <n v="7.1"/>
    <n v="7"/>
    <n v="6.8"/>
    <n v="6.8"/>
    <n v="6.7"/>
    <n v="6.5"/>
    <n v="6.3"/>
  </r>
  <r>
    <s v="CAMBRIDGESHIRE &amp; PETERBOROUGH STP"/>
    <s v="QUE"/>
    <x v="17"/>
    <s v="06H00"/>
    <s v="10 or below"/>
    <n v="10"/>
    <n v="12.4"/>
    <n v="12.4"/>
    <n v="12.2"/>
    <n v="12.1"/>
    <n v="12"/>
    <n v="11.8"/>
    <n v="11.6"/>
    <n v="11.4"/>
  </r>
  <r>
    <s v="STAFFORDSHIRE &amp; STOKE ON TRENT STP"/>
    <s v="QNC"/>
    <x v="18"/>
    <s v="04Y00"/>
    <s v="10 or below"/>
    <n v="10"/>
    <n v="10.7"/>
    <n v="10.6"/>
    <n v="10.6"/>
    <n v="10.4"/>
    <n v="10.4"/>
    <n v="10.3"/>
    <n v="10.199999999999999"/>
    <n v="10"/>
  </r>
  <r>
    <s v="MID AND SOUTH ESSEX STP"/>
    <s v="QH8"/>
    <x v="19"/>
    <s v="99F00"/>
    <s v="10 or below"/>
    <n v="10"/>
    <n v="12.6"/>
    <n v="12.4"/>
    <n v="12"/>
    <n v="11.8"/>
    <n v="11.5"/>
    <n v="11.3"/>
    <n v="10.9"/>
    <n v="10.6"/>
  </r>
  <r>
    <s v="CHESHIRE &amp; MERSEYSIDE STP"/>
    <s v="QYG"/>
    <x v="20"/>
    <s v="27D00"/>
    <s v="10 or below"/>
    <n v="10"/>
    <n v="9.6"/>
    <n v="9.6"/>
    <n v="9.5"/>
    <n v="9.3000000000000007"/>
    <n v="9.1999999999999993"/>
    <n v="9.1"/>
    <n v="8.9"/>
    <n v="8.6999999999999993"/>
  </r>
  <r>
    <s v="HEALTHIER LANCASHIRE &amp; SOUTH CUMBRIA STP"/>
    <s v="QE1"/>
    <x v="21"/>
    <s v="00X00"/>
    <s v="10 or below"/>
    <n v="10"/>
    <n v="10.3"/>
    <n v="10.199999999999999"/>
    <n v="10.199999999999999"/>
    <n v="10.1"/>
    <n v="10"/>
    <n v="9.9"/>
    <n v="9.8000000000000007"/>
    <n v="9.5"/>
  </r>
  <r>
    <s v="CUMBRIA &amp; NORTH EAST STP"/>
    <s v="QHM"/>
    <x v="22"/>
    <s v="84H00"/>
    <s v="10 or below"/>
    <n v="10"/>
    <n v="8.1999999999999993"/>
    <n v="8.1999999999999993"/>
    <n v="8.1999999999999993"/>
    <n v="8.1"/>
    <n v="8"/>
    <n v="8"/>
    <n v="7.8"/>
    <n v="7.6"/>
  </r>
  <r>
    <s v="COVENTRY &amp; WARWICKSHIRE STP"/>
    <s v="QWU"/>
    <x v="23"/>
    <s v="B2M3M"/>
    <s v="10 or below"/>
    <n v="10"/>
    <n v="10.7"/>
    <n v="10.6"/>
    <n v="10.5"/>
    <n v="10.4"/>
    <n v="10.4"/>
    <n v="10.3"/>
    <n v="10.1"/>
    <n v="9.9"/>
  </r>
  <r>
    <s v="JOINED UP CARE DERBYSHIRE STP"/>
    <s v="QJ2"/>
    <x v="24"/>
    <s v="15M00"/>
    <s v="10 or below"/>
    <n v="10"/>
    <n v="9.1999999999999993"/>
    <n v="9.1"/>
    <n v="9.1"/>
    <n v="9"/>
    <n v="9"/>
    <n v="8.9"/>
    <n v="8.6999999999999993"/>
    <n v="8.5"/>
  </r>
  <r>
    <s v="DEVON STP"/>
    <s v="QJK"/>
    <x v="25"/>
    <s v="15N00"/>
    <s v="10 or below"/>
    <n v="10"/>
    <n v="10.6"/>
    <n v="10.5"/>
    <n v="10.4"/>
    <n v="10.199999999999999"/>
    <n v="10.199999999999999"/>
    <n v="10.1"/>
    <n v="9.9"/>
    <n v="9.8000000000000007"/>
  </r>
  <r>
    <s v="SOUTH YORKSHIRE &amp; BASSETLAW STP"/>
    <s v="QF7"/>
    <x v="26"/>
    <s v="02X00"/>
    <s v="10 or below"/>
    <n v="10"/>
    <n v="7.5"/>
    <n v="7.4"/>
    <n v="7.3"/>
    <n v="7.2"/>
    <n v="7.2"/>
    <n v="7.1"/>
    <n v="6.9"/>
    <n v="6.7"/>
  </r>
  <r>
    <s v="DORSET STP"/>
    <s v="QVV"/>
    <x v="27"/>
    <s v="11J00"/>
    <s v="10 or below"/>
    <n v="10"/>
    <n v="10.6"/>
    <n v="10.6"/>
    <n v="10.5"/>
    <n v="10.5"/>
    <n v="10.4"/>
    <n v="10.3"/>
    <n v="10.1"/>
    <n v="9.9"/>
  </r>
  <r>
    <s v="HERTFORDSHIRE &amp; WEST ESSEX STP"/>
    <s v="QM7"/>
    <x v="28"/>
    <s v="06K00"/>
    <s v="10 or below"/>
    <n v="10"/>
    <n v="10.4"/>
    <n v="10.3"/>
    <n v="10.199999999999999"/>
    <n v="10.1"/>
    <n v="10"/>
    <n v="9.9"/>
    <n v="9.6999999999999993"/>
    <n v="9.5"/>
  </r>
  <r>
    <s v="HEALTHIER LANCASHIRE &amp; SOUTH CUMBRIA STP"/>
    <s v="QE1"/>
    <x v="29"/>
    <s v="01A00"/>
    <s v="10 or below"/>
    <n v="10"/>
    <n v="7.2"/>
    <n v="7.1"/>
    <n v="7"/>
    <n v="6.9"/>
    <n v="6.9"/>
    <n v="6.9"/>
    <n v="6.7"/>
    <n v="6.6"/>
  </r>
  <r>
    <s v="LEICESTER, LEICESTERSHIRE &amp; RUTLAND STP"/>
    <s v="QK1"/>
    <x v="30"/>
    <s v="03W00"/>
    <s v="10 or below"/>
    <n v="10"/>
    <n v="12"/>
    <n v="11.9"/>
    <n v="11.7"/>
    <n v="11.6"/>
    <n v="11.5"/>
    <n v="11.4"/>
    <n v="11.2"/>
    <n v="11"/>
  </r>
  <r>
    <s v="HUMBER, COAST &amp; VALE STP"/>
    <s v="QOQ"/>
    <x v="31"/>
    <s v="02Y00"/>
    <s v="10 or below"/>
    <n v="10"/>
    <n v="6.1"/>
    <n v="6"/>
    <n v="5.9"/>
    <n v="5.7"/>
    <n v="5.6"/>
    <n v="5.6"/>
    <n v="5.4"/>
    <n v="5.3"/>
  </r>
  <r>
    <s v="STAFFORDSHIRE &amp; STOKE ON TRENT STP"/>
    <s v="QNC"/>
    <x v="32"/>
    <s v="05D00"/>
    <s v="10 or below"/>
    <n v="10"/>
    <n v="11.5"/>
    <n v="11.5"/>
    <n v="11.3"/>
    <n v="11.2"/>
    <n v="11.2"/>
    <n v="11.1"/>
    <n v="11"/>
    <n v="10.7"/>
  </r>
  <r>
    <s v="SUSSEX &amp; EAST SURREY STP"/>
    <s v="QNX"/>
    <x v="33"/>
    <s v="97R00"/>
    <s v="10 or below"/>
    <n v="10"/>
    <n v="11.4"/>
    <n v="11.3"/>
    <n v="11.2"/>
    <n v="11"/>
    <n v="10.9"/>
    <n v="10.8"/>
    <n v="10.5"/>
    <n v="10.3"/>
  </r>
  <r>
    <s v="FRIMLEY HEALTH &amp; CARE ICS STP"/>
    <s v="QNQ"/>
    <x v="34"/>
    <s v="D4U1Y"/>
    <s v="10 or below"/>
    <n v="10"/>
    <n v="11.3"/>
    <n v="11.2"/>
    <n v="10.9"/>
    <n v="10.7"/>
    <n v="10.7"/>
    <n v="10.5"/>
    <n v="10.3"/>
    <n v="10"/>
  </r>
  <r>
    <s v="HEALTHIER LANCASHIRE &amp; SOUTH CUMBRIA STP"/>
    <s v="QE1"/>
    <x v="35"/>
    <s v="02M00"/>
    <s v="10 or below"/>
    <n v="10"/>
    <n v="10.1"/>
    <n v="10"/>
    <n v="9.9"/>
    <n v="9.6999999999999993"/>
    <n v="9.6"/>
    <n v="9.5"/>
    <n v="9.4"/>
    <n v="9.3000000000000007"/>
  </r>
  <r>
    <s v="GLOUCESTERSHIRE STP"/>
    <s v="QR1"/>
    <x v="36"/>
    <s v="11M00"/>
    <s v="10 or below"/>
    <n v="10"/>
    <n v="10.6"/>
    <n v="10.6"/>
    <n v="10.5"/>
    <n v="10.4"/>
    <n v="10.3"/>
    <n v="10.3"/>
    <n v="10.1"/>
    <n v="9.9"/>
  </r>
  <r>
    <s v="HEALTHIER LANCASHIRE &amp; SOUTH CUMBRIA STP"/>
    <s v="QE1"/>
    <x v="37"/>
    <s v="01E00"/>
    <s v="10 or below"/>
    <n v="10"/>
    <n v="10.5"/>
    <n v="10.5"/>
    <n v="10.3"/>
    <n v="10.1"/>
    <n v="10.1"/>
    <n v="10"/>
    <n v="9.8000000000000007"/>
    <n v="9.6"/>
  </r>
  <r>
    <s v="CHESHIRE &amp; MERSEYSIDE STP"/>
    <s v="QYG"/>
    <x v="38"/>
    <s v="01F00"/>
    <s v="10 or below"/>
    <n v="10"/>
    <n v="8.1999999999999993"/>
    <n v="8.1999999999999993"/>
    <n v="8"/>
    <n v="7.9"/>
    <n v="7.8"/>
    <n v="7.7"/>
    <n v="7.5"/>
    <n v="7.4"/>
  </r>
  <r>
    <s v="HAMPSHIRE &amp; THE ISLE OF WIGHT STP"/>
    <s v="QRL"/>
    <x v="39"/>
    <s v="D9Y0V"/>
    <s v="10 or below"/>
    <n v="10"/>
    <n v="11.5"/>
    <n v="11.5"/>
    <n v="11.4"/>
    <n v="11.4"/>
    <n v="11.3"/>
    <n v="11.2"/>
    <n v="11"/>
    <n v="10.8"/>
  </r>
  <r>
    <s v="HEREFORDSHIRE &amp; WORCESTERSHIRE STP"/>
    <s v="QGH"/>
    <x v="40"/>
    <s v="18C00"/>
    <s v="10 or below"/>
    <n v="10"/>
    <n v="10.4"/>
    <n v="10.3"/>
    <n v="10.199999999999999"/>
    <n v="10.1"/>
    <n v="10.1"/>
    <n v="10"/>
    <n v="9.9"/>
    <n v="9.6999999999999993"/>
  </r>
  <r>
    <s v="HERTFORDSHIRE &amp; WEST ESSEX STP"/>
    <s v="QM7"/>
    <x v="41"/>
    <s v="06N00"/>
    <s v="10 or below"/>
    <n v="10"/>
    <n v="11.5"/>
    <n v="11.4"/>
    <n v="11.3"/>
    <n v="11.1"/>
    <n v="11"/>
    <n v="10.9"/>
    <n v="10.6"/>
    <n v="10.3"/>
  </r>
  <r>
    <s v="GREATER MANCHESTER HSC PARTNERSHIP STP"/>
    <s v="QOP"/>
    <x v="42"/>
    <s v="01D00"/>
    <s v="10 or below"/>
    <n v="10"/>
    <n v="9.5"/>
    <n v="9.3000000000000007"/>
    <n v="9.1999999999999993"/>
    <n v="9"/>
    <n v="8.9"/>
    <n v="8.8000000000000007"/>
    <n v="8.6"/>
    <n v="8.3000000000000007"/>
  </r>
  <r>
    <s v="HUMBER, COAST &amp; VALE STP"/>
    <s v="QOQ"/>
    <x v="43"/>
    <s v="03F00"/>
    <s v="10 or below"/>
    <n v="10"/>
    <n v="5.3"/>
    <n v="5.3"/>
    <n v="5.2"/>
    <n v="5.0999999999999996"/>
    <n v="5.0999999999999996"/>
    <n v="5"/>
    <n v="4.9000000000000004"/>
    <n v="4.7"/>
  </r>
  <r>
    <s v="SUFFOLK &amp; NORTH EAST ESSEX STP"/>
    <s v="QJG"/>
    <x v="44"/>
    <s v="06L00"/>
    <s v="10 or below"/>
    <n v="10"/>
    <n v="9.4"/>
    <n v="9.3000000000000007"/>
    <n v="9.3000000000000007"/>
    <n v="9.1"/>
    <n v="9.1"/>
    <n v="9.1"/>
    <n v="8.8000000000000007"/>
    <n v="8.6999999999999993"/>
  </r>
  <r>
    <s v="KENT &amp; MEDWAY STP"/>
    <s v="QKS"/>
    <x v="45"/>
    <s v="91Q00"/>
    <s v="10 or below"/>
    <n v="10"/>
    <n v="10.9"/>
    <n v="10.8"/>
    <n v="10.7"/>
    <n v="10.6"/>
    <n v="10.6"/>
    <n v="10.5"/>
    <n v="10.3"/>
    <n v="10.1"/>
  </r>
  <r>
    <s v="CORNWALL &amp; SCILLY ISLES HSC P/SHIP STP"/>
    <s v="QT6"/>
    <x v="46"/>
    <s v="11N00"/>
    <s v="10 or below"/>
    <n v="10"/>
    <n v="11.2"/>
    <n v="11.1"/>
    <n v="11"/>
    <n v="10.8"/>
    <n v="10.7"/>
    <n v="10.6"/>
    <n v="10.5"/>
    <n v="10.199999999999999"/>
  </r>
  <r>
    <s v="W YORKSHIRE &amp; HARROGATE H&amp;C P/SHIP STP"/>
    <s v="QWO"/>
    <x v="47"/>
    <s v="X2C4Y"/>
    <s v="10 or below"/>
    <n v="10"/>
    <n v="7.9"/>
    <n v="7.8"/>
    <n v="7.6"/>
    <n v="7.4"/>
    <n v="7.3"/>
    <n v="7.2"/>
    <n v="7"/>
    <n v="6.7"/>
  </r>
  <r>
    <s v="CHESHIRE &amp; MERSEYSIDE STP"/>
    <s v="QYG"/>
    <x v="48"/>
    <s v="01J00"/>
    <s v="10 or below"/>
    <n v="10"/>
    <n v="8.9"/>
    <n v="8.6999999999999993"/>
    <n v="8.5"/>
    <n v="8.5"/>
    <n v="8.5"/>
    <n v="8.5"/>
    <n v="8.3000000000000007"/>
    <n v="8.1"/>
  </r>
  <r>
    <s v="W YORKSHIRE &amp; HARROGATE H&amp;C P/SHIP STP"/>
    <s v="QWO"/>
    <x v="49"/>
    <s v="15F00"/>
    <s v="10 or below"/>
    <n v="10"/>
    <n v="7.7"/>
    <n v="7.7"/>
    <n v="7.6"/>
    <n v="7.5"/>
    <n v="7.5"/>
    <n v="7.4"/>
    <n v="7.3"/>
    <n v="7.2"/>
  </r>
  <r>
    <s v="LEICESTER, LEICESTERSHIRE &amp; RUTLAND STP"/>
    <s v="QK1"/>
    <x v="50"/>
    <s v="04C00"/>
    <s v="10 or below"/>
    <n v="10"/>
    <n v="10.1"/>
    <n v="10"/>
    <n v="9.9"/>
    <n v="9.6999999999999993"/>
    <n v="9.6999999999999993"/>
    <n v="9.6"/>
    <n v="9.4"/>
    <n v="9.3000000000000007"/>
  </r>
  <r>
    <s v="LINCOLNSHIRE STP"/>
    <s v="QJM"/>
    <x v="51"/>
    <s v="71E00"/>
    <s v="10 or below"/>
    <n v="10"/>
    <n v="12.7"/>
    <n v="12.8"/>
    <n v="12.6"/>
    <n v="12.6"/>
    <n v="12.6"/>
    <n v="12.5"/>
    <n v="12.3"/>
    <n v="12.1"/>
  </r>
  <r>
    <s v="CHESHIRE &amp; MERSEYSIDE STP"/>
    <s v="QYG"/>
    <x v="52"/>
    <s v="99A00"/>
    <s v="10 or below"/>
    <n v="10"/>
    <n v="9.6"/>
    <n v="9.5"/>
    <n v="9.4"/>
    <n v="9.3000000000000007"/>
    <n v="9.1999999999999993"/>
    <n v="9.1999999999999993"/>
    <n v="9"/>
    <n v="8.8000000000000007"/>
  </r>
  <r>
    <s v="GREATER MANCHESTER HSC PARTNERSHIP STP"/>
    <s v="QOP"/>
    <x v="53"/>
    <s v="14L00"/>
    <s v="10 or below"/>
    <n v="10"/>
    <n v="9.9"/>
    <n v="9.6999999999999993"/>
    <n v="9.5"/>
    <n v="9.3000000000000007"/>
    <n v="9.1999999999999993"/>
    <n v="9.1999999999999993"/>
    <n v="9"/>
    <n v="8.8000000000000007"/>
  </r>
  <r>
    <s v="MID AND SOUTH ESSEX STP"/>
    <s v="QH8"/>
    <x v="54"/>
    <s v="06Q00"/>
    <s v="10 or below"/>
    <n v="10"/>
    <n v="12.3"/>
    <n v="12.2"/>
    <n v="11.9"/>
    <n v="11.7"/>
    <n v="11.5"/>
    <n v="11.3"/>
    <n v="11"/>
    <n v="10.7"/>
  </r>
  <r>
    <s v="HEALTHIER LANCASHIRE &amp; SOUTH CUMBRIA STP"/>
    <s v="QE1"/>
    <x v="55"/>
    <s v="01K00"/>
    <s v="10 or below"/>
    <n v="10"/>
    <n v="11.7"/>
    <n v="11.7"/>
    <n v="11.6"/>
    <n v="11.5"/>
    <n v="11.5"/>
    <n v="11.5"/>
    <n v="11.3"/>
    <n v="11.1"/>
  </r>
  <r>
    <s v="CUMBRIA &amp; NORTH EAST STP"/>
    <s v="QHM"/>
    <x v="56"/>
    <s v="13T00"/>
    <s v="10 or below"/>
    <n v="10"/>
    <n v="9.1"/>
    <n v="9.1"/>
    <n v="9"/>
    <n v="9"/>
    <n v="8.9"/>
    <n v="8.9"/>
    <n v="8.8000000000000007"/>
    <n v="8.6999999999999993"/>
  </r>
  <r>
    <s v="NORFOLK &amp; WAVENEY H&amp;C PARTNERSHIP STP"/>
    <s v="QMM"/>
    <x v="57"/>
    <s v="26A00"/>
    <s v="10 or below"/>
    <n v="10"/>
    <n v="12"/>
    <n v="12"/>
    <n v="11.9"/>
    <n v="11.8"/>
    <n v="11.8"/>
    <n v="11.7"/>
    <n v="11.5"/>
    <n v="11.2"/>
  </r>
  <r>
    <s v="NORTH LONDON PARTNERS IN H&amp;C STP"/>
    <s v="QMJ"/>
    <x v="58"/>
    <s v="93C00"/>
    <s v="10 or below"/>
    <n v="10"/>
    <n v="12.2"/>
    <n v="12.1"/>
    <n v="11.8"/>
    <n v="11.6"/>
    <n v="11.5"/>
    <n v="11.4"/>
    <n v="11.2"/>
    <n v="10.9"/>
  </r>
  <r>
    <s v="CUMBRIA &amp; NORTH EAST STP"/>
    <s v="QHM"/>
    <x v="59"/>
    <s v="01H00"/>
    <s v="10 or below"/>
    <n v="10"/>
    <n v="9.9"/>
    <n v="9.9"/>
    <n v="9.8000000000000007"/>
    <n v="9.6999999999999993"/>
    <n v="9.6999999999999993"/>
    <n v="9.6999999999999993"/>
    <n v="9.6"/>
    <n v="9.3000000000000007"/>
  </r>
  <r>
    <s v="SUFFOLK &amp; NORTH EAST ESSEX STP"/>
    <s v="QJG"/>
    <x v="60"/>
    <s v="06T00"/>
    <s v="10 or below"/>
    <n v="10"/>
    <n v="11.7"/>
    <n v="11.5"/>
    <n v="11.2"/>
    <n v="11"/>
    <n v="10.9"/>
    <n v="10.6"/>
    <n v="10.3"/>
    <n v="9.9"/>
  </r>
  <r>
    <s v="HUMBER, COAST &amp; VALE STP"/>
    <s v="QOQ"/>
    <x v="61"/>
    <s v="03H00"/>
    <s v="10 or below"/>
    <n v="10"/>
    <n v="9.5"/>
    <n v="9.5"/>
    <n v="9.5"/>
    <n v="9.4"/>
    <n v="9.5"/>
    <n v="9.4"/>
    <n v="9.1999999999999993"/>
    <n v="9"/>
  </r>
  <r>
    <s v="EAST LONDON HEALTH &amp; CARE P/SHIP STP"/>
    <s v="QMF"/>
    <x v="62"/>
    <s v="A3A8R"/>
    <s v="10 or below"/>
    <n v="10"/>
    <n v="11.1"/>
    <n v="11"/>
    <n v="10.8"/>
    <n v="10.7"/>
    <n v="10.6"/>
    <n v="10.5"/>
    <n v="10.3"/>
    <n v="10.1"/>
  </r>
  <r>
    <s v="HUMBER, COAST &amp; VALE STP"/>
    <s v="QOQ"/>
    <x v="63"/>
    <s v="03K00"/>
    <s v="10 or below"/>
    <n v="10"/>
    <n v="11.4"/>
    <n v="11.4"/>
    <n v="11.3"/>
    <n v="11.2"/>
    <n v="11.2"/>
    <n v="11.1"/>
    <n v="10.9"/>
    <n v="10.6"/>
  </r>
  <r>
    <s v="STAFFORDSHIRE &amp; STOKE ON TRENT STP"/>
    <s v="QNC"/>
    <x v="64"/>
    <s v="05G00"/>
    <s v="10 or below"/>
    <n v="10"/>
    <n v="10.6"/>
    <n v="10.6"/>
    <n v="10.6"/>
    <n v="10.4"/>
    <n v="10.4"/>
    <n v="10.3"/>
    <n v="10.1"/>
    <n v="9.8000000000000007"/>
  </r>
  <r>
    <s v="CUMBRIA &amp; NORTH EAST STP"/>
    <s v="QHM"/>
    <x v="65"/>
    <s v="99C00"/>
    <s v="10 or below"/>
    <n v="10"/>
    <n v="8.9"/>
    <n v="8.9"/>
    <n v="8.8000000000000007"/>
    <n v="8.9"/>
    <n v="8.8000000000000007"/>
    <n v="8.8000000000000007"/>
    <n v="8.6"/>
    <n v="8.5"/>
  </r>
  <r>
    <s v="NW LONDON HEALTH &amp; CARE PARTNERSHIP STP"/>
    <s v="QRV"/>
    <x v="66"/>
    <s v="W2U3Z"/>
    <s v="10 or below"/>
    <n v="10"/>
    <n v="11.3"/>
    <n v="11.1"/>
    <n v="10.9"/>
    <n v="10.7"/>
    <n v="10.6"/>
    <n v="10.5"/>
    <n v="10.199999999999999"/>
    <n v="10"/>
  </r>
  <r>
    <s v="HUMBER, COAST &amp; VALE STP"/>
    <s v="QOQ"/>
    <x v="67"/>
    <s v="42D00"/>
    <s v="10 or below"/>
    <n v="10"/>
    <n v="8.3000000000000007"/>
    <n v="8.3000000000000007"/>
    <n v="8.1999999999999993"/>
    <n v="8.1"/>
    <n v="8.1"/>
    <n v="8"/>
    <n v="7.8"/>
    <n v="7.6"/>
  </r>
  <r>
    <s v="NORTHAMPTONSHIRE STP"/>
    <s v="QPM"/>
    <x v="68"/>
    <s v="78H00"/>
    <s v="10 or below"/>
    <n v="10"/>
    <n v="9.1999999999999993"/>
    <n v="9.1"/>
    <n v="9"/>
    <n v="9"/>
    <n v="8.9"/>
    <n v="8.8000000000000007"/>
    <n v="8.6999999999999993"/>
    <n v="8.5"/>
  </r>
  <r>
    <s v="CUMBRIA &amp; NORTH EAST STP"/>
    <s v="QHM"/>
    <x v="69"/>
    <s v="00L00"/>
    <s v="10 or below"/>
    <n v="10"/>
    <n v="8.6"/>
    <n v="8.5"/>
    <n v="8.5"/>
    <n v="8.4"/>
    <n v="8.4"/>
    <n v="8.4"/>
    <n v="8.3000000000000007"/>
    <n v="8.1"/>
  </r>
  <r>
    <s v="NOTTINGHAM &amp; NOTTINGHAMSHIRE H&amp;C STP"/>
    <s v="QT1"/>
    <x v="70"/>
    <s v="52R00"/>
    <s v="10 or below"/>
    <n v="10"/>
    <n v="9.1"/>
    <n v="9"/>
    <n v="8.9"/>
    <n v="8.8000000000000007"/>
    <n v="8.8000000000000007"/>
    <n v="8.6999999999999993"/>
    <n v="8.6"/>
    <n v="8.5"/>
  </r>
  <r>
    <s v="GREATER MANCHESTER HSC PARTNERSHIP STP"/>
    <s v="QOP"/>
    <x v="71"/>
    <s v="00Y00"/>
    <s v="10 or below"/>
    <n v="10"/>
    <n v="8.1999999999999993"/>
    <n v="8.1"/>
    <n v="8"/>
    <n v="7.9"/>
    <n v="7.8"/>
    <n v="7.7"/>
    <n v="7.6"/>
    <n v="7.4"/>
  </r>
  <r>
    <s v="BUCKS, OXFORDSHIRE &amp; BERKSHIRE WEST STP"/>
    <s v="QU9"/>
    <x v="72"/>
    <s v="10Q00"/>
    <s v="10 or below"/>
    <n v="10"/>
    <n v="12.5"/>
    <n v="12.5"/>
    <n v="12.4"/>
    <n v="12.3"/>
    <n v="12.3"/>
    <n v="12.2"/>
    <n v="12"/>
    <n v="11.8"/>
  </r>
  <r>
    <s v="HAMPSHIRE &amp; THE ISLE OF WIGHT STP"/>
    <s v="QRL"/>
    <x v="73"/>
    <s v="10R00"/>
    <s v="10 or below"/>
    <n v="10"/>
    <n v="10.7"/>
    <n v="10.6"/>
    <n v="10.5"/>
    <n v="10.3"/>
    <n v="10.3"/>
    <n v="10.3"/>
    <n v="10.1"/>
    <n v="9.8000000000000007"/>
  </r>
  <r>
    <s v="SOUTH YORKSHIRE &amp; BASSETLAW STP"/>
    <s v="QF7"/>
    <x v="74"/>
    <s v="03L00"/>
    <s v="10 or below"/>
    <n v="10"/>
    <n v="6.9"/>
    <n v="6.7"/>
    <n v="6.7"/>
    <n v="6.7"/>
    <n v="6.7"/>
    <n v="6.7"/>
    <n v="6.7"/>
    <n v="6.6"/>
  </r>
  <r>
    <s v="GREATER MANCHESTER HSC PARTNERSHIP STP"/>
    <s v="QOP"/>
    <x v="75"/>
    <s v="01G00"/>
    <s v="10 or below"/>
    <n v="10"/>
    <n v="11.7"/>
    <n v="11.6"/>
    <n v="11.5"/>
    <n v="11.3"/>
    <n v="11.2"/>
    <n v="11.2"/>
    <n v="11"/>
    <n v="10.7"/>
  </r>
  <r>
    <s v="STAFFORDSHIRE &amp; STOKE ON TRENT STP"/>
    <s v="QNC"/>
    <x v="76"/>
    <s v="05Q00"/>
    <s v="10 or below"/>
    <n v="10"/>
    <n v="11.2"/>
    <n v="11.1"/>
    <n v="10.9"/>
    <n v="10.8"/>
    <n v="10.8"/>
    <n v="10.7"/>
    <n v="10.5"/>
    <n v="10.3"/>
  </r>
  <r>
    <s v="SOUTH YORKSHIRE &amp; BASSETLAW STP"/>
    <s v="QF7"/>
    <x v="77"/>
    <s v="03N00"/>
    <s v="10 or below"/>
    <n v="10"/>
    <n v="9.6999999999999993"/>
    <n v="9.6"/>
    <n v="9.4"/>
    <n v="9.3000000000000007"/>
    <n v="9.3000000000000007"/>
    <n v="9.1999999999999993"/>
    <n v="9.1"/>
    <n v="8.9"/>
  </r>
  <r>
    <s v="SHROPSHIRE &amp; TELFORD &amp; WREKIN STP"/>
    <s v="QOC"/>
    <x v="78"/>
    <s v="M2L0M"/>
    <s v="10 or below"/>
    <n v="10"/>
    <n v="8.3000000000000007"/>
    <n v="8.3000000000000007"/>
    <n v="8.1999999999999993"/>
    <n v="8.1999999999999993"/>
    <n v="8.1999999999999993"/>
    <n v="8.1"/>
    <n v="8"/>
    <n v="7.8"/>
  </r>
  <r>
    <s v="SOMERSET STP"/>
    <s v="QSL"/>
    <x v="79"/>
    <s v="11X00"/>
    <s v="10 or below"/>
    <n v="10"/>
    <n v="5.2"/>
    <n v="5.2"/>
    <n v="5.2"/>
    <n v="5.0999999999999996"/>
    <n v="5.0999999999999996"/>
    <n v="5.0999999999999996"/>
    <n v="5"/>
    <n v="4.9000000000000004"/>
  </r>
  <r>
    <s v="OUR HEALTHIER SOUTH EAST LONDON STP"/>
    <s v="QKK"/>
    <x v="80"/>
    <s v="72Q00"/>
    <s v="10 or below"/>
    <n v="10"/>
    <n v="10.3"/>
    <n v="10.3"/>
    <n v="10.199999999999999"/>
    <n v="10.1"/>
    <n v="10"/>
    <n v="10"/>
    <n v="9.8000000000000007"/>
    <n v="9.6"/>
  </r>
  <r>
    <s v="CHESHIRE &amp; MERSEYSIDE STP"/>
    <s v="QYG"/>
    <x v="81"/>
    <s v="01T00"/>
    <s v="10 or below"/>
    <n v="10"/>
    <n v="10.8"/>
    <n v="10.7"/>
    <n v="10.5"/>
    <n v="10.4"/>
    <n v="10.5"/>
    <n v="10.5"/>
    <n v="10.199999999999999"/>
    <n v="10"/>
  </r>
  <r>
    <s v="CUMBRIA &amp; NORTH EAST STP"/>
    <s v="QHM"/>
    <x v="82"/>
    <s v="00N00"/>
    <s v="10 or below"/>
    <n v="10"/>
    <n v="7.8"/>
    <n v="7.7"/>
    <n v="7.7"/>
    <n v="7.7"/>
    <n v="7.6"/>
    <n v="7.6"/>
    <n v="7.4"/>
    <n v="7.3"/>
  </r>
  <r>
    <s v="SW LONDON HEALTH &amp; CARE PARTNERSHIP STP"/>
    <s v="QWE"/>
    <x v="83"/>
    <s v="36L00"/>
    <s v="10 or below"/>
    <n v="10"/>
    <n v="10.9"/>
    <n v="10.8"/>
    <n v="10.6"/>
    <n v="10.5"/>
    <n v="10.5"/>
    <n v="10.3"/>
    <n v="10.1"/>
    <n v="9.9"/>
  </r>
  <r>
    <s v="MID AND SOUTH ESSEX STP"/>
    <s v="QH8"/>
    <x v="84"/>
    <s v="99G00"/>
    <s v="10 or below"/>
    <n v="10"/>
    <n v="14"/>
    <n v="13.7"/>
    <n v="13.2"/>
    <n v="12.9"/>
    <n v="12.7"/>
    <n v="12.3"/>
    <n v="11.7"/>
    <n v="11.3"/>
  </r>
  <r>
    <s v="CHESHIRE &amp; MERSEYSIDE STP"/>
    <s v="QYG"/>
    <x v="85"/>
    <s v="01V00"/>
    <s v="10 or below"/>
    <n v="10"/>
    <n v="11"/>
    <n v="11"/>
    <n v="10.9"/>
    <n v="10.8"/>
    <n v="10.9"/>
    <n v="10.9"/>
    <n v="10.7"/>
    <n v="10.4"/>
  </r>
  <r>
    <s v="CHESHIRE &amp; MERSEYSIDE STP"/>
    <s v="QYG"/>
    <x v="86"/>
    <s v="01X00"/>
    <s v="10 or below"/>
    <n v="10"/>
    <n v="7.8"/>
    <n v="7.6"/>
    <n v="7.5"/>
    <n v="7.4"/>
    <n v="7.4"/>
    <n v="7.3"/>
    <n v="7.1"/>
    <n v="6.9"/>
  </r>
  <r>
    <s v="STAFFORDSHIRE &amp; STOKE ON TRENT STP"/>
    <s v="QNC"/>
    <x v="87"/>
    <s v="05V00"/>
    <s v="10 or below"/>
    <n v="10"/>
    <n v="12.5"/>
    <n v="12.4"/>
    <n v="12.2"/>
    <n v="12.3"/>
    <n v="12.1"/>
    <n v="12.1"/>
    <n v="11.8"/>
    <n v="11.5"/>
  </r>
  <r>
    <s v="GREATER MANCHESTER HSC PARTNERSHIP STP"/>
    <s v="QOP"/>
    <x v="88"/>
    <s v="01W00"/>
    <s v="10 or below"/>
    <n v="10"/>
    <n v="7.9"/>
    <n v="8"/>
    <n v="7.9"/>
    <n v="7.9"/>
    <n v="8"/>
    <n v="8.1"/>
    <n v="8.1"/>
    <n v="7.9"/>
  </r>
  <r>
    <s v="STAFFORDSHIRE &amp; STOKE ON TRENT STP"/>
    <s v="QNC"/>
    <x v="89"/>
    <s v="05W00"/>
    <s v="10 or below"/>
    <n v="10"/>
    <n v="7.9"/>
    <n v="7.8"/>
    <n v="7.8"/>
    <n v="7.6"/>
    <n v="7.6"/>
    <n v="7.5"/>
    <n v="7.3"/>
    <n v="7.1"/>
  </r>
  <r>
    <s v="CUMBRIA &amp; NORTH EAST STP"/>
    <s v="QHM"/>
    <x v="90"/>
    <s v="00P00"/>
    <s v="10 or below"/>
    <n v="10"/>
    <n v="9"/>
    <n v="8.8000000000000007"/>
    <n v="8.6999999999999993"/>
    <n v="8.6999999999999993"/>
    <n v="8.6999999999999993"/>
    <n v="8.6"/>
    <n v="8.6"/>
    <n v="8.5"/>
  </r>
  <r>
    <s v="SURREY HEARTLANDS H&amp;C PARTNERSHIP STP"/>
    <s v="QXU"/>
    <x v="91"/>
    <s v="92A00"/>
    <s v="10 or below"/>
    <n v="10"/>
    <n v="11.6"/>
    <n v="11.6"/>
    <n v="11.5"/>
    <n v="11.4"/>
    <n v="11.3"/>
    <n v="11.2"/>
    <n v="11"/>
    <n v="10.7"/>
  </r>
  <r>
    <s v="GREATER MANCHESTER HSC PARTNERSHIP STP"/>
    <s v="QOP"/>
    <x v="92"/>
    <s v="01Y00"/>
    <s v="10 or below"/>
    <n v="10"/>
    <n v="8.6"/>
    <n v="8.5"/>
    <n v="8.4"/>
    <n v="8.3000000000000007"/>
    <n v="8.4"/>
    <n v="8.3000000000000007"/>
    <n v="8.1999999999999993"/>
    <n v="8"/>
  </r>
  <r>
    <s v="CUMBRIA &amp; NORTH EAST STP"/>
    <s v="QHM"/>
    <x v="93"/>
    <s v="16C00"/>
    <s v="10 or below"/>
    <n v="10"/>
    <n v="10.1"/>
    <n v="10"/>
    <n v="9.9"/>
    <n v="9.6999999999999993"/>
    <n v="9.6"/>
    <n v="9.5"/>
    <n v="9.3000000000000007"/>
    <n v="9.1"/>
  </r>
  <r>
    <s v="MID AND SOUTH ESSEX STP"/>
    <s v="QH8"/>
    <x v="94"/>
    <s v="07G00"/>
    <s v="10 or below"/>
    <n v="10"/>
    <n v="8.3000000000000007"/>
    <n v="8"/>
    <n v="7.7"/>
    <n v="7.5"/>
    <n v="7.4"/>
    <n v="7.2"/>
    <n v="7"/>
    <n v="6.7"/>
  </r>
  <r>
    <s v="GREATER MANCHESTER HSC PARTNERSHIP STP"/>
    <s v="QOP"/>
    <x v="95"/>
    <s v="02A00"/>
    <s v="10 or below"/>
    <n v="10"/>
    <n v="13.1"/>
    <n v="13"/>
    <n v="13"/>
    <n v="13"/>
    <n v="13"/>
    <n v="13"/>
    <n v="12.8"/>
    <n v="12.5"/>
  </r>
  <r>
    <s v="HUMBER, COAST &amp; VALE STP"/>
    <s v="QOQ"/>
    <x v="96"/>
    <s v="03Q00"/>
    <s v="10 or below"/>
    <n v="10"/>
    <n v="5.7"/>
    <n v="5.7"/>
    <n v="5.6"/>
    <n v="5.5"/>
    <n v="5.5"/>
    <n v="5.5"/>
    <n v="5.4"/>
    <n v="5.3"/>
  </r>
  <r>
    <s v="W YORKSHIRE &amp; HARROGATE H&amp;C P/SHIP STP"/>
    <s v="QWO"/>
    <x v="97"/>
    <s v="03R00"/>
    <s v="10 or below"/>
    <n v="10"/>
    <n v="7.6"/>
    <n v="7.6"/>
    <n v="7.5"/>
    <n v="7.4"/>
    <n v="7.3"/>
    <n v="7.3"/>
    <n v="7.1"/>
    <n v="6.9"/>
  </r>
  <r>
    <s v="CHESHIRE &amp; MERSEYSIDE STP"/>
    <s v="QYG"/>
    <x v="98"/>
    <s v="02E00"/>
    <s v="10 or below"/>
    <n v="10"/>
    <n v="8.3000000000000007"/>
    <n v="8.1999999999999993"/>
    <n v="8.1"/>
    <n v="8"/>
    <n v="7.9"/>
    <n v="7.8"/>
    <n v="7.6"/>
    <n v="7.4"/>
  </r>
  <r>
    <s v="HERTFORDSHIRE &amp; WEST ESSEX STP"/>
    <s v="QM7"/>
    <x v="99"/>
    <s v="07H00"/>
    <s v="10 or below"/>
    <n v="10"/>
    <n v="12.5"/>
    <n v="12.2"/>
    <n v="11.8"/>
    <n v="11.5"/>
    <n v="11.3"/>
    <n v="11"/>
    <n v="10.6"/>
    <n v="10.199999999999999"/>
  </r>
  <r>
    <s v="HEALTHIER LANCASHIRE &amp; SOUTH CUMBRIA STP"/>
    <s v="QE1"/>
    <x v="100"/>
    <s v="02G00"/>
    <s v="10 or below"/>
    <n v="10"/>
    <n v="10"/>
    <n v="9.9"/>
    <n v="9.8000000000000007"/>
    <n v="9.8000000000000007"/>
    <n v="9.8000000000000007"/>
    <n v="9.8000000000000007"/>
    <n v="9.6"/>
    <n v="9.4"/>
  </r>
  <r>
    <s v="LEICESTER, LEICESTERSHIRE &amp; RUTLAND STP"/>
    <s v="QK1"/>
    <x v="101"/>
    <s v="04V00"/>
    <s v="10 or below"/>
    <n v="10"/>
    <n v="12.3"/>
    <n v="12.2"/>
    <n v="12.1"/>
    <n v="12"/>
    <n v="12"/>
    <n v="12"/>
    <n v="11.8"/>
    <n v="11.7"/>
  </r>
  <r>
    <s v="SUFFOLK &amp; NORTH EAST ESSEX STP"/>
    <s v="QJG"/>
    <x v="102"/>
    <s v="07K00"/>
    <s v="10 or below"/>
    <n v="10"/>
    <n v="11"/>
    <n v="11.1"/>
    <n v="11"/>
    <n v="10.9"/>
    <n v="10.8"/>
    <n v="10.7"/>
    <n v="10.5"/>
    <n v="10.3"/>
  </r>
  <r>
    <s v="SUSSEX &amp; EAST SURREY STP"/>
    <s v="QNX"/>
    <x v="103"/>
    <s v="70F00"/>
    <s v="10 or below"/>
    <n v="10"/>
    <n v="13.2"/>
    <n v="13.2"/>
    <n v="13.1"/>
    <n v="13"/>
    <n v="12.9"/>
    <n v="12.7"/>
    <n v="12.4"/>
    <n v="12.1"/>
  </r>
  <r>
    <s v="GREATER MANCHESTER HSC PARTNERSHIP STP"/>
    <s v="QOP"/>
    <x v="104"/>
    <s v="02H00"/>
    <s v="10 or below"/>
    <n v="10"/>
    <n v="10.5"/>
    <n v="10.3"/>
    <n v="10.199999999999999"/>
    <n v="10.1"/>
    <n v="10"/>
    <n v="10"/>
    <n v="9.8000000000000007"/>
    <n v="9.6"/>
  </r>
  <r>
    <s v="CHESHIRE &amp; MERSEYSIDE STP"/>
    <s v="QYG"/>
    <x v="105"/>
    <s v="12F00"/>
    <s v="10 or below"/>
    <n v="10"/>
    <n v="12.6"/>
    <n v="12.5"/>
    <n v="12.5"/>
    <n v="12.4"/>
    <n v="12.4"/>
    <n v="12.5"/>
    <n v="12.3"/>
    <n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s v="QOX"/>
    <s v="0.871 or below"/>
    <n v="0.871"/>
    <n v="0.68600000000000005"/>
    <n v="0.68500000000000005"/>
    <n v="0.68700000000000006"/>
    <n v="0.69099999999999995"/>
    <n v="0.69499999999999995"/>
    <n v="0.7"/>
    <n v="0.70899999999999996"/>
    <n v="0.72099999999999997"/>
  </r>
  <r>
    <x v="1"/>
    <s v="QHG"/>
    <s v="0.871 or below"/>
    <n v="0.871"/>
    <n v="0.71"/>
    <n v="0.71199999999999997"/>
    <n v="0.72199999999999998"/>
    <n v="0.73599999999999999"/>
    <n v="0.747"/>
    <n v="0.75600000000000001"/>
    <n v="0.78"/>
    <n v="0.80500000000000005"/>
  </r>
  <r>
    <x v="2"/>
    <s v="QHL"/>
    <s v="0.871 or below"/>
    <n v="0.871"/>
    <n v="0.73199999999999998"/>
    <n v="0.73499999999999999"/>
    <n v="0.746"/>
    <n v="0.76"/>
    <n v="0.77200000000000002"/>
    <n v="0.78"/>
    <n v="0.79900000000000004"/>
    <n v="0.82299999999999995"/>
  </r>
  <r>
    <x v="3"/>
    <s v="QUY"/>
    <s v="0.871 or below"/>
    <n v="0.871"/>
    <n v="0.63200000000000001"/>
    <n v="0.629"/>
    <n v="0.63200000000000001"/>
    <n v="0.63600000000000001"/>
    <n v="0.64"/>
    <n v="0.64400000000000002"/>
    <n v="0.65200000000000002"/>
    <n v="0.66600000000000004"/>
  </r>
  <r>
    <x v="4"/>
    <s v="QU9"/>
    <s v="0.871 or below"/>
    <n v="0.871"/>
    <n v="0.64600000000000002"/>
    <n v="0.64500000000000002"/>
    <n v="0.65"/>
    <n v="0.65800000000000003"/>
    <n v="0.66400000000000003"/>
    <n v="0.67100000000000004"/>
    <n v="0.68300000000000005"/>
    <n v="0.69799999999999995"/>
  </r>
  <r>
    <x v="5"/>
    <s v="QUE"/>
    <s v="0.871 or below"/>
    <n v="0.871"/>
    <n v="0.77700000000000002"/>
    <n v="0.77900000000000003"/>
    <n v="0.78800000000000003"/>
    <n v="0.79600000000000004"/>
    <n v="0.80300000000000005"/>
    <n v="0.80900000000000005"/>
    <n v="0.82199999999999995"/>
    <n v="0.84099999999999997"/>
  </r>
  <r>
    <x v="6"/>
    <s v="QYG"/>
    <s v="0.871 or below"/>
    <n v="0.871"/>
    <n v="0.83199999999999996"/>
    <n v="0.83499999999999996"/>
    <n v="0.84199999999999997"/>
    <n v="0.85099999999999998"/>
    <n v="0.86"/>
    <n v="0.87"/>
    <n v="0.88600000000000001"/>
    <n v="0.91100000000000003"/>
  </r>
  <r>
    <x v="7"/>
    <s v="QT6"/>
    <s v="0.871 or below"/>
    <n v="0.871"/>
    <n v="0.72899999999999998"/>
    <n v="0.72799999999999998"/>
    <n v="0.73399999999999999"/>
    <n v="0.74099999999999999"/>
    <n v="0.747"/>
    <n v="0.752"/>
    <n v="0.76"/>
    <n v="0.77800000000000002"/>
  </r>
  <r>
    <x v="8"/>
    <s v="QWU"/>
    <s v="0.871 or below"/>
    <n v="0.871"/>
    <n v="0.748"/>
    <n v="0.751"/>
    <n v="0.75800000000000001"/>
    <n v="0.76700000000000002"/>
    <n v="0.77600000000000002"/>
    <n v="0.78300000000000003"/>
    <n v="0.79900000000000004"/>
    <n v="0.82099999999999995"/>
  </r>
  <r>
    <x v="9"/>
    <s v="QHM"/>
    <s v="0.871 or below"/>
    <n v="0.871"/>
    <n v="0.91200000000000003"/>
    <n v="0.91400000000000003"/>
    <n v="0.92200000000000004"/>
    <n v="0.92900000000000005"/>
    <n v="0.93899999999999995"/>
    <n v="0.94799999999999995"/>
    <n v="0.96499999999999997"/>
    <n v="0.98699999999999999"/>
  </r>
  <r>
    <x v="10"/>
    <s v="QJK"/>
    <s v="0.871 or below"/>
    <n v="0.871"/>
    <n v="0.73799999999999999"/>
    <n v="0.73699999999999999"/>
    <n v="0.74299999999999999"/>
    <n v="0.748"/>
    <n v="0.753"/>
    <n v="0.75700000000000001"/>
    <n v="0.76600000000000001"/>
    <n v="0.78200000000000003"/>
  </r>
  <r>
    <x v="11"/>
    <s v="QVV"/>
    <s v="0.871 or below"/>
    <n v="0.871"/>
    <n v="0.70899999999999996"/>
    <n v="0.70699999999999996"/>
    <n v="0.71099999999999997"/>
    <n v="0.71699999999999997"/>
    <n v="0.72299999999999998"/>
    <n v="0.72799999999999998"/>
    <n v="0.73699999999999999"/>
    <n v="0.752"/>
  </r>
  <r>
    <x v="12"/>
    <s v="QMF"/>
    <s v="0.871 or below"/>
    <n v="0.871"/>
    <n v="0.60599999999999998"/>
    <n v="0.61"/>
    <n v="0.62"/>
    <n v="0.63100000000000001"/>
    <n v="0.64"/>
    <n v="0.64600000000000002"/>
    <n v="0.66300000000000003"/>
    <n v="0.68400000000000005"/>
  </r>
  <r>
    <x v="13"/>
    <s v="QNQ"/>
    <s v="0.871 or below"/>
    <n v="0.871"/>
    <n v="0.68400000000000005"/>
    <n v="0.68400000000000005"/>
    <n v="0.69199999999999995"/>
    <n v="0.70199999999999996"/>
    <n v="0.70899999999999996"/>
    <n v="0.71599999999999997"/>
    <n v="0.73299999999999998"/>
    <n v="0.75600000000000001"/>
  </r>
  <r>
    <x v="14"/>
    <s v="QR1"/>
    <s v="0.871 or below"/>
    <n v="0.871"/>
    <n v="0.68799999999999994"/>
    <n v="0.68700000000000006"/>
    <n v="0.69199999999999995"/>
    <n v="0.69599999999999995"/>
    <n v="0.70299999999999996"/>
    <n v="0.70899999999999996"/>
    <n v="0.71799999999999997"/>
    <n v="0.73699999999999999"/>
  </r>
  <r>
    <x v="15"/>
    <s v="QOP"/>
    <s v="0.871 or below"/>
    <n v="0.871"/>
    <n v="0.82399999999999995"/>
    <n v="0.82899999999999996"/>
    <n v="0.83799999999999997"/>
    <n v="0.84699999999999998"/>
    <n v="0.85599999999999998"/>
    <n v="0.86499999999999999"/>
    <n v="0.88200000000000001"/>
    <n v="0.90700000000000003"/>
  </r>
  <r>
    <x v="16"/>
    <s v="QRL"/>
    <s v="0.871 or below"/>
    <n v="0.871"/>
    <n v="0.68200000000000005"/>
    <n v="0.68"/>
    <n v="0.68500000000000005"/>
    <n v="0.69099999999999995"/>
    <n v="0.69599999999999995"/>
    <n v="0.7"/>
    <n v="0.71"/>
    <n v="0.72399999999999998"/>
  </r>
  <r>
    <x v="17"/>
    <s v="QE1"/>
    <s v="0.871 or below"/>
    <n v="0.871"/>
    <n v="0.79900000000000004"/>
    <n v="0.80400000000000005"/>
    <n v="0.81499999999999995"/>
    <n v="0.82299999999999995"/>
    <n v="0.83199999999999996"/>
    <n v="0.84399999999999997"/>
    <n v="0.86299999999999999"/>
    <n v="0.89"/>
  </r>
  <r>
    <x v="18"/>
    <s v="QGH"/>
    <s v="0.871 or below"/>
    <n v="0.871"/>
    <n v="0.81"/>
    <n v="0.81"/>
    <n v="0.81899999999999995"/>
    <n v="0.82899999999999996"/>
    <n v="0.83899999999999997"/>
    <n v="0.85"/>
    <n v="0.86399999999999999"/>
    <n v="0.88500000000000001"/>
  </r>
  <r>
    <x v="19"/>
    <s v="QM7"/>
    <s v="0.871 or below"/>
    <n v="0.871"/>
    <n v="0.77500000000000002"/>
    <n v="0.77700000000000002"/>
    <n v="0.78600000000000003"/>
    <n v="0.79500000000000004"/>
    <n v="0.80300000000000005"/>
    <n v="0.81200000000000006"/>
    <n v="0.82799999999999996"/>
    <n v="0.84799999999999998"/>
  </r>
  <r>
    <x v="20"/>
    <s v="QOQ"/>
    <s v="0.871 or below"/>
    <n v="0.871"/>
    <n v="0.754"/>
    <n v="0.75600000000000001"/>
    <n v="0.76500000000000001"/>
    <n v="0.77300000000000002"/>
    <n v="0.78200000000000003"/>
    <n v="0.79200000000000004"/>
    <n v="0.80700000000000005"/>
    <n v="0.82799999999999996"/>
  </r>
  <r>
    <x v="21"/>
    <s v="QJ2"/>
    <s v="0.871 or below"/>
    <n v="0.871"/>
    <n v="0.74099999999999999"/>
    <n v="0.74099999999999999"/>
    <n v="0.746"/>
    <n v="0.752"/>
    <n v="0.76"/>
    <n v="0.76800000000000002"/>
    <n v="0.78"/>
    <n v="0.79900000000000004"/>
  </r>
  <r>
    <x v="22"/>
    <s v="QKS"/>
    <s v="0.871 or below"/>
    <n v="0.871"/>
    <n v="0.76500000000000001"/>
    <n v="0.76300000000000001"/>
    <n v="0.76900000000000002"/>
    <n v="0.77800000000000002"/>
    <n v="0.78400000000000003"/>
    <n v="0.79"/>
    <n v="0.80600000000000005"/>
    <n v="0.82599999999999996"/>
  </r>
  <r>
    <x v="23"/>
    <s v="QK1"/>
    <s v="0.871 or below"/>
    <n v="0.871"/>
    <n v="0.69099999999999995"/>
    <n v="0.69299999999999995"/>
    <n v="0.69899999999999995"/>
    <n v="0.70399999999999996"/>
    <n v="0.71399999999999997"/>
    <n v="0.72599999999999998"/>
    <n v="0.74199999999999999"/>
    <n v="0.76100000000000001"/>
  </r>
  <r>
    <x v="24"/>
    <s v="QJM"/>
    <s v="0.871 or below"/>
    <n v="0.871"/>
    <n v="0.88"/>
    <n v="0.88200000000000001"/>
    <n v="0.89200000000000002"/>
    <n v="0.9"/>
    <n v="0.90900000000000003"/>
    <n v="0.91800000000000004"/>
    <n v="0.93200000000000005"/>
    <n v="0.95199999999999996"/>
  </r>
  <r>
    <x v="25"/>
    <s v="QH8"/>
    <s v="0.871 or below"/>
    <n v="0.871"/>
    <n v="0.78800000000000003"/>
    <n v="0.79100000000000004"/>
    <n v="0.80100000000000005"/>
    <n v="0.81100000000000005"/>
    <n v="0.82"/>
    <n v="0.83099999999999996"/>
    <n v="0.85099999999999998"/>
    <n v="0.877"/>
  </r>
  <r>
    <x v="26"/>
    <s v="QMM"/>
    <s v="0.871 or below"/>
    <n v="0.871"/>
    <n v="0.79300000000000004"/>
    <n v="0.79400000000000004"/>
    <n v="0.80200000000000005"/>
    <n v="0.81299999999999994"/>
    <n v="0.82099999999999995"/>
    <n v="0.82799999999999996"/>
    <n v="0.84199999999999997"/>
    <n v="0.86299999999999999"/>
  </r>
  <r>
    <x v="27"/>
    <s v="QMJ"/>
    <s v="0.871 or below"/>
    <n v="0.871"/>
    <n v="0.52200000000000002"/>
    <n v="0.52100000000000002"/>
    <n v="0.52600000000000002"/>
    <n v="0.53300000000000003"/>
    <n v="0.53800000000000003"/>
    <n v="0.54200000000000004"/>
    <n v="0.55200000000000005"/>
    <n v="0.56499999999999995"/>
  </r>
  <r>
    <x v="28"/>
    <s v="QPM"/>
    <s v="0.871 or below"/>
    <n v="0.871"/>
    <n v="0.81"/>
    <n v="0.80900000000000005"/>
    <n v="0.81399999999999995"/>
    <n v="0.82"/>
    <n v="0.82799999999999996"/>
    <n v="0.83499999999999996"/>
    <n v="0.84699999999999998"/>
    <n v="0.86499999999999999"/>
  </r>
  <r>
    <x v="29"/>
    <s v="QT1"/>
    <s v="0.871 or below"/>
    <n v="0.871"/>
    <n v="0.73499999999999999"/>
    <n v="0.73699999999999999"/>
    <n v="0.74399999999999999"/>
    <n v="0.75"/>
    <n v="0.75900000000000001"/>
    <n v="0.76800000000000002"/>
    <n v="0.78200000000000003"/>
    <n v="0.8"/>
  </r>
  <r>
    <x v="30"/>
    <s v="QRV"/>
    <s v="0.871 or below"/>
    <n v="0.871"/>
    <n v="0.52"/>
    <n v="0.52"/>
    <n v="0.52700000000000002"/>
    <n v="0.53700000000000003"/>
    <n v="0.54500000000000004"/>
    <n v="0.55100000000000005"/>
    <n v="0.56499999999999995"/>
    <n v="0.58199999999999996"/>
  </r>
  <r>
    <x v="31"/>
    <s v="QKK"/>
    <s v="0.871 or below"/>
    <n v="0.871"/>
    <n v="0.56499999999999995"/>
    <n v="0.56499999999999995"/>
    <n v="0.57199999999999995"/>
    <n v="0.57899999999999996"/>
    <n v="0.58599999999999997"/>
    <n v="0.59099999999999997"/>
    <n v="0.60199999999999998"/>
    <n v="0.61899999999999999"/>
  </r>
  <r>
    <x v="32"/>
    <s v="QOC"/>
    <s v="0.871 or below"/>
    <n v="0.871"/>
    <n v="0.72"/>
    <n v="0.72099999999999997"/>
    <n v="0.72399999999999998"/>
    <n v="0.73099999999999998"/>
    <n v="0.73899999999999999"/>
    <n v="0.747"/>
    <n v="0.76100000000000001"/>
    <n v="0.77900000000000003"/>
  </r>
  <r>
    <x v="33"/>
    <s v="QSL"/>
    <s v="0.871 or below"/>
    <n v="0.871"/>
    <n v="0.68899999999999995"/>
    <n v="0.68700000000000006"/>
    <n v="0.68899999999999995"/>
    <n v="0.69399999999999995"/>
    <n v="0.69899999999999995"/>
    <n v="0.70399999999999996"/>
    <n v="0.70899999999999996"/>
    <n v="0.72299999999999998"/>
  </r>
  <r>
    <x v="34"/>
    <s v="QF7"/>
    <s v="0.871 or below"/>
    <n v="0.871"/>
    <n v="0.78700000000000003"/>
    <n v="0.78800000000000003"/>
    <n v="0.79400000000000004"/>
    <n v="0.80200000000000005"/>
    <n v="0.81"/>
    <n v="0.81699999999999995"/>
    <n v="0.83"/>
    <n v="0.84899999999999998"/>
  </r>
  <r>
    <x v="35"/>
    <s v="QNC"/>
    <s v="0.871 or below"/>
    <n v="0.871"/>
    <n v="0.83199999999999996"/>
    <n v="0.83399999999999996"/>
    <n v="0.84399999999999997"/>
    <n v="0.85199999999999998"/>
    <n v="0.86"/>
    <n v="0.86699999999999999"/>
    <n v="0.88300000000000001"/>
    <n v="0.90500000000000003"/>
  </r>
  <r>
    <x v="36"/>
    <s v="QJG"/>
    <s v="0.871 or below"/>
    <n v="0.871"/>
    <n v="0.80200000000000005"/>
    <n v="0.80200000000000005"/>
    <n v="0.81"/>
    <n v="0.81699999999999995"/>
    <n v="0.82399999999999995"/>
    <n v="0.83299999999999996"/>
    <n v="0.84699999999999998"/>
    <n v="0.86699999999999999"/>
  </r>
  <r>
    <x v="37"/>
    <s v="QXU"/>
    <s v="0.871 or below"/>
    <n v="0.871"/>
    <n v="0.67100000000000004"/>
    <n v="0.67"/>
    <n v="0.67600000000000005"/>
    <n v="0.68600000000000005"/>
    <n v="0.69399999999999995"/>
    <n v="0.70099999999999996"/>
    <n v="0.71499999999999997"/>
    <n v="0.73499999999999999"/>
  </r>
  <r>
    <x v="38"/>
    <s v="QNX"/>
    <s v="0.871 or below"/>
    <n v="0.871"/>
    <n v="0.68"/>
    <n v="0.67900000000000005"/>
    <n v="0.68300000000000005"/>
    <n v="0.68899999999999995"/>
    <n v="0.69499999999999995"/>
    <n v="0.70099999999999996"/>
    <n v="0.71199999999999997"/>
    <n v="0.73"/>
  </r>
  <r>
    <x v="39"/>
    <s v="QWE"/>
    <s v="0.871 or below"/>
    <n v="0.871"/>
    <n v="0.60799999999999998"/>
    <n v="0.61"/>
    <n v="0.61699999999999999"/>
    <n v="0.626"/>
    <n v="0.63600000000000001"/>
    <n v="0.64400000000000002"/>
    <n v="0.65800000000000003"/>
    <n v="0.67500000000000004"/>
  </r>
  <r>
    <x v="40"/>
    <s v="QUA"/>
    <s v="0.871 or below"/>
    <n v="0.871"/>
    <n v="0.753"/>
    <n v="0.75700000000000001"/>
    <n v="0.76700000000000002"/>
    <n v="0.77800000000000002"/>
    <n v="0.78900000000000003"/>
    <n v="0.79600000000000004"/>
    <n v="0.81499999999999995"/>
    <n v="0.83799999999999997"/>
  </r>
  <r>
    <x v="41"/>
    <s v="QWO"/>
    <s v="0.871 or below"/>
    <n v="0.871"/>
    <n v="0.79900000000000004"/>
    <n v="0.80300000000000005"/>
    <n v="0.81399999999999995"/>
    <n v="0.82599999999999996"/>
    <n v="0.83699999999999997"/>
    <n v="0.84599999999999997"/>
    <n v="0.86199999999999999"/>
    <n v="0.8860000000000000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s v="QOX"/>
    <s v="10 or below"/>
    <n v="10"/>
    <n v="11.5"/>
    <n v="11.4"/>
    <n v="11.3"/>
    <n v="11.2"/>
    <n v="11.2"/>
    <n v="11"/>
    <n v="10.9"/>
    <n v="10.7"/>
  </r>
  <r>
    <x v="1"/>
    <s v="QHG"/>
    <s v="10 or below"/>
    <n v="10"/>
    <n v="10.9"/>
    <n v="10.8"/>
    <n v="10.6"/>
    <n v="10.5"/>
    <n v="10.4"/>
    <n v="10.4"/>
    <n v="10.1"/>
    <n v="9.8000000000000007"/>
  </r>
  <r>
    <x v="2"/>
    <s v="QHL"/>
    <s v="10 or below"/>
    <n v="10"/>
    <n v="9.4"/>
    <n v="9.3000000000000007"/>
    <n v="9.1999999999999993"/>
    <n v="9.1"/>
    <n v="9"/>
    <n v="8.9"/>
    <n v="8.6999999999999993"/>
    <n v="8.5"/>
  </r>
  <r>
    <x v="3"/>
    <s v="QUY"/>
    <s v="10 or below"/>
    <n v="10"/>
    <n v="10.7"/>
    <n v="10.7"/>
    <n v="10.6"/>
    <n v="10.6"/>
    <n v="10.6"/>
    <n v="10.5"/>
    <n v="10.4"/>
    <n v="10.199999999999999"/>
  </r>
  <r>
    <x v="4"/>
    <s v="QU9"/>
    <s v="10 or below"/>
    <n v="10"/>
    <n v="11.4"/>
    <n v="11.3"/>
    <n v="11.2"/>
    <n v="11.1"/>
    <n v="11.1"/>
    <n v="11"/>
    <n v="10.8"/>
    <n v="10.6"/>
  </r>
  <r>
    <x v="5"/>
    <s v="QUE"/>
    <s v="10 or below"/>
    <n v="10"/>
    <n v="12.4"/>
    <n v="12.4"/>
    <n v="12.2"/>
    <n v="12.1"/>
    <n v="12"/>
    <n v="11.8"/>
    <n v="11.6"/>
    <n v="11.4"/>
  </r>
  <r>
    <x v="6"/>
    <s v="QYG"/>
    <s v="10 or below"/>
    <n v="10"/>
    <n v="9.8000000000000007"/>
    <n v="9.6999999999999993"/>
    <n v="9.6"/>
    <n v="9.5"/>
    <n v="9.5"/>
    <n v="9.4"/>
    <n v="9.1999999999999993"/>
    <n v="9"/>
  </r>
  <r>
    <x v="7"/>
    <s v="QT6"/>
    <s v="10 or below"/>
    <n v="10"/>
    <n v="11.2"/>
    <n v="11.1"/>
    <n v="11"/>
    <n v="10.8"/>
    <n v="10.7"/>
    <n v="10.6"/>
    <n v="10.5"/>
    <n v="10.199999999999999"/>
  </r>
  <r>
    <x v="8"/>
    <s v="QWU"/>
    <s v="10 or below"/>
    <n v="10"/>
    <n v="10.7"/>
    <n v="10.6"/>
    <n v="10.5"/>
    <n v="10.4"/>
    <n v="10.4"/>
    <n v="10.3"/>
    <n v="10.1"/>
    <n v="9.9"/>
  </r>
  <r>
    <x v="9"/>
    <s v="QHM"/>
    <s v="10 or below"/>
    <n v="10"/>
    <n v="9.1"/>
    <n v="9"/>
    <n v="9"/>
    <n v="8.9"/>
    <n v="8.9"/>
    <n v="8.8000000000000007"/>
    <n v="8.6"/>
    <n v="8.5"/>
  </r>
  <r>
    <x v="10"/>
    <s v="QJK"/>
    <s v="10 or below"/>
    <n v="10"/>
    <n v="10.6"/>
    <n v="10.5"/>
    <n v="10.4"/>
    <n v="10.199999999999999"/>
    <n v="10.199999999999999"/>
    <n v="10.1"/>
    <n v="9.9"/>
    <n v="9.8000000000000007"/>
  </r>
  <r>
    <x v="11"/>
    <s v="QVV"/>
    <s v="10 or below"/>
    <n v="10"/>
    <n v="10.6"/>
    <n v="10.6"/>
    <n v="10.5"/>
    <n v="10.5"/>
    <n v="10.4"/>
    <n v="10.3"/>
    <n v="10.1"/>
    <n v="9.9"/>
  </r>
  <r>
    <x v="12"/>
    <s v="QMF"/>
    <s v="10 or below"/>
    <n v="10"/>
    <n v="11.1"/>
    <n v="11"/>
    <n v="10.8"/>
    <n v="10.7"/>
    <n v="10.6"/>
    <n v="10.5"/>
    <n v="10.3"/>
    <n v="10.1"/>
  </r>
  <r>
    <x v="13"/>
    <s v="QNQ"/>
    <s v="10 or below"/>
    <n v="10"/>
    <n v="11.3"/>
    <n v="11.2"/>
    <n v="10.9"/>
    <n v="10.7"/>
    <n v="10.7"/>
    <n v="10.5"/>
    <n v="10.3"/>
    <n v="10"/>
  </r>
  <r>
    <x v="14"/>
    <s v="QR1"/>
    <s v="10 or below"/>
    <n v="10"/>
    <n v="10.6"/>
    <n v="10.6"/>
    <n v="10.5"/>
    <n v="10.4"/>
    <n v="10.3"/>
    <n v="10.3"/>
    <n v="10.1"/>
    <n v="9.9"/>
  </r>
  <r>
    <x v="15"/>
    <s v="QOP"/>
    <s v="10 or below"/>
    <n v="10"/>
    <n v="9.5"/>
    <n v="9.4"/>
    <n v="9.3000000000000007"/>
    <n v="9.1999999999999993"/>
    <n v="9.1999999999999993"/>
    <n v="9.1"/>
    <n v="8.9"/>
    <n v="8.6999999999999993"/>
  </r>
  <r>
    <x v="16"/>
    <s v="QRL"/>
    <s v="10 or below"/>
    <n v="10"/>
    <n v="11.4"/>
    <n v="11.4"/>
    <n v="11.3"/>
    <n v="11.2"/>
    <n v="11.2"/>
    <n v="11.1"/>
    <n v="10.9"/>
    <n v="10.7"/>
  </r>
  <r>
    <x v="17"/>
    <s v="QE1"/>
    <s v="10 or below"/>
    <n v="10"/>
    <n v="9.6999999999999993"/>
    <n v="9.6"/>
    <n v="9.5"/>
    <n v="9.3000000000000007"/>
    <n v="9.3000000000000007"/>
    <n v="9.1999999999999993"/>
    <n v="9.1"/>
    <n v="8.9"/>
  </r>
  <r>
    <x v="18"/>
    <s v="QGH"/>
    <s v="10 or below"/>
    <n v="10"/>
    <n v="10.4"/>
    <n v="10.3"/>
    <n v="10.199999999999999"/>
    <n v="10.1"/>
    <n v="10.1"/>
    <n v="10"/>
    <n v="9.9"/>
    <n v="9.6999999999999993"/>
  </r>
  <r>
    <x v="19"/>
    <s v="QM7"/>
    <s v="10 or below"/>
    <n v="10"/>
    <n v="11.3"/>
    <n v="11.2"/>
    <n v="11"/>
    <n v="10.8"/>
    <n v="10.7"/>
    <n v="10.5"/>
    <n v="10.3"/>
    <n v="10"/>
  </r>
  <r>
    <x v="20"/>
    <s v="QOQ"/>
    <s v="10 or below"/>
    <n v="10"/>
    <n v="7.4"/>
    <n v="7.3"/>
    <n v="7.2"/>
    <n v="7.1"/>
    <n v="7.1"/>
    <n v="7"/>
    <n v="6.9"/>
    <n v="6.7"/>
  </r>
  <r>
    <x v="21"/>
    <s v="QJ2"/>
    <s v="10 or below"/>
    <n v="10"/>
    <n v="9.1999999999999993"/>
    <n v="9.1"/>
    <n v="9.1"/>
    <n v="9"/>
    <n v="9"/>
    <n v="8.9"/>
    <n v="8.6999999999999993"/>
    <n v="8.5"/>
  </r>
  <r>
    <x v="22"/>
    <s v="QKS"/>
    <s v="10 or below"/>
    <n v="10"/>
    <n v="10.9"/>
    <n v="10.8"/>
    <n v="10.7"/>
    <n v="10.6"/>
    <n v="10.6"/>
    <n v="10.5"/>
    <n v="10.3"/>
    <n v="10.1"/>
  </r>
  <r>
    <x v="23"/>
    <s v="QK1"/>
    <s v="10 or below"/>
    <n v="10"/>
    <n v="11.5"/>
    <n v="11.4"/>
    <n v="11.3"/>
    <n v="11.2"/>
    <n v="11.1"/>
    <n v="11"/>
    <n v="10.9"/>
    <n v="10.7"/>
  </r>
  <r>
    <x v="24"/>
    <s v="QJM"/>
    <s v="10 or below"/>
    <n v="10"/>
    <n v="12.7"/>
    <n v="12.8"/>
    <n v="12.6"/>
    <n v="12.6"/>
    <n v="12.6"/>
    <n v="12.5"/>
    <n v="12.3"/>
    <n v="12.1"/>
  </r>
  <r>
    <x v="25"/>
    <s v="QH8"/>
    <s v="10 or below"/>
    <n v="10"/>
    <n v="11.6"/>
    <n v="11.4"/>
    <n v="11"/>
    <n v="10.8"/>
    <n v="10.6"/>
    <n v="10.4"/>
    <n v="10"/>
    <n v="9.6999999999999993"/>
  </r>
  <r>
    <x v="26"/>
    <s v="QMM"/>
    <s v="10 or below"/>
    <n v="10"/>
    <n v="12"/>
    <n v="12"/>
    <n v="11.9"/>
    <n v="11.8"/>
    <n v="11.8"/>
    <n v="11.7"/>
    <n v="11.5"/>
    <n v="11.2"/>
  </r>
  <r>
    <x v="27"/>
    <s v="QMJ"/>
    <s v="10 or below"/>
    <n v="10"/>
    <n v="12.2"/>
    <n v="12.1"/>
    <n v="11.8"/>
    <n v="11.6"/>
    <n v="11.5"/>
    <n v="11.4"/>
    <n v="11.2"/>
    <n v="10.9"/>
  </r>
  <r>
    <x v="28"/>
    <s v="QPM"/>
    <s v="10 or below"/>
    <n v="10"/>
    <n v="9.1999999999999993"/>
    <n v="9.1"/>
    <n v="9"/>
    <n v="9"/>
    <n v="8.9"/>
    <n v="8.8000000000000007"/>
    <n v="8.6999999999999993"/>
    <n v="8.5"/>
  </r>
  <r>
    <x v="29"/>
    <s v="QT1"/>
    <s v="10 or below"/>
    <n v="10"/>
    <n v="9.1"/>
    <n v="9"/>
    <n v="8.9"/>
    <n v="8.8000000000000007"/>
    <n v="8.8000000000000007"/>
    <n v="8.6999999999999993"/>
    <n v="8.6"/>
    <n v="8.5"/>
  </r>
  <r>
    <x v="30"/>
    <s v="QRV"/>
    <s v="10 or below"/>
    <n v="10"/>
    <n v="11.3"/>
    <n v="11.1"/>
    <n v="10.9"/>
    <n v="10.7"/>
    <n v="10.6"/>
    <n v="10.5"/>
    <n v="10.199999999999999"/>
    <n v="10"/>
  </r>
  <r>
    <x v="31"/>
    <s v="QKK"/>
    <s v="10 or below"/>
    <n v="10"/>
    <n v="10.3"/>
    <n v="10.3"/>
    <n v="10.199999999999999"/>
    <n v="10.1"/>
    <n v="10"/>
    <n v="10"/>
    <n v="9.8000000000000007"/>
    <n v="9.6"/>
  </r>
  <r>
    <x v="32"/>
    <s v="QOC"/>
    <s v="10 or below"/>
    <n v="10"/>
    <n v="8.3000000000000007"/>
    <n v="8.3000000000000007"/>
    <n v="8.1999999999999993"/>
    <n v="8.1999999999999993"/>
    <n v="8.1999999999999993"/>
    <n v="8.1"/>
    <n v="8"/>
    <n v="7.8"/>
  </r>
  <r>
    <x v="33"/>
    <s v="QSL"/>
    <s v="10 or below"/>
    <n v="10"/>
    <n v="5.2"/>
    <n v="5.2"/>
    <n v="5.2"/>
    <n v="5.0999999999999996"/>
    <n v="5.0999999999999996"/>
    <n v="5.0999999999999996"/>
    <n v="5"/>
    <n v="4.9000000000000004"/>
  </r>
  <r>
    <x v="34"/>
    <s v="QF7"/>
    <s v="10 or below"/>
    <n v="10"/>
    <n v="8"/>
    <n v="7.9"/>
    <n v="7.8"/>
    <n v="7.8"/>
    <n v="7.7"/>
    <n v="7.7"/>
    <n v="7.6"/>
    <n v="7.4"/>
  </r>
  <r>
    <x v="35"/>
    <s v="QNC"/>
    <s v="10 or below"/>
    <n v="10"/>
    <n v="10.4"/>
    <n v="10.4"/>
    <n v="10.3"/>
    <n v="10.1"/>
    <n v="10.1"/>
    <n v="10"/>
    <n v="9.8000000000000007"/>
    <n v="9.6"/>
  </r>
  <r>
    <x v="36"/>
    <s v="QJG"/>
    <s v="10 or below"/>
    <n v="10"/>
    <n v="10.7"/>
    <n v="10.6"/>
    <n v="10.4"/>
    <n v="10.3"/>
    <n v="10.199999999999999"/>
    <n v="10"/>
    <n v="9.8000000000000007"/>
    <n v="9.5"/>
  </r>
  <r>
    <x v="37"/>
    <s v="QXU"/>
    <s v="10 or below"/>
    <n v="10"/>
    <n v="11.6"/>
    <n v="11.6"/>
    <n v="11.5"/>
    <n v="11.4"/>
    <n v="11.3"/>
    <n v="11.2"/>
    <n v="11"/>
    <n v="10.7"/>
  </r>
  <r>
    <x v="38"/>
    <s v="QNX"/>
    <s v="10 or below"/>
    <n v="10"/>
    <n v="12.3"/>
    <n v="12.3"/>
    <n v="12.2"/>
    <n v="12.1"/>
    <n v="12"/>
    <n v="11.8"/>
    <n v="11.6"/>
    <n v="11.3"/>
  </r>
  <r>
    <x v="39"/>
    <s v="QWE"/>
    <s v="10 or below"/>
    <n v="10"/>
    <n v="10.9"/>
    <n v="10.8"/>
    <n v="10.6"/>
    <n v="10.5"/>
    <n v="10.5"/>
    <n v="10.3"/>
    <n v="10.1"/>
    <n v="9.9"/>
  </r>
  <r>
    <x v="40"/>
    <s v="QUA"/>
    <s v="10 or below"/>
    <n v="10"/>
    <n v="7.1"/>
    <n v="7.1"/>
    <n v="7"/>
    <n v="6.9"/>
    <n v="6.9"/>
    <n v="6.9"/>
    <n v="6.8"/>
    <n v="6.7"/>
  </r>
  <r>
    <x v="41"/>
    <s v="QWO"/>
    <s v="10 or below"/>
    <n v="10"/>
    <n v="7.5"/>
    <n v="7.4"/>
    <n v="7.2"/>
    <n v="7.1"/>
    <n v="7.1"/>
    <n v="7"/>
    <n v="6.8"/>
    <n v="6.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C3D843-71B3-48AB-9926-957FDE4A0126}" name="PivotTable2" cacheId="2" applyNumberFormats="0" applyBorderFormats="0" applyFontFormats="0" applyPatternFormats="0" applyAlignmentFormats="0" applyWidthHeightFormats="1" dataCaption="Values" updatedVersion="7" minRefreshableVersion="3" useAutoFormatting="1" itemPrintTitles="1" createdVersion="4" indent="0" compact="0" compactData="0" multipleFieldFilters="0">
  <location ref="A3:H4" firstHeaderRow="0" firstDataRow="1" firstDataCol="0" rowPageCount="1" colPageCount="1"/>
  <pivotFields count="12">
    <pivotField axis="axisPage" compact="0" outline="0" showAll="0" defaultSubtota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s>
  <rowItems count="1">
    <i/>
  </rowItems>
  <colFields count="1">
    <field x="-2"/>
  </colFields>
  <colItems count="8">
    <i>
      <x/>
    </i>
    <i i="1">
      <x v="1"/>
    </i>
    <i i="2">
      <x v="2"/>
    </i>
    <i i="3">
      <x v="3"/>
    </i>
    <i i="4">
      <x v="4"/>
    </i>
    <i i="5">
      <x v="5"/>
    </i>
    <i i="6">
      <x v="6"/>
    </i>
    <i i="7">
      <x v="7"/>
    </i>
  </colItems>
  <pageFields count="1">
    <pageField fld="0" hier="-1"/>
  </pageFields>
  <dataFields count="8">
    <dataField name="Sum of Apr-21" fld="4" baseField="0" baseItem="0"/>
    <dataField name="Sum of May-21" fld="5" baseField="0" baseItem="0"/>
    <dataField name="Sum of Jun-21" fld="6" baseField="0" baseItem="0"/>
    <dataField name="Sum of Jul-21" fld="7" baseField="0" baseItem="0"/>
    <dataField name="Sum of Aug-21" fld="8" baseField="0" baseItem="0"/>
    <dataField name="Sum of Sep-21" fld="9" baseField="0" baseItem="0"/>
    <dataField name="Sum of Oct-21" fld="10" baseField="0" baseItem="0"/>
    <dataField name="Sum of Nov-21" fld="11" baseField="0" baseItem="0"/>
  </dataFields>
  <formats count="6">
    <format dxfId="112">
      <pivotArea type="all" dataOnly="0" outline="0" fieldPosition="0"/>
    </format>
    <format dxfId="111">
      <pivotArea outline="0" collapsedLevelsAreSubtotals="1" fieldPosition="0"/>
    </format>
    <format dxfId="110">
      <pivotArea dataOnly="0" labelOnly="1" outline="0" axis="axisValues" fieldPosition="0"/>
    </format>
    <format dxfId="109">
      <pivotArea type="all" dataOnly="0" outline="0" fieldPosition="0"/>
    </format>
    <format dxfId="108">
      <pivotArea outline="0" collapsedLevelsAreSubtotals="1" fieldPosition="0"/>
    </format>
    <format dxfId="10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669CCA-D64F-41E0-8A11-6B3C1E3F8310}" name="PivotTable2" cacheId="3" applyNumberFormats="0" applyBorderFormats="0" applyFontFormats="0" applyPatternFormats="0" applyAlignmentFormats="0" applyWidthHeightFormats="1" dataCaption="Values" updatedVersion="7" minRefreshableVersion="3" showDrill="0" useAutoFormatting="1" itemPrintTitles="1" createdVersion="4" indent="0" compact="0" compactData="0" multipleFieldFilters="0">
  <location ref="A3:H4" firstHeaderRow="0" firstDataRow="1" firstDataCol="0" rowPageCount="1" colPageCount="1"/>
  <pivotFields count="12">
    <pivotField axis="axisPage" compact="0" outline="0"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s>
  <rowItems count="1">
    <i/>
  </rowItems>
  <colFields count="1">
    <field x="-2"/>
  </colFields>
  <colItems count="8">
    <i>
      <x/>
    </i>
    <i i="1">
      <x v="1"/>
    </i>
    <i i="2">
      <x v="2"/>
    </i>
    <i i="3">
      <x v="3"/>
    </i>
    <i i="4">
      <x v="4"/>
    </i>
    <i i="5">
      <x v="5"/>
    </i>
    <i i="6">
      <x v="6"/>
    </i>
    <i i="7">
      <x v="7"/>
    </i>
  </colItems>
  <pageFields count="1">
    <pageField fld="0" hier="-1"/>
  </pageFields>
  <dataFields count="8">
    <dataField name="Sum of Apr-21" fld="4" baseField="0" baseItem="0"/>
    <dataField name="Sum of May-21" fld="5" baseField="0" baseItem="0"/>
    <dataField name="Sum of Jun-21" fld="6" baseField="0" baseItem="0"/>
    <dataField name="Sum of Jul-21" fld="7" baseField="0" baseItem="0"/>
    <dataField name="Sum of Aug-21" fld="8" baseField="0" baseItem="0"/>
    <dataField name="Sum of Sep-21" fld="9" baseField="0" baseItem="0"/>
    <dataField name="Sum of Oct-21" fld="10" baseField="0" baseItem="0"/>
    <dataField name="Sum of Nov-21"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1D24D86-A7F2-4DC8-B7D3-C23FB8F5E5FB}" name="PivotTable2" cacheId="0" applyNumberFormats="0" applyBorderFormats="0" applyFontFormats="0" applyPatternFormats="0" applyAlignmentFormats="0" applyWidthHeightFormats="1" dataCaption="Values" updatedVersion="7" minRefreshableVersion="3" useAutoFormatting="1" itemPrintTitles="1" createdVersion="4" indent="0" compact="0" compactData="0" multipleFieldFilters="0">
  <location ref="A3:H4" firstHeaderRow="0" firstDataRow="1" firstDataCol="0" rowPageCount="1" colPageCount="1"/>
  <pivotFields count="14">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06">
        <item x="0"/>
        <item x="1"/>
        <item x="2"/>
        <item x="3"/>
        <item x="5"/>
        <item x="6"/>
        <item x="8"/>
        <item x="9"/>
        <item x="10"/>
        <item x="11"/>
        <item x="12"/>
        <item x="13"/>
        <item x="14"/>
        <item x="15"/>
        <item x="16"/>
        <item x="17"/>
        <item x="18"/>
        <item x="19"/>
        <item x="20"/>
        <item x="21"/>
        <item x="22"/>
        <item x="24"/>
        <item x="25"/>
        <item x="26"/>
        <item x="27"/>
        <item x="28"/>
        <item x="29"/>
        <item x="30"/>
        <item x="31"/>
        <item x="32"/>
        <item x="33"/>
        <item x="35"/>
        <item x="36"/>
        <item x="37"/>
        <item x="38"/>
        <item x="40"/>
        <item x="41"/>
        <item x="42"/>
        <item x="43"/>
        <item x="44"/>
        <item x="45"/>
        <item x="46"/>
        <item x="48"/>
        <item x="49"/>
        <item x="50"/>
        <item x="51"/>
        <item x="52"/>
        <item x="53"/>
        <item x="54"/>
        <item x="55"/>
        <item x="56"/>
        <item x="57"/>
        <item x="58"/>
        <item x="59"/>
        <item x="60"/>
        <item x="61"/>
        <item x="63"/>
        <item x="64"/>
        <item x="65"/>
        <item x="67"/>
        <item x="68"/>
        <item x="69"/>
        <item x="70"/>
        <item x="71"/>
        <item x="72"/>
        <item x="73"/>
        <item x="74"/>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4"/>
        <item x="7"/>
        <item x="23"/>
        <item x="34"/>
        <item x="39"/>
        <item x="47"/>
        <item x="62"/>
        <item x="66"/>
        <item x="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s>
  <rowItems count="1">
    <i/>
  </rowItems>
  <colFields count="1">
    <field x="-2"/>
  </colFields>
  <colItems count="8">
    <i>
      <x/>
    </i>
    <i i="1">
      <x v="1"/>
    </i>
    <i i="2">
      <x v="2"/>
    </i>
    <i i="3">
      <x v="3"/>
    </i>
    <i i="4">
      <x v="4"/>
    </i>
    <i i="5">
      <x v="5"/>
    </i>
    <i i="6">
      <x v="6"/>
    </i>
    <i i="7">
      <x v="7"/>
    </i>
  </colItems>
  <pageFields count="1">
    <pageField fld="2" hier="-1"/>
  </pageFields>
  <dataFields count="8">
    <dataField name="Sum of Apr-21" fld="6" baseField="0" baseItem="0"/>
    <dataField name="Sum of May-21" fld="7" baseField="0" baseItem="0"/>
    <dataField name="Sum of Jun-21" fld="8" baseField="0" baseItem="0"/>
    <dataField name="Sum of Jul-21" fld="9" baseField="0" baseItem="0"/>
    <dataField name="Sum of Aug-21" fld="10" baseField="0" baseItem="0"/>
    <dataField name="Sum of Sep-21" fld="11" baseField="0" baseItem="0" numFmtId="166"/>
    <dataField name="Sum of Oct-21" fld="12" baseField="0" baseItem="0"/>
    <dataField name="Sum of Nov-21" fld="13" baseField="0" baseItem="0"/>
  </dataFields>
  <formats count="1">
    <format dxfId="20">
      <pivotArea outline="0"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5EDD79-F486-451B-8579-E231F6270F92}" name="PivotTable2" cacheId="1" applyNumberFormats="0" applyBorderFormats="0" applyFontFormats="0" applyPatternFormats="0" applyAlignmentFormats="0" applyWidthHeightFormats="1" dataCaption="Values" updatedVersion="7" minRefreshableVersion="3" showDrill="0" useAutoFormatting="1" itemPrintTitles="1" createdVersion="4" indent="0" compact="0" compactData="0" multipleFieldFilters="0">
  <location ref="A3:H4" firstHeaderRow="0" firstDataRow="1" firstDataCol="0" rowPageCount="1" colPageCount="1"/>
  <pivotFields count="14">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06">
        <item x="0"/>
        <item x="1"/>
        <item x="2"/>
        <item x="3"/>
        <item x="5"/>
        <item x="6"/>
        <item x="8"/>
        <item x="9"/>
        <item x="10"/>
        <item x="11"/>
        <item x="12"/>
        <item x="13"/>
        <item x="14"/>
        <item x="15"/>
        <item x="16"/>
        <item x="17"/>
        <item x="18"/>
        <item x="19"/>
        <item x="20"/>
        <item x="21"/>
        <item x="22"/>
        <item x="24"/>
        <item x="25"/>
        <item x="26"/>
        <item x="27"/>
        <item x="28"/>
        <item x="29"/>
        <item x="30"/>
        <item x="31"/>
        <item x="32"/>
        <item x="33"/>
        <item x="35"/>
        <item x="36"/>
        <item x="37"/>
        <item x="38"/>
        <item x="40"/>
        <item x="41"/>
        <item x="42"/>
        <item x="43"/>
        <item x="44"/>
        <item x="45"/>
        <item x="46"/>
        <item x="48"/>
        <item x="49"/>
        <item x="50"/>
        <item x="51"/>
        <item x="52"/>
        <item x="53"/>
        <item x="54"/>
        <item x="55"/>
        <item x="56"/>
        <item x="57"/>
        <item x="58"/>
        <item x="59"/>
        <item x="60"/>
        <item x="61"/>
        <item x="63"/>
        <item x="64"/>
        <item x="65"/>
        <item x="67"/>
        <item x="68"/>
        <item x="69"/>
        <item x="70"/>
        <item x="71"/>
        <item x="72"/>
        <item x="73"/>
        <item x="74"/>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4"/>
        <item x="7"/>
        <item x="23"/>
        <item x="34"/>
        <item x="39"/>
        <item x="47"/>
        <item x="62"/>
        <item x="66"/>
        <item x="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s>
  <rowItems count="1">
    <i/>
  </rowItems>
  <colFields count="1">
    <field x="-2"/>
  </colFields>
  <colItems count="8">
    <i>
      <x/>
    </i>
    <i i="1">
      <x v="1"/>
    </i>
    <i i="2">
      <x v="2"/>
    </i>
    <i i="3">
      <x v="3"/>
    </i>
    <i i="4">
      <x v="4"/>
    </i>
    <i i="5">
      <x v="5"/>
    </i>
    <i i="6">
      <x v="6"/>
    </i>
    <i i="7">
      <x v="7"/>
    </i>
  </colItems>
  <pageFields count="1">
    <pageField fld="2" hier="-1"/>
  </pageFields>
  <dataFields count="8">
    <dataField name="Sum of Apr-21" fld="6" baseField="0" baseItem="0"/>
    <dataField name="Sum of May-21" fld="7" baseField="0" baseItem="0"/>
    <dataField name="Sum of Jun-21" fld="8" baseField="0" baseItem="0"/>
    <dataField name="Sum of Jul-21" fld="9" baseField="0" baseItem="0"/>
    <dataField name="Sum of Aug-21" fld="10" baseField="0" baseItem="0"/>
    <dataField name="Sum of Sep-21" fld="11" baseField="0" baseItem="0"/>
    <dataField name="Sum of Oct-21" fld="12" baseField="0" baseItem="0"/>
    <dataField name="Sum of Nov-21" fld="13"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CG_Name" xr10:uid="{00000000-0013-0000-FFFF-FFFF01000000}" sourceName="CCG Name">
  <pivotTables>
    <pivotTable tabId="45" name="PivotTable2"/>
  </pivotTables>
  <data>
    <tabular pivotCacheId="933339694" showMissing="0">
      <items count="10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CG_Name3" xr10:uid="{00000000-0013-0000-FFFF-FFFF02000000}" sourceName="CCG Name">
  <pivotTables>
    <pivotTable tabId="42" name="PivotTable2"/>
  </pivotTables>
  <data>
    <tabular pivotCacheId="1958967643" showMissing="0">
      <items count="10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P_Name1" xr10:uid="{BED748A8-BE24-4849-936D-0D8BE5A81F27}" sourceName="STP Name">
  <pivotTables>
    <pivotTable tabId="66" name="PivotTable2"/>
  </pivotTables>
  <data>
    <tabular pivotCacheId="1936037672">
      <items count="4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P_Name" xr10:uid="{49A30F66-B6E0-4CAC-A034-34C22A6E81A1}" sourceName="STP Name">
  <pivotTables>
    <pivotTable tabId="69" name="PivotTable2"/>
  </pivotTables>
  <data>
    <tabular pivotCacheId="2033787884">
      <items count="4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P Name 1" xr10:uid="{F055B776-A6BD-4036-AD0F-8944A8C83613}" cache="Slicer_STP_Name1" caption="STP Name" rowHeight="1936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P Name 3" xr10:uid="{7FF6F495-298E-4160-98BB-1ABFC4893174}" cache="Slicer_STP_Name" caption="STP Name" rowHeight="1936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CG Name 4" xr10:uid="{00000000-0014-0000-FFFF-FFFF01000000}" cache="Slicer_CCG_Name3" caption="CCG Name" rowHeight="1936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CG Name" xr10:uid="{00000000-0014-0000-FFFF-FFFF02000000}" cache="Slicer_CCG_Name" caption="CCG Name"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ngland.nhs.uk/nhs-system-oversight-framework-2021-22/" TargetMode="Externa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drawing" Target="../drawings/drawing17.xml"/><Relationship Id="rId5" Type="http://schemas.openxmlformats.org/officeDocument/2006/relationships/printerSettings" Target="../printerSettings/printerSettings24.bin"/><Relationship Id="rId4" Type="http://schemas.openxmlformats.org/officeDocument/2006/relationships/hyperlink" Target="https://www.england.nhs.uk/publication/system-oversight-framework-2021-22/"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2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microsoft.com/office/2007/relationships/slicer" Target="../slicers/slicer3.xml"/><Relationship Id="rId4" Type="http://schemas.openxmlformats.org/officeDocument/2006/relationships/drawing" Target="../drawings/drawing3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ivotTable" Target="../pivotTables/pivotTable3.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microsoft.com/office/2007/relationships/slicer" Target="../slicers/slicer4.xml"/><Relationship Id="rId4" Type="http://schemas.openxmlformats.org/officeDocument/2006/relationships/drawing" Target="../drawings/drawing32.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ivotTable" Target="../pivotTables/pivotTable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A246-7CA8-4DFA-BB7D-102ACBD87A1B}">
  <dimension ref="A5:Z125"/>
  <sheetViews>
    <sheetView showGridLines="0" showRowColHeaders="0" workbookViewId="0"/>
  </sheetViews>
  <sheetFormatPr defaultColWidth="8.77734375" defaultRowHeight="10" x14ac:dyDescent="0.2"/>
  <cols>
    <col min="1" max="1" width="4.6640625" style="363" customWidth="1"/>
    <col min="2" max="3" width="3.6640625" style="306" customWidth="1"/>
    <col min="4" max="4" width="3.44140625" style="306" customWidth="1"/>
    <col min="5" max="5" width="8.77734375" style="306"/>
    <col min="6" max="6" width="10.6640625" style="306" customWidth="1"/>
    <col min="7" max="7" width="8.77734375" style="306"/>
    <col min="8" max="9" width="6" style="306" customWidth="1"/>
    <col min="10" max="10" width="16.77734375" style="306" customWidth="1"/>
    <col min="11" max="12" width="8.77734375" style="306"/>
    <col min="13" max="13" width="6" style="306" customWidth="1"/>
    <col min="14" max="14" width="7.77734375" style="306" customWidth="1"/>
    <col min="15" max="15" width="2" style="306" customWidth="1"/>
    <col min="16" max="16" width="3.6640625" style="306" customWidth="1"/>
    <col min="17" max="18" width="8.77734375" style="306"/>
    <col min="19" max="19" width="14.33203125" style="306" customWidth="1"/>
    <col min="20" max="24" width="8.77734375" style="306"/>
    <col min="25" max="25" width="21.44140625" style="306" customWidth="1"/>
    <col min="26" max="26" width="3.44140625" style="306" customWidth="1"/>
    <col min="27" max="16384" width="8.77734375" style="306"/>
  </cols>
  <sheetData>
    <row r="5" spans="3:25" ht="16.5" x14ac:dyDescent="0.35">
      <c r="D5" s="414" t="s">
        <v>519</v>
      </c>
      <c r="E5" s="414"/>
      <c r="F5" s="414"/>
      <c r="G5" s="414"/>
      <c r="H5" s="414"/>
      <c r="I5" s="414"/>
      <c r="J5" s="414"/>
      <c r="K5" s="414"/>
      <c r="L5" s="414"/>
      <c r="M5" s="414"/>
      <c r="N5" s="414"/>
      <c r="O5" s="414"/>
      <c r="P5" s="414"/>
      <c r="Q5" s="414"/>
      <c r="R5" s="414"/>
      <c r="S5" s="414"/>
      <c r="T5" s="414"/>
      <c r="U5" s="414"/>
      <c r="V5" s="414"/>
      <c r="W5" s="414"/>
      <c r="X5" s="414"/>
      <c r="Y5" s="414"/>
    </row>
    <row r="6" spans="3:25" ht="15.5" x14ac:dyDescent="0.35">
      <c r="D6" s="305"/>
      <c r="E6" s="305"/>
      <c r="F6" s="305"/>
      <c r="G6" s="305"/>
      <c r="H6" s="305"/>
      <c r="I6" s="305"/>
      <c r="J6" s="305"/>
      <c r="K6" s="305"/>
      <c r="L6" s="305"/>
      <c r="M6" s="305"/>
      <c r="N6" s="305"/>
      <c r="O6" s="305"/>
      <c r="P6" s="305"/>
      <c r="Q6" s="305"/>
      <c r="R6" s="305"/>
      <c r="S6" s="305"/>
      <c r="T6" s="305"/>
      <c r="U6" s="305"/>
      <c r="V6" s="305"/>
      <c r="W6" s="305"/>
      <c r="X6" s="305"/>
      <c r="Y6" s="305"/>
    </row>
    <row r="7" spans="3:25" ht="18" x14ac:dyDescent="0.4">
      <c r="C7" s="375" t="s">
        <v>592</v>
      </c>
      <c r="D7" s="375"/>
      <c r="E7" s="305"/>
      <c r="F7" s="305"/>
      <c r="G7" s="305"/>
      <c r="H7" s="305"/>
      <c r="I7" s="305"/>
      <c r="J7" s="305"/>
      <c r="K7" s="305"/>
      <c r="L7" s="305"/>
      <c r="M7" s="305"/>
      <c r="N7" s="305"/>
      <c r="O7" s="305"/>
      <c r="P7" s="305"/>
      <c r="Q7" s="305"/>
      <c r="R7" s="305"/>
      <c r="S7" s="305"/>
      <c r="T7" s="305"/>
      <c r="U7" s="305"/>
      <c r="V7" s="305"/>
      <c r="W7" s="305"/>
      <c r="X7" s="305"/>
      <c r="Y7" s="305"/>
    </row>
    <row r="8" spans="3:25" ht="10" customHeight="1" x14ac:dyDescent="0.4">
      <c r="D8" s="79"/>
      <c r="E8" s="79"/>
      <c r="F8" s="79"/>
      <c r="G8" s="79"/>
      <c r="H8" s="79"/>
      <c r="I8" s="79"/>
      <c r="J8" s="79"/>
      <c r="K8" s="216"/>
      <c r="L8" s="216"/>
      <c r="M8" s="216"/>
      <c r="N8" s="216"/>
      <c r="O8" s="216"/>
      <c r="P8" s="216"/>
      <c r="Q8" s="216"/>
    </row>
    <row r="9" spans="3:25" ht="10" customHeight="1" x14ac:dyDescent="0.4">
      <c r="D9" s="79"/>
      <c r="E9" s="79"/>
      <c r="F9" s="79"/>
      <c r="G9" s="79"/>
      <c r="H9" s="79"/>
      <c r="I9" s="79"/>
      <c r="J9" s="79"/>
      <c r="K9" s="216"/>
      <c r="L9" s="216"/>
      <c r="M9" s="216"/>
      <c r="N9" s="216"/>
      <c r="O9" s="216"/>
      <c r="P9" s="216"/>
      <c r="Q9" s="216"/>
    </row>
    <row r="10" spans="3:25" ht="10" customHeight="1" x14ac:dyDescent="0.2"/>
    <row r="11" spans="3:25" ht="10" customHeight="1" x14ac:dyDescent="0.2"/>
    <row r="12" spans="3:25" s="363" customFormat="1" ht="10" customHeight="1" thickBot="1" x14ac:dyDescent="0.25"/>
    <row r="13" spans="3:25" s="363" customFormat="1" ht="10" customHeight="1" x14ac:dyDescent="0.2">
      <c r="C13" s="313"/>
      <c r="D13" s="298"/>
      <c r="E13" s="298"/>
      <c r="F13" s="298"/>
      <c r="G13" s="298"/>
      <c r="H13" s="298"/>
      <c r="I13" s="298"/>
      <c r="J13" s="298"/>
      <c r="K13" s="298"/>
      <c r="L13" s="298"/>
      <c r="M13" s="298"/>
      <c r="N13" s="298"/>
      <c r="O13" s="298"/>
      <c r="P13" s="298"/>
      <c r="Q13" s="298"/>
      <c r="R13" s="299"/>
      <c r="S13" s="103"/>
      <c r="T13" s="103"/>
    </row>
    <row r="14" spans="3:25" s="363" customFormat="1" ht="15.5" x14ac:dyDescent="0.35">
      <c r="C14" s="48"/>
      <c r="D14" s="369" t="s">
        <v>589</v>
      </c>
      <c r="E14" s="103"/>
      <c r="F14" s="103"/>
      <c r="G14" s="103"/>
      <c r="H14" s="103"/>
      <c r="I14" s="103"/>
      <c r="J14" s="103"/>
      <c r="K14" s="103"/>
      <c r="L14" s="103"/>
      <c r="M14" s="103"/>
      <c r="N14" s="103"/>
      <c r="O14" s="103"/>
      <c r="P14" s="103"/>
      <c r="Q14" s="103"/>
      <c r="R14" s="49"/>
      <c r="S14" s="103"/>
      <c r="T14" s="103"/>
    </row>
    <row r="15" spans="3:25" s="363" customFormat="1" ht="10" customHeight="1" x14ac:dyDescent="0.2">
      <c r="C15" s="48"/>
      <c r="D15" s="103"/>
      <c r="E15" s="103"/>
      <c r="F15" s="103"/>
      <c r="G15" s="103"/>
      <c r="H15" s="103"/>
      <c r="I15" s="103"/>
      <c r="J15" s="103"/>
      <c r="K15" s="103"/>
      <c r="L15" s="103"/>
      <c r="M15" s="103"/>
      <c r="N15" s="103"/>
      <c r="O15" s="103"/>
      <c r="P15" s="103"/>
      <c r="Q15" s="103"/>
      <c r="R15" s="49"/>
      <c r="S15" s="103"/>
      <c r="T15" s="103"/>
    </row>
    <row r="16" spans="3:25" x14ac:dyDescent="0.2">
      <c r="C16" s="48"/>
      <c r="D16" s="103"/>
      <c r="E16" s="103"/>
      <c r="F16" s="103"/>
      <c r="G16" s="103"/>
      <c r="H16" s="103"/>
      <c r="I16" s="103"/>
      <c r="J16" s="103"/>
      <c r="K16" s="103"/>
      <c r="L16" s="103"/>
      <c r="M16" s="103"/>
      <c r="N16" s="103"/>
      <c r="O16" s="103"/>
      <c r="P16" s="364"/>
      <c r="Q16" s="103"/>
      <c r="R16" s="49"/>
      <c r="S16" s="103"/>
      <c r="T16" s="103"/>
    </row>
    <row r="17" spans="3:20" x14ac:dyDescent="0.2">
      <c r="C17" s="48"/>
      <c r="D17" s="103"/>
      <c r="E17" s="103"/>
      <c r="F17" s="103"/>
      <c r="G17" s="103"/>
      <c r="H17" s="103"/>
      <c r="I17" s="103"/>
      <c r="J17" s="103"/>
      <c r="K17" s="103"/>
      <c r="L17" s="103"/>
      <c r="M17" s="103"/>
      <c r="N17" s="103"/>
      <c r="O17" s="103"/>
      <c r="P17" s="103"/>
      <c r="Q17" s="103"/>
      <c r="R17" s="49"/>
      <c r="S17" s="103"/>
      <c r="T17" s="103"/>
    </row>
    <row r="18" spans="3:20" x14ac:dyDescent="0.2">
      <c r="C18" s="48"/>
      <c r="D18" s="103"/>
      <c r="E18" s="103"/>
      <c r="F18" s="103"/>
      <c r="G18" s="103"/>
      <c r="H18" s="103"/>
      <c r="I18" s="103"/>
      <c r="J18" s="103"/>
      <c r="K18" s="103"/>
      <c r="L18" s="103"/>
      <c r="M18" s="103"/>
      <c r="N18" s="103"/>
      <c r="O18" s="103"/>
      <c r="P18" s="103"/>
      <c r="Q18" s="103"/>
      <c r="R18" s="49"/>
      <c r="S18" s="103"/>
      <c r="T18" s="103"/>
    </row>
    <row r="19" spans="3:20" x14ac:dyDescent="0.2">
      <c r="C19" s="48"/>
      <c r="D19" s="103"/>
      <c r="E19" s="103"/>
      <c r="F19" s="103"/>
      <c r="G19" s="103"/>
      <c r="H19" s="103"/>
      <c r="I19" s="103"/>
      <c r="J19" s="103"/>
      <c r="K19" s="103"/>
      <c r="L19" s="103"/>
      <c r="M19" s="103"/>
      <c r="N19" s="103"/>
      <c r="O19" s="103"/>
      <c r="P19" s="103"/>
      <c r="Q19" s="103"/>
      <c r="R19" s="49"/>
      <c r="S19" s="103"/>
      <c r="T19" s="103"/>
    </row>
    <row r="20" spans="3:20" x14ac:dyDescent="0.2">
      <c r="C20" s="48"/>
      <c r="D20" s="103"/>
      <c r="E20" s="103"/>
      <c r="F20" s="103"/>
      <c r="G20" s="103"/>
      <c r="H20" s="103"/>
      <c r="I20" s="103"/>
      <c r="J20" s="103"/>
      <c r="K20" s="103"/>
      <c r="L20" s="103"/>
      <c r="M20" s="103"/>
      <c r="N20" s="103"/>
      <c r="O20" s="103"/>
      <c r="P20" s="103"/>
      <c r="Q20" s="103"/>
      <c r="R20" s="49"/>
      <c r="S20" s="103"/>
      <c r="T20" s="103"/>
    </row>
    <row r="21" spans="3:20" x14ac:dyDescent="0.2">
      <c r="C21" s="48"/>
      <c r="D21" s="103"/>
      <c r="E21" s="103"/>
      <c r="F21" s="103"/>
      <c r="G21" s="103"/>
      <c r="H21" s="103"/>
      <c r="I21" s="103"/>
      <c r="J21" s="103"/>
      <c r="K21" s="103"/>
      <c r="L21" s="103"/>
      <c r="M21" s="103"/>
      <c r="N21" s="103"/>
      <c r="O21" s="103"/>
      <c r="P21" s="103"/>
      <c r="Q21" s="103"/>
      <c r="R21" s="49"/>
      <c r="S21" s="103"/>
      <c r="T21" s="103"/>
    </row>
    <row r="22" spans="3:20" ht="9" customHeight="1" x14ac:dyDescent="0.2">
      <c r="C22" s="48"/>
      <c r="D22" s="103"/>
      <c r="E22" s="103"/>
      <c r="F22" s="103"/>
      <c r="G22" s="103"/>
      <c r="H22" s="103"/>
      <c r="I22" s="103"/>
      <c r="J22" s="103"/>
      <c r="K22" s="103"/>
      <c r="L22" s="103"/>
      <c r="M22" s="103"/>
      <c r="N22" s="103"/>
      <c r="O22" s="103"/>
      <c r="P22" s="103"/>
      <c r="Q22" s="103"/>
      <c r="R22" s="49"/>
      <c r="S22" s="103"/>
      <c r="T22" s="103"/>
    </row>
    <row r="23" spans="3:20" x14ac:dyDescent="0.2">
      <c r="C23" s="48"/>
      <c r="D23" s="103"/>
      <c r="E23" s="103"/>
      <c r="F23" s="103"/>
      <c r="G23" s="103"/>
      <c r="H23" s="103"/>
      <c r="I23" s="103"/>
      <c r="J23" s="103"/>
      <c r="K23" s="103"/>
      <c r="L23" s="103"/>
      <c r="M23" s="103"/>
      <c r="N23" s="103"/>
      <c r="O23" s="103"/>
      <c r="P23" s="103"/>
      <c r="Q23" s="103"/>
      <c r="R23" s="49"/>
      <c r="S23" s="103"/>
      <c r="T23" s="103"/>
    </row>
    <row r="24" spans="3:20" x14ac:dyDescent="0.2">
      <c r="C24" s="48"/>
      <c r="D24" s="103"/>
      <c r="E24" s="103"/>
      <c r="F24" s="103"/>
      <c r="G24" s="103"/>
      <c r="H24" s="103"/>
      <c r="I24" s="103"/>
      <c r="J24" s="103"/>
      <c r="K24" s="103"/>
      <c r="L24" s="103"/>
      <c r="M24" s="103"/>
      <c r="N24" s="103"/>
      <c r="O24" s="103"/>
      <c r="P24" s="103"/>
      <c r="Q24" s="103"/>
      <c r="R24" s="49"/>
      <c r="S24" s="103"/>
      <c r="T24" s="103"/>
    </row>
    <row r="25" spans="3:20" x14ac:dyDescent="0.2">
      <c r="C25" s="48"/>
      <c r="D25" s="103"/>
      <c r="E25" s="103"/>
      <c r="F25" s="103"/>
      <c r="G25" s="103"/>
      <c r="H25" s="103"/>
      <c r="I25" s="103"/>
      <c r="J25" s="103"/>
      <c r="K25" s="103"/>
      <c r="L25" s="103"/>
      <c r="M25" s="103"/>
      <c r="N25" s="103"/>
      <c r="O25" s="103"/>
      <c r="P25" s="103"/>
      <c r="Q25" s="103"/>
      <c r="R25" s="49"/>
      <c r="S25" s="103"/>
      <c r="T25" s="103"/>
    </row>
    <row r="26" spans="3:20" ht="10" customHeight="1" x14ac:dyDescent="0.35">
      <c r="C26" s="48"/>
      <c r="D26" s="309"/>
      <c r="E26" s="109"/>
      <c r="F26" s="109"/>
      <c r="G26" s="109"/>
      <c r="H26" s="109"/>
      <c r="I26" s="109"/>
      <c r="J26" s="109"/>
      <c r="K26" s="109"/>
      <c r="L26" s="109"/>
      <c r="M26" s="109"/>
      <c r="N26" s="109"/>
      <c r="O26" s="109"/>
      <c r="P26" s="109"/>
      <c r="Q26" s="103"/>
      <c r="R26" s="370"/>
      <c r="S26" s="109"/>
      <c r="T26" s="103"/>
    </row>
    <row r="27" spans="3:20" ht="10" customHeight="1" x14ac:dyDescent="0.2">
      <c r="C27" s="48"/>
      <c r="D27" s="103"/>
      <c r="E27" s="103"/>
      <c r="F27" s="103"/>
      <c r="G27" s="103"/>
      <c r="H27" s="103"/>
      <c r="I27" s="103"/>
      <c r="J27" s="103"/>
      <c r="K27" s="103"/>
      <c r="L27" s="103"/>
      <c r="M27" s="103"/>
      <c r="N27" s="103"/>
      <c r="O27" s="103"/>
      <c r="P27" s="103"/>
      <c r="Q27" s="103"/>
      <c r="R27" s="49"/>
      <c r="S27" s="103"/>
      <c r="T27" s="103"/>
    </row>
    <row r="28" spans="3:20" ht="10" customHeight="1" x14ac:dyDescent="0.2">
      <c r="C28" s="48"/>
      <c r="D28" s="103"/>
      <c r="E28" s="103"/>
      <c r="F28" s="103"/>
      <c r="G28" s="103"/>
      <c r="H28" s="103"/>
      <c r="I28" s="103"/>
      <c r="J28" s="103"/>
      <c r="K28" s="103"/>
      <c r="L28" s="103"/>
      <c r="M28" s="103"/>
      <c r="N28" s="103"/>
      <c r="O28" s="103"/>
      <c r="P28" s="103"/>
      <c r="Q28" s="103"/>
      <c r="R28" s="49"/>
      <c r="S28" s="103"/>
      <c r="T28" s="103"/>
    </row>
    <row r="29" spans="3:20" ht="10" customHeight="1" x14ac:dyDescent="0.2">
      <c r="C29" s="48"/>
      <c r="D29" s="103"/>
      <c r="E29" s="103"/>
      <c r="F29" s="103"/>
      <c r="G29" s="103"/>
      <c r="H29" s="103"/>
      <c r="I29" s="103"/>
      <c r="J29" s="103"/>
      <c r="K29" s="103"/>
      <c r="L29" s="103"/>
      <c r="M29" s="103"/>
      <c r="N29" s="103"/>
      <c r="O29" s="103"/>
      <c r="P29" s="103"/>
      <c r="Q29" s="103"/>
      <c r="R29" s="49"/>
      <c r="S29" s="103"/>
      <c r="T29" s="103"/>
    </row>
    <row r="30" spans="3:20" ht="10" customHeight="1" thickBot="1" x14ac:dyDescent="0.25">
      <c r="C30" s="50"/>
      <c r="D30" s="51"/>
      <c r="E30" s="51"/>
      <c r="F30" s="51"/>
      <c r="G30" s="51"/>
      <c r="H30" s="51"/>
      <c r="I30" s="51"/>
      <c r="J30" s="51"/>
      <c r="K30" s="51"/>
      <c r="L30" s="51"/>
      <c r="M30" s="51"/>
      <c r="N30" s="51"/>
      <c r="O30" s="51"/>
      <c r="P30" s="51"/>
      <c r="Q30" s="51"/>
      <c r="R30" s="52"/>
      <c r="S30" s="103"/>
      <c r="T30" s="103"/>
    </row>
    <row r="31" spans="3:20" ht="10" customHeight="1" x14ac:dyDescent="0.2">
      <c r="D31" s="103"/>
      <c r="E31" s="103"/>
      <c r="F31" s="103"/>
      <c r="G31" s="103"/>
      <c r="H31" s="103"/>
      <c r="I31" s="103"/>
      <c r="J31" s="103"/>
      <c r="K31" s="103"/>
      <c r="L31" s="103"/>
      <c r="M31" s="103"/>
      <c r="N31" s="103"/>
      <c r="O31" s="103"/>
      <c r="P31" s="103"/>
      <c r="Q31" s="103"/>
      <c r="R31" s="103"/>
      <c r="S31" s="103"/>
      <c r="T31" s="103"/>
    </row>
    <row r="32" spans="3:20" ht="10" customHeight="1" x14ac:dyDescent="0.2">
      <c r="D32" s="103"/>
      <c r="E32" s="103"/>
      <c r="F32" s="103"/>
      <c r="G32" s="103"/>
      <c r="H32" s="103"/>
      <c r="I32" s="103"/>
      <c r="J32" s="103"/>
      <c r="K32" s="103"/>
      <c r="L32" s="103"/>
      <c r="M32" s="103"/>
      <c r="N32" s="103"/>
      <c r="O32" s="103"/>
      <c r="P32" s="103"/>
      <c r="Q32" s="103"/>
      <c r="R32" s="103"/>
      <c r="S32" s="103"/>
      <c r="T32" s="103"/>
    </row>
    <row r="33" spans="3:26" ht="10" customHeight="1" thickBot="1" x14ac:dyDescent="0.25">
      <c r="D33" s="103"/>
      <c r="E33" s="103"/>
      <c r="F33" s="103"/>
      <c r="G33" s="103"/>
      <c r="H33" s="103"/>
      <c r="I33" s="103"/>
      <c r="J33" s="103"/>
      <c r="K33" s="103"/>
      <c r="L33" s="103"/>
      <c r="M33" s="103"/>
      <c r="N33" s="103"/>
      <c r="O33" s="103"/>
      <c r="P33" s="103"/>
      <c r="Q33" s="103"/>
      <c r="R33" s="103"/>
      <c r="S33" s="103"/>
      <c r="T33" s="103"/>
    </row>
    <row r="34" spans="3:26" ht="10" customHeight="1" x14ac:dyDescent="0.2">
      <c r="C34" s="313"/>
      <c r="D34" s="298"/>
      <c r="E34" s="298"/>
      <c r="F34" s="298"/>
      <c r="G34" s="298"/>
      <c r="H34" s="298"/>
      <c r="I34" s="298"/>
      <c r="J34" s="299"/>
      <c r="K34" s="103"/>
      <c r="L34" s="313"/>
      <c r="M34" s="298"/>
      <c r="N34" s="298"/>
      <c r="O34" s="298"/>
      <c r="P34" s="298"/>
      <c r="Q34" s="298"/>
      <c r="R34" s="298"/>
      <c r="S34" s="298"/>
      <c r="T34" s="299"/>
    </row>
    <row r="35" spans="3:26" ht="15.5" x14ac:dyDescent="0.35">
      <c r="C35" s="48"/>
      <c r="D35" s="312"/>
      <c r="E35" s="376"/>
      <c r="F35" s="376" t="s">
        <v>129</v>
      </c>
      <c r="G35" s="314"/>
      <c r="H35" s="314"/>
      <c r="I35" s="311"/>
      <c r="J35" s="317"/>
      <c r="L35" s="377"/>
      <c r="M35" s="376" t="s">
        <v>520</v>
      </c>
      <c r="N35" s="103"/>
      <c r="O35" s="103"/>
      <c r="P35" s="310"/>
      <c r="Q35" s="103"/>
      <c r="R35" s="103"/>
      <c r="S35" s="310"/>
      <c r="T35" s="49"/>
      <c r="U35" s="103"/>
      <c r="W35" s="103"/>
      <c r="X35" s="103"/>
      <c r="Y35" s="103"/>
      <c r="Z35" s="103"/>
    </row>
    <row r="36" spans="3:26" ht="10" customHeight="1" x14ac:dyDescent="0.2">
      <c r="C36" s="48"/>
      <c r="D36" s="103"/>
      <c r="E36" s="103"/>
      <c r="F36" s="103"/>
      <c r="G36" s="103"/>
      <c r="H36" s="103"/>
      <c r="I36" s="103"/>
      <c r="J36" s="49"/>
      <c r="K36" s="103"/>
      <c r="L36" s="48"/>
      <c r="M36" s="103"/>
      <c r="N36" s="103"/>
      <c r="O36" s="103"/>
      <c r="P36" s="103"/>
      <c r="Q36" s="103"/>
      <c r="R36" s="103"/>
      <c r="S36" s="103"/>
      <c r="T36" s="49"/>
      <c r="U36" s="103"/>
      <c r="V36" s="103"/>
      <c r="W36" s="103"/>
      <c r="X36" s="103"/>
      <c r="Y36" s="103"/>
      <c r="Z36" s="103"/>
    </row>
    <row r="37" spans="3:26" ht="10" customHeight="1" x14ac:dyDescent="0.2">
      <c r="C37" s="48"/>
      <c r="D37" s="103"/>
      <c r="E37" s="103"/>
      <c r="F37" s="103"/>
      <c r="G37" s="103"/>
      <c r="H37" s="103"/>
      <c r="I37" s="103"/>
      <c r="J37" s="49"/>
      <c r="K37" s="103"/>
      <c r="L37" s="48"/>
      <c r="M37" s="103"/>
      <c r="N37" s="103"/>
      <c r="O37" s="103"/>
      <c r="P37" s="103"/>
      <c r="Q37" s="103"/>
      <c r="R37" s="103"/>
      <c r="S37" s="103"/>
      <c r="T37" s="49"/>
      <c r="U37" s="103"/>
      <c r="V37" s="103"/>
      <c r="W37" s="103"/>
      <c r="X37" s="103"/>
      <c r="Y37" s="103"/>
      <c r="Z37" s="103"/>
    </row>
    <row r="38" spans="3:26" ht="10" customHeight="1" x14ac:dyDescent="0.2">
      <c r="C38" s="48"/>
      <c r="D38" s="103"/>
      <c r="E38" s="103"/>
      <c r="F38" s="103"/>
      <c r="G38" s="103"/>
      <c r="H38" s="103"/>
      <c r="I38" s="103"/>
      <c r="J38" s="49"/>
      <c r="K38" s="103"/>
      <c r="L38" s="48"/>
      <c r="M38" s="103"/>
      <c r="N38" s="103"/>
      <c r="O38" s="103"/>
      <c r="P38" s="103"/>
      <c r="Q38" s="103"/>
      <c r="R38" s="103"/>
      <c r="S38" s="103"/>
      <c r="T38" s="49"/>
      <c r="U38" s="103"/>
      <c r="V38" s="103"/>
      <c r="W38" s="103"/>
      <c r="X38" s="103"/>
      <c r="Y38" s="103"/>
      <c r="Z38" s="103"/>
    </row>
    <row r="39" spans="3:26" ht="10" customHeight="1" x14ac:dyDescent="0.2">
      <c r="C39" s="48"/>
      <c r="D39" s="103"/>
      <c r="E39" s="103"/>
      <c r="F39" s="103"/>
      <c r="G39" s="103"/>
      <c r="H39" s="103"/>
      <c r="I39" s="103"/>
      <c r="J39" s="49"/>
      <c r="K39" s="103"/>
      <c r="L39" s="48"/>
      <c r="M39" s="103"/>
      <c r="N39" s="103"/>
      <c r="O39" s="103"/>
      <c r="P39" s="103"/>
      <c r="Q39" s="103"/>
      <c r="R39" s="103"/>
      <c r="S39" s="103"/>
      <c r="T39" s="49"/>
      <c r="U39" s="103"/>
      <c r="V39" s="103"/>
      <c r="W39" s="103"/>
      <c r="X39" s="103"/>
      <c r="Y39" s="103"/>
      <c r="Z39" s="103"/>
    </row>
    <row r="40" spans="3:26" ht="10" customHeight="1" x14ac:dyDescent="0.2">
      <c r="C40" s="48"/>
      <c r="D40" s="103"/>
      <c r="E40" s="103"/>
      <c r="F40" s="103"/>
      <c r="G40" s="103"/>
      <c r="H40" s="103"/>
      <c r="I40" s="103"/>
      <c r="J40" s="49"/>
      <c r="K40" s="103"/>
      <c r="L40" s="48"/>
      <c r="M40" s="103"/>
      <c r="N40" s="103"/>
      <c r="O40" s="103"/>
      <c r="P40" s="103"/>
      <c r="Q40" s="103"/>
      <c r="R40" s="103"/>
      <c r="S40" s="103"/>
      <c r="T40" s="49"/>
      <c r="U40" s="103"/>
      <c r="V40" s="103"/>
      <c r="W40" s="103"/>
      <c r="X40" s="103"/>
      <c r="Y40" s="103"/>
      <c r="Z40" s="103"/>
    </row>
    <row r="41" spans="3:26" ht="10" customHeight="1" x14ac:dyDescent="0.2">
      <c r="C41" s="48"/>
      <c r="D41" s="103"/>
      <c r="E41" s="103"/>
      <c r="F41" s="103"/>
      <c r="G41" s="103"/>
      <c r="H41" s="103"/>
      <c r="I41" s="103"/>
      <c r="J41" s="49"/>
      <c r="K41" s="103"/>
      <c r="L41" s="48"/>
      <c r="M41" s="103"/>
      <c r="N41" s="103"/>
      <c r="O41" s="103"/>
      <c r="P41" s="103"/>
      <c r="Q41" s="103"/>
      <c r="R41" s="103"/>
      <c r="S41" s="103"/>
      <c r="T41" s="49"/>
      <c r="U41" s="103"/>
      <c r="V41" s="103"/>
      <c r="W41" s="103"/>
      <c r="X41" s="103"/>
      <c r="Y41" s="103"/>
      <c r="Z41" s="103"/>
    </row>
    <row r="42" spans="3:26" ht="10" customHeight="1" x14ac:dyDescent="0.2">
      <c r="C42" s="48"/>
      <c r="D42" s="103"/>
      <c r="E42" s="103"/>
      <c r="F42" s="103"/>
      <c r="G42" s="103"/>
      <c r="H42" s="103"/>
      <c r="I42" s="103"/>
      <c r="J42" s="49"/>
      <c r="K42" s="103"/>
      <c r="L42" s="48"/>
      <c r="M42" s="103"/>
      <c r="N42" s="103"/>
      <c r="O42" s="103"/>
      <c r="P42" s="103"/>
      <c r="Q42" s="103"/>
      <c r="R42" s="103"/>
      <c r="S42" s="103"/>
      <c r="T42" s="49"/>
      <c r="U42" s="103"/>
      <c r="V42" s="103"/>
      <c r="W42" s="103"/>
      <c r="X42" s="103"/>
      <c r="Y42" s="103"/>
      <c r="Z42" s="103"/>
    </row>
    <row r="43" spans="3:26" ht="10" customHeight="1" x14ac:dyDescent="0.2">
      <c r="C43" s="48"/>
      <c r="D43" s="103"/>
      <c r="E43" s="103"/>
      <c r="F43" s="103"/>
      <c r="G43" s="103"/>
      <c r="H43" s="103"/>
      <c r="I43" s="103"/>
      <c r="J43" s="49"/>
      <c r="K43" s="103"/>
      <c r="L43" s="48"/>
      <c r="M43" s="103"/>
      <c r="N43" s="103"/>
      <c r="O43" s="103"/>
      <c r="P43" s="103"/>
      <c r="Q43" s="103"/>
      <c r="R43" s="103"/>
      <c r="S43" s="103"/>
      <c r="T43" s="49"/>
      <c r="U43" s="103"/>
      <c r="V43" s="103"/>
      <c r="W43" s="103"/>
      <c r="X43" s="103"/>
      <c r="Y43" s="103"/>
      <c r="Z43" s="103"/>
    </row>
    <row r="44" spans="3:26" ht="10" customHeight="1" x14ac:dyDescent="0.2">
      <c r="C44" s="48"/>
      <c r="D44" s="103"/>
      <c r="E44" s="103"/>
      <c r="F44" s="103"/>
      <c r="G44" s="103"/>
      <c r="H44" s="103"/>
      <c r="I44" s="103"/>
      <c r="J44" s="49"/>
      <c r="K44" s="103"/>
      <c r="L44" s="48"/>
      <c r="M44" s="103"/>
      <c r="N44" s="103"/>
      <c r="O44" s="103"/>
      <c r="P44" s="103"/>
      <c r="Q44" s="103"/>
      <c r="R44" s="103"/>
      <c r="S44" s="103"/>
      <c r="T44" s="49"/>
      <c r="U44" s="103"/>
      <c r="V44" s="103"/>
      <c r="W44" s="103"/>
      <c r="X44" s="103"/>
      <c r="Y44" s="103"/>
      <c r="Z44" s="103"/>
    </row>
    <row r="45" spans="3:26" ht="10" customHeight="1" x14ac:dyDescent="0.2">
      <c r="C45" s="48"/>
      <c r="D45" s="103"/>
      <c r="E45" s="103"/>
      <c r="F45" s="103"/>
      <c r="G45" s="103"/>
      <c r="H45" s="103"/>
      <c r="I45" s="103"/>
      <c r="J45" s="49"/>
      <c r="K45" s="103"/>
      <c r="L45" s="48"/>
      <c r="M45" s="103"/>
      <c r="N45" s="103"/>
      <c r="O45" s="103"/>
      <c r="P45" s="103"/>
      <c r="Q45" s="103"/>
      <c r="R45" s="103"/>
      <c r="S45" s="103"/>
      <c r="T45" s="49"/>
      <c r="U45" s="103"/>
      <c r="V45" s="103"/>
      <c r="W45" s="103"/>
      <c r="X45" s="103"/>
      <c r="Y45" s="103"/>
      <c r="Z45" s="103"/>
    </row>
    <row r="46" spans="3:26" ht="10" customHeight="1" x14ac:dyDescent="0.2">
      <c r="C46" s="48"/>
      <c r="D46" s="103"/>
      <c r="E46" s="103"/>
      <c r="F46" s="103"/>
      <c r="G46" s="103"/>
      <c r="H46" s="103"/>
      <c r="I46" s="103"/>
      <c r="J46" s="49"/>
      <c r="K46" s="103"/>
      <c r="L46" s="48"/>
      <c r="M46" s="103"/>
      <c r="N46" s="103"/>
      <c r="O46" s="103"/>
      <c r="P46" s="103"/>
      <c r="Q46" s="103"/>
      <c r="R46" s="103"/>
      <c r="S46" s="103"/>
      <c r="T46" s="49"/>
      <c r="U46" s="103"/>
      <c r="V46" s="103"/>
      <c r="W46" s="103"/>
      <c r="X46" s="103"/>
      <c r="Y46" s="103"/>
      <c r="Z46" s="103"/>
    </row>
    <row r="47" spans="3:26" ht="10" customHeight="1" x14ac:dyDescent="0.2">
      <c r="C47" s="48"/>
      <c r="D47" s="103"/>
      <c r="E47" s="103"/>
      <c r="F47" s="103"/>
      <c r="G47" s="103"/>
      <c r="H47" s="103"/>
      <c r="I47" s="103"/>
      <c r="J47" s="49"/>
      <c r="K47" s="103"/>
      <c r="L47" s="48"/>
      <c r="M47" s="103"/>
      <c r="N47" s="103"/>
      <c r="O47" s="103"/>
      <c r="P47" s="103"/>
      <c r="Q47" s="103"/>
      <c r="R47" s="103"/>
      <c r="S47" s="103"/>
      <c r="T47" s="49"/>
      <c r="U47" s="103"/>
      <c r="V47" s="103"/>
      <c r="W47" s="103"/>
      <c r="X47" s="103"/>
      <c r="Y47" s="103"/>
      <c r="Z47" s="103"/>
    </row>
    <row r="48" spans="3:26" ht="10" customHeight="1" x14ac:dyDescent="0.2">
      <c r="C48" s="48"/>
      <c r="D48" s="103"/>
      <c r="E48" s="103"/>
      <c r="F48" s="103"/>
      <c r="G48" s="103"/>
      <c r="H48" s="103"/>
      <c r="I48" s="103"/>
      <c r="J48" s="49"/>
      <c r="K48" s="103"/>
      <c r="L48" s="48"/>
      <c r="M48" s="103"/>
      <c r="N48" s="103"/>
      <c r="O48" s="103"/>
      <c r="P48" s="103"/>
      <c r="Q48" s="103"/>
      <c r="R48" s="103"/>
      <c r="S48" s="103"/>
      <c r="T48" s="49"/>
      <c r="U48" s="185"/>
      <c r="V48" s="103"/>
      <c r="W48" s="103"/>
      <c r="X48" s="103"/>
      <c r="Y48" s="103"/>
      <c r="Z48" s="103"/>
    </row>
    <row r="49" spans="3:26" ht="10" customHeight="1" x14ac:dyDescent="0.2">
      <c r="C49" s="48"/>
      <c r="D49" s="103"/>
      <c r="E49" s="103"/>
      <c r="F49" s="103"/>
      <c r="G49" s="103"/>
      <c r="H49" s="103"/>
      <c r="I49" s="103"/>
      <c r="J49" s="49"/>
      <c r="K49" s="103"/>
      <c r="L49" s="48"/>
      <c r="M49" s="103"/>
      <c r="N49" s="103"/>
      <c r="O49" s="103"/>
      <c r="P49" s="103"/>
      <c r="Q49" s="103"/>
      <c r="R49" s="103"/>
      <c r="S49" s="103"/>
      <c r="T49" s="49"/>
      <c r="U49" s="185"/>
      <c r="V49" s="103"/>
      <c r="W49" s="103"/>
      <c r="X49" s="103"/>
      <c r="Y49" s="103"/>
      <c r="Z49" s="103"/>
    </row>
    <row r="50" spans="3:26" ht="10" customHeight="1" x14ac:dyDescent="0.2">
      <c r="C50" s="48"/>
      <c r="D50" s="103"/>
      <c r="E50" s="103"/>
      <c r="F50" s="103"/>
      <c r="G50" s="103"/>
      <c r="H50" s="103"/>
      <c r="I50" s="103"/>
      <c r="J50" s="49"/>
      <c r="K50" s="103"/>
      <c r="L50" s="48"/>
      <c r="M50" s="103"/>
      <c r="N50" s="103"/>
      <c r="O50" s="103"/>
      <c r="P50" s="103"/>
      <c r="Q50" s="103"/>
      <c r="R50" s="103"/>
      <c r="S50" s="103"/>
      <c r="T50" s="49"/>
      <c r="U50" s="103"/>
      <c r="V50" s="103"/>
      <c r="W50" s="103"/>
      <c r="X50" s="103"/>
      <c r="Y50" s="103"/>
      <c r="Z50" s="103"/>
    </row>
    <row r="51" spans="3:26" ht="10" customHeight="1" x14ac:dyDescent="0.2">
      <c r="C51" s="48"/>
      <c r="D51" s="103"/>
      <c r="E51" s="103"/>
      <c r="F51" s="103"/>
      <c r="G51" s="103"/>
      <c r="H51" s="103"/>
      <c r="I51" s="103"/>
      <c r="J51" s="49"/>
      <c r="K51" s="103"/>
      <c r="L51" s="48"/>
      <c r="M51" s="103"/>
      <c r="N51" s="103"/>
      <c r="O51" s="103"/>
      <c r="P51" s="103"/>
      <c r="Q51" s="103"/>
      <c r="R51" s="103"/>
      <c r="S51" s="103"/>
      <c r="T51" s="49"/>
      <c r="U51" s="103"/>
      <c r="V51" s="103"/>
      <c r="W51" s="103"/>
      <c r="X51" s="103"/>
      <c r="Y51" s="103"/>
      <c r="Z51" s="103"/>
    </row>
    <row r="52" spans="3:26" ht="10" customHeight="1" thickBot="1" x14ac:dyDescent="0.25">
      <c r="C52" s="50"/>
      <c r="D52" s="51"/>
      <c r="E52" s="51"/>
      <c r="F52" s="51"/>
      <c r="G52" s="51"/>
      <c r="H52" s="51"/>
      <c r="I52" s="51"/>
      <c r="J52" s="52"/>
      <c r="L52" s="50"/>
      <c r="M52" s="51"/>
      <c r="N52" s="51"/>
      <c r="O52" s="51"/>
      <c r="P52" s="51"/>
      <c r="Q52" s="51"/>
      <c r="R52" s="51"/>
      <c r="S52" s="51"/>
      <c r="T52" s="52"/>
    </row>
    <row r="53" spans="3:26" ht="10" customHeight="1" x14ac:dyDescent="0.2">
      <c r="D53" s="103"/>
      <c r="E53" s="103"/>
      <c r="F53" s="103"/>
      <c r="G53" s="103"/>
      <c r="H53" s="103"/>
      <c r="I53" s="103"/>
      <c r="J53" s="103"/>
      <c r="L53" s="103"/>
      <c r="M53" s="103"/>
      <c r="N53" s="103"/>
      <c r="O53" s="103"/>
      <c r="P53" s="103"/>
      <c r="Q53" s="103"/>
      <c r="R53" s="103"/>
      <c r="S53" s="103"/>
    </row>
    <row r="54" spans="3:26" s="363" customFormat="1" ht="10" customHeight="1" x14ac:dyDescent="0.2">
      <c r="D54" s="103"/>
      <c r="E54" s="103"/>
      <c r="F54" s="103"/>
      <c r="G54" s="103"/>
      <c r="H54" s="103"/>
      <c r="I54" s="103"/>
      <c r="J54" s="103"/>
      <c r="L54" s="103"/>
      <c r="M54" s="103"/>
      <c r="N54" s="103"/>
      <c r="O54" s="103"/>
      <c r="P54" s="103"/>
      <c r="Q54" s="103"/>
      <c r="R54" s="103"/>
      <c r="S54" s="103"/>
    </row>
    <row r="55" spans="3:26" s="363" customFormat="1" ht="10" customHeight="1" thickBot="1" x14ac:dyDescent="0.25">
      <c r="D55" s="103"/>
      <c r="E55" s="103"/>
      <c r="F55" s="103"/>
      <c r="G55" s="103"/>
      <c r="H55" s="103"/>
      <c r="I55" s="103"/>
      <c r="J55" s="103"/>
      <c r="L55" s="103"/>
      <c r="M55" s="103"/>
      <c r="N55" s="103"/>
      <c r="O55" s="103"/>
      <c r="P55" s="103"/>
      <c r="Q55" s="103"/>
      <c r="R55" s="103"/>
      <c r="S55" s="103"/>
    </row>
    <row r="56" spans="3:26" ht="10" customHeight="1" x14ac:dyDescent="0.2">
      <c r="C56" s="313"/>
      <c r="D56" s="378"/>
      <c r="E56" s="378"/>
      <c r="F56" s="378"/>
      <c r="G56" s="378"/>
      <c r="H56" s="378"/>
      <c r="I56" s="378"/>
      <c r="J56" s="378"/>
      <c r="K56" s="378"/>
      <c r="L56" s="378"/>
      <c r="M56" s="378"/>
      <c r="N56" s="378"/>
      <c r="O56" s="378"/>
      <c r="P56" s="378"/>
      <c r="Q56" s="378"/>
      <c r="R56" s="378"/>
      <c r="S56" s="379"/>
    </row>
    <row r="57" spans="3:26" ht="15.5" x14ac:dyDescent="0.35">
      <c r="C57" s="48"/>
      <c r="D57" s="309" t="s">
        <v>141</v>
      </c>
      <c r="E57" s="109"/>
      <c r="F57" s="109"/>
      <c r="G57" s="109"/>
      <c r="H57" s="109"/>
      <c r="I57" s="109"/>
      <c r="J57" s="109"/>
      <c r="K57" s="109"/>
      <c r="L57" s="109"/>
      <c r="M57" s="109"/>
      <c r="N57" s="109"/>
      <c r="O57" s="109"/>
      <c r="P57" s="109"/>
      <c r="Q57" s="109"/>
      <c r="R57" s="309"/>
      <c r="S57" s="370"/>
      <c r="T57" s="103"/>
    </row>
    <row r="58" spans="3:26" ht="10" customHeight="1" x14ac:dyDescent="0.2">
      <c r="C58" s="48"/>
      <c r="D58" s="103"/>
      <c r="E58" s="103"/>
      <c r="F58" s="103"/>
      <c r="G58" s="103"/>
      <c r="H58" s="103"/>
      <c r="I58" s="103"/>
      <c r="J58" s="103"/>
      <c r="K58" s="103"/>
      <c r="L58" s="103"/>
      <c r="M58" s="103"/>
      <c r="N58" s="103"/>
      <c r="O58" s="103"/>
      <c r="P58" s="103"/>
      <c r="Q58" s="103"/>
      <c r="R58" s="103"/>
      <c r="S58" s="49"/>
      <c r="T58" s="103"/>
    </row>
    <row r="59" spans="3:26" ht="10" customHeight="1" x14ac:dyDescent="0.2">
      <c r="C59" s="48"/>
      <c r="D59" s="103"/>
      <c r="E59" s="103"/>
      <c r="F59" s="103"/>
      <c r="G59" s="103"/>
      <c r="H59" s="103"/>
      <c r="I59" s="103"/>
      <c r="J59" s="103"/>
      <c r="K59" s="103"/>
      <c r="L59" s="103"/>
      <c r="M59" s="103"/>
      <c r="N59" s="103"/>
      <c r="O59" s="103"/>
      <c r="P59" s="103"/>
      <c r="Q59" s="103"/>
      <c r="R59" s="103"/>
      <c r="S59" s="49"/>
      <c r="T59" s="103"/>
    </row>
    <row r="60" spans="3:26" ht="10" customHeight="1" x14ac:dyDescent="0.2">
      <c r="C60" s="48"/>
      <c r="D60" s="103"/>
      <c r="E60" s="103"/>
      <c r="F60" s="103"/>
      <c r="G60" s="103"/>
      <c r="H60" s="103"/>
      <c r="I60" s="103"/>
      <c r="J60" s="103"/>
      <c r="K60" s="103"/>
      <c r="L60" s="103"/>
      <c r="M60" s="103"/>
      <c r="N60" s="103"/>
      <c r="O60" s="103"/>
      <c r="P60" s="103"/>
      <c r="Q60" s="103"/>
      <c r="R60" s="103"/>
      <c r="S60" s="49"/>
      <c r="T60" s="103"/>
    </row>
    <row r="61" spans="3:26" ht="10" customHeight="1" x14ac:dyDescent="0.2">
      <c r="C61" s="48"/>
      <c r="D61" s="103"/>
      <c r="E61" s="103"/>
      <c r="F61" s="103"/>
      <c r="G61" s="103"/>
      <c r="H61" s="103"/>
      <c r="I61" s="103"/>
      <c r="J61" s="103"/>
      <c r="K61" s="103"/>
      <c r="L61" s="103"/>
      <c r="M61" s="103"/>
      <c r="N61" s="103"/>
      <c r="O61" s="103"/>
      <c r="P61" s="103"/>
      <c r="Q61" s="103"/>
      <c r="R61" s="103"/>
      <c r="S61" s="49"/>
      <c r="T61" s="103"/>
    </row>
    <row r="62" spans="3:26" ht="10" customHeight="1" x14ac:dyDescent="0.2">
      <c r="C62" s="48"/>
      <c r="D62" s="103"/>
      <c r="E62" s="103"/>
      <c r="F62" s="103"/>
      <c r="G62" s="103"/>
      <c r="H62" s="103"/>
      <c r="I62" s="103"/>
      <c r="J62" s="103"/>
      <c r="K62" s="103"/>
      <c r="L62" s="103"/>
      <c r="M62" s="103"/>
      <c r="N62" s="103"/>
      <c r="O62" s="103"/>
      <c r="P62" s="103"/>
      <c r="Q62" s="103"/>
      <c r="R62" s="103"/>
      <c r="S62" s="49"/>
      <c r="T62" s="103"/>
    </row>
    <row r="63" spans="3:26" ht="10" customHeight="1" x14ac:dyDescent="0.2">
      <c r="C63" s="48"/>
      <c r="D63" s="103"/>
      <c r="E63" s="103"/>
      <c r="F63" s="103"/>
      <c r="G63" s="103"/>
      <c r="H63" s="103"/>
      <c r="I63" s="103"/>
      <c r="J63" s="103"/>
      <c r="K63" s="103"/>
      <c r="L63" s="103"/>
      <c r="M63" s="103"/>
      <c r="N63" s="103"/>
      <c r="O63" s="103"/>
      <c r="P63" s="103"/>
      <c r="Q63" s="103"/>
      <c r="R63" s="103"/>
      <c r="S63" s="49"/>
      <c r="T63" s="103"/>
    </row>
    <row r="64" spans="3:26" ht="10" customHeight="1" x14ac:dyDescent="0.2">
      <c r="C64" s="48"/>
      <c r="D64" s="103"/>
      <c r="E64" s="103"/>
      <c r="F64" s="103"/>
      <c r="G64" s="103"/>
      <c r="H64" s="103"/>
      <c r="I64" s="103"/>
      <c r="J64" s="103"/>
      <c r="K64" s="103"/>
      <c r="L64" s="103"/>
      <c r="M64" s="103"/>
      <c r="N64" s="103"/>
      <c r="O64" s="103"/>
      <c r="P64" s="103"/>
      <c r="Q64" s="103"/>
      <c r="R64" s="103"/>
      <c r="S64" s="49"/>
      <c r="T64" s="103"/>
    </row>
    <row r="65" spans="1:21" ht="10" customHeight="1" x14ac:dyDescent="0.2">
      <c r="C65" s="48"/>
      <c r="D65" s="103"/>
      <c r="E65" s="103"/>
      <c r="F65" s="103"/>
      <c r="G65" s="103"/>
      <c r="H65" s="103"/>
      <c r="I65" s="103"/>
      <c r="J65" s="103"/>
      <c r="K65" s="103"/>
      <c r="L65" s="103"/>
      <c r="M65" s="103"/>
      <c r="N65" s="103"/>
      <c r="O65" s="103"/>
      <c r="P65" s="103"/>
      <c r="Q65" s="103"/>
      <c r="R65" s="103"/>
      <c r="S65" s="49"/>
      <c r="T65" s="103"/>
    </row>
    <row r="66" spans="1:21" s="363" customFormat="1" ht="10" customHeight="1" thickBot="1" x14ac:dyDescent="0.25">
      <c r="C66" s="50"/>
      <c r="D66" s="51"/>
      <c r="E66" s="51"/>
      <c r="F66" s="51"/>
      <c r="G66" s="51"/>
      <c r="H66" s="51"/>
      <c r="I66" s="51"/>
      <c r="J66" s="51"/>
      <c r="K66" s="51"/>
      <c r="L66" s="51"/>
      <c r="M66" s="51"/>
      <c r="N66" s="51"/>
      <c r="O66" s="51"/>
      <c r="P66" s="51"/>
      <c r="Q66" s="51"/>
      <c r="R66" s="51"/>
      <c r="S66" s="52"/>
      <c r="T66" s="103"/>
    </row>
    <row r="67" spans="1:21" s="363" customFormat="1" ht="10" customHeight="1" x14ac:dyDescent="0.2">
      <c r="D67" s="103"/>
      <c r="E67" s="103"/>
      <c r="F67" s="103"/>
      <c r="G67" s="103"/>
      <c r="H67" s="103"/>
      <c r="I67" s="103"/>
      <c r="J67" s="103"/>
      <c r="K67" s="103"/>
      <c r="L67" s="103"/>
      <c r="M67" s="103"/>
      <c r="N67" s="103"/>
      <c r="O67" s="103"/>
      <c r="P67" s="103"/>
      <c r="Q67" s="103"/>
      <c r="R67" s="103"/>
      <c r="S67" s="103"/>
      <c r="T67" s="103"/>
    </row>
    <row r="68" spans="1:21" s="363" customFormat="1" ht="10" customHeight="1" x14ac:dyDescent="0.2">
      <c r="D68" s="103"/>
      <c r="E68" s="103"/>
      <c r="F68" s="103"/>
      <c r="G68" s="103"/>
      <c r="H68" s="103"/>
      <c r="I68" s="103"/>
      <c r="J68" s="103"/>
      <c r="K68" s="103"/>
      <c r="L68" s="103"/>
      <c r="M68" s="103"/>
      <c r="N68" s="103"/>
      <c r="O68" s="103"/>
      <c r="P68" s="103"/>
      <c r="Q68" s="103"/>
      <c r="R68" s="103"/>
      <c r="S68" s="103"/>
      <c r="T68" s="103"/>
    </row>
    <row r="69" spans="1:21" s="363" customFormat="1" ht="10" customHeight="1" thickBot="1" x14ac:dyDescent="0.25">
      <c r="D69" s="103"/>
      <c r="E69" s="103"/>
      <c r="F69" s="103"/>
      <c r="G69" s="103"/>
      <c r="H69" s="103"/>
      <c r="I69" s="103"/>
      <c r="J69" s="103"/>
      <c r="K69" s="103"/>
      <c r="L69" s="103"/>
      <c r="M69" s="103"/>
      <c r="N69" s="103"/>
      <c r="O69" s="103"/>
      <c r="P69" s="103"/>
      <c r="Q69" s="103"/>
      <c r="R69" s="103"/>
      <c r="S69" s="103"/>
      <c r="T69" s="103"/>
    </row>
    <row r="70" spans="1:21" s="363" customFormat="1" ht="10" customHeight="1" x14ac:dyDescent="0.2">
      <c r="C70" s="313"/>
      <c r="D70" s="298"/>
      <c r="E70" s="298"/>
      <c r="F70" s="298"/>
      <c r="G70" s="298"/>
      <c r="H70" s="298"/>
      <c r="I70" s="298"/>
      <c r="J70" s="298"/>
      <c r="K70" s="298"/>
      <c r="L70" s="298"/>
      <c r="M70" s="298"/>
      <c r="N70" s="298"/>
      <c r="O70" s="298"/>
      <c r="P70" s="298"/>
      <c r="Q70" s="298"/>
      <c r="R70" s="298"/>
      <c r="S70" s="298"/>
      <c r="T70" s="298"/>
      <c r="U70" s="299"/>
    </row>
    <row r="71" spans="1:21" s="363" customFormat="1" ht="15.5" x14ac:dyDescent="0.35">
      <c r="C71" s="48"/>
      <c r="D71" s="309" t="s">
        <v>593</v>
      </c>
      <c r="E71" s="103"/>
      <c r="F71" s="103"/>
      <c r="G71" s="103"/>
      <c r="H71" s="103"/>
      <c r="I71" s="103"/>
      <c r="J71" s="103"/>
      <c r="K71" s="103"/>
      <c r="L71" s="103"/>
      <c r="M71" s="103"/>
      <c r="N71" s="103"/>
      <c r="O71" s="103"/>
      <c r="P71" s="103"/>
      <c r="Q71" s="103"/>
      <c r="R71" s="103"/>
      <c r="S71" s="103"/>
      <c r="T71" s="103"/>
      <c r="U71" s="49"/>
    </row>
    <row r="72" spans="1:21" ht="10" customHeight="1" x14ac:dyDescent="0.2">
      <c r="C72" s="48"/>
      <c r="D72" s="103"/>
      <c r="E72" s="103"/>
      <c r="F72" s="103"/>
      <c r="G72" s="103"/>
      <c r="H72" s="103"/>
      <c r="I72" s="103"/>
      <c r="J72" s="103"/>
      <c r="K72" s="103"/>
      <c r="L72" s="103"/>
      <c r="M72" s="103"/>
      <c r="N72" s="103"/>
      <c r="O72" s="103"/>
      <c r="P72" s="103"/>
      <c r="Q72" s="103"/>
      <c r="R72" s="103"/>
      <c r="S72" s="103"/>
      <c r="T72" s="103"/>
      <c r="U72" s="49"/>
    </row>
    <row r="73" spans="1:21" s="328" customFormat="1" ht="10" customHeight="1" x14ac:dyDescent="0.2">
      <c r="A73" s="363"/>
      <c r="C73" s="48"/>
      <c r="D73" s="103"/>
      <c r="E73" s="103"/>
      <c r="F73" s="103"/>
      <c r="G73" s="103"/>
      <c r="H73" s="103"/>
      <c r="I73" s="103"/>
      <c r="J73" s="103"/>
      <c r="K73" s="103"/>
      <c r="L73" s="103"/>
      <c r="M73" s="103"/>
      <c r="N73" s="103"/>
      <c r="O73" s="103"/>
      <c r="P73" s="103"/>
      <c r="Q73" s="103"/>
      <c r="R73" s="103"/>
      <c r="S73" s="103"/>
      <c r="T73" s="103"/>
      <c r="U73" s="49"/>
    </row>
    <row r="74" spans="1:21" s="328" customFormat="1" ht="10" customHeight="1" x14ac:dyDescent="0.2">
      <c r="A74" s="363"/>
      <c r="C74" s="48"/>
      <c r="D74" s="103"/>
      <c r="E74" s="103"/>
      <c r="F74" s="103"/>
      <c r="G74" s="103"/>
      <c r="H74" s="103"/>
      <c r="I74" s="103"/>
      <c r="J74" s="103"/>
      <c r="K74" s="103"/>
      <c r="L74" s="103"/>
      <c r="M74" s="103"/>
      <c r="N74" s="103"/>
      <c r="O74" s="103"/>
      <c r="P74" s="103"/>
      <c r="Q74" s="103"/>
      <c r="R74" s="103"/>
      <c r="S74" s="103"/>
      <c r="T74" s="103"/>
      <c r="U74" s="49"/>
    </row>
    <row r="75" spans="1:21" s="328" customFormat="1" ht="10" customHeight="1" x14ac:dyDescent="0.2">
      <c r="A75" s="363"/>
      <c r="C75" s="48"/>
      <c r="D75" s="103"/>
      <c r="E75" s="103"/>
      <c r="F75" s="103"/>
      <c r="G75" s="103"/>
      <c r="H75" s="103"/>
      <c r="I75" s="103"/>
      <c r="J75" s="103"/>
      <c r="K75" s="103"/>
      <c r="L75" s="103"/>
      <c r="M75" s="103"/>
      <c r="N75" s="103"/>
      <c r="O75" s="103"/>
      <c r="P75" s="103"/>
      <c r="Q75" s="103"/>
      <c r="R75" s="103"/>
      <c r="S75" s="103"/>
      <c r="T75" s="103"/>
      <c r="U75" s="49"/>
    </row>
    <row r="76" spans="1:21" s="328" customFormat="1" ht="10" customHeight="1" x14ac:dyDescent="0.2">
      <c r="A76" s="363"/>
      <c r="C76" s="48"/>
      <c r="D76" s="103"/>
      <c r="E76" s="103"/>
      <c r="F76" s="103"/>
      <c r="G76" s="103"/>
      <c r="H76" s="103"/>
      <c r="I76" s="103"/>
      <c r="J76" s="103"/>
      <c r="K76" s="103"/>
      <c r="L76" s="103"/>
      <c r="M76" s="103"/>
      <c r="N76" s="103"/>
      <c r="O76" s="103"/>
      <c r="P76" s="103"/>
      <c r="Q76" s="103"/>
      <c r="R76" s="103"/>
      <c r="S76" s="103"/>
      <c r="T76" s="103"/>
      <c r="U76" s="49"/>
    </row>
    <row r="77" spans="1:21" s="328" customFormat="1" ht="18.649999999999999" customHeight="1" thickBot="1" x14ac:dyDescent="0.25">
      <c r="A77" s="363"/>
      <c r="C77" s="50"/>
      <c r="D77" s="51"/>
      <c r="E77" s="51"/>
      <c r="F77" s="51"/>
      <c r="G77" s="51"/>
      <c r="H77" s="51"/>
      <c r="I77" s="51"/>
      <c r="J77" s="51"/>
      <c r="K77" s="51"/>
      <c r="L77" s="51"/>
      <c r="M77" s="51"/>
      <c r="N77" s="51"/>
      <c r="O77" s="51"/>
      <c r="P77" s="51"/>
      <c r="Q77" s="51"/>
      <c r="R77" s="51"/>
      <c r="S77" s="51"/>
      <c r="T77" s="51"/>
      <c r="U77" s="52"/>
    </row>
    <row r="78" spans="1:21" ht="10" customHeight="1" x14ac:dyDescent="0.2">
      <c r="C78" s="103"/>
      <c r="D78" s="103"/>
      <c r="E78" s="103"/>
      <c r="F78" s="103"/>
      <c r="G78" s="103"/>
      <c r="H78" s="103"/>
      <c r="I78" s="103"/>
      <c r="J78" s="103"/>
      <c r="K78" s="103"/>
      <c r="L78" s="103"/>
      <c r="M78" s="103"/>
      <c r="N78" s="103"/>
      <c r="O78" s="103"/>
      <c r="P78" s="103"/>
      <c r="Q78" s="103"/>
      <c r="R78" s="103"/>
      <c r="S78" s="103"/>
      <c r="T78" s="103"/>
      <c r="U78" s="103"/>
    </row>
    <row r="79" spans="1:21" s="363" customFormat="1" ht="10" customHeight="1" x14ac:dyDescent="0.2">
      <c r="C79" s="103"/>
      <c r="D79" s="103"/>
      <c r="E79" s="103"/>
      <c r="F79" s="103"/>
      <c r="G79" s="103"/>
      <c r="H79" s="103"/>
      <c r="I79" s="103"/>
      <c r="J79" s="103"/>
      <c r="K79" s="103"/>
      <c r="L79" s="103"/>
      <c r="M79" s="103"/>
      <c r="N79" s="103"/>
      <c r="O79" s="103"/>
      <c r="P79" s="103"/>
      <c r="Q79" s="103"/>
      <c r="R79" s="103"/>
      <c r="S79" s="103"/>
      <c r="T79" s="103"/>
      <c r="U79" s="103"/>
    </row>
    <row r="80" spans="1:21" ht="10" customHeight="1" thickBot="1" x14ac:dyDescent="0.25"/>
    <row r="81" spans="3:19" ht="10" customHeight="1" x14ac:dyDescent="0.2">
      <c r="C81" s="313"/>
      <c r="D81" s="298"/>
      <c r="E81" s="298"/>
      <c r="F81" s="298"/>
      <c r="G81" s="298"/>
      <c r="H81" s="298"/>
      <c r="I81" s="298"/>
      <c r="J81" s="298"/>
      <c r="K81" s="298"/>
      <c r="L81" s="298"/>
      <c r="M81" s="298"/>
      <c r="N81" s="298"/>
      <c r="O81" s="299"/>
    </row>
    <row r="82" spans="3:19" ht="15.5" x14ac:dyDescent="0.35">
      <c r="C82" s="48"/>
      <c r="D82" s="309" t="s">
        <v>140</v>
      </c>
      <c r="E82" s="109"/>
      <c r="F82" s="109"/>
      <c r="G82" s="109"/>
      <c r="H82" s="109"/>
      <c r="I82" s="109"/>
      <c r="J82" s="109"/>
      <c r="K82" s="109"/>
      <c r="L82" s="109"/>
      <c r="M82" s="109"/>
      <c r="N82" s="109"/>
      <c r="O82" s="370"/>
      <c r="P82" s="109"/>
      <c r="Q82" s="109"/>
      <c r="R82" s="109"/>
      <c r="S82" s="109"/>
    </row>
    <row r="83" spans="3:19" ht="10" customHeight="1" x14ac:dyDescent="0.2">
      <c r="C83" s="48"/>
      <c r="D83" s="103"/>
      <c r="E83" s="103"/>
      <c r="F83" s="103"/>
      <c r="G83" s="103"/>
      <c r="H83" s="103"/>
      <c r="I83" s="103"/>
      <c r="J83" s="103"/>
      <c r="K83" s="103"/>
      <c r="L83" s="103"/>
      <c r="M83" s="103"/>
      <c r="N83" s="103"/>
      <c r="O83" s="49"/>
      <c r="P83" s="103"/>
      <c r="Q83" s="103"/>
      <c r="R83" s="103"/>
      <c r="S83" s="103"/>
    </row>
    <row r="84" spans="3:19" ht="10" customHeight="1" x14ac:dyDescent="0.2">
      <c r="C84" s="48"/>
      <c r="D84" s="103"/>
      <c r="E84" s="103"/>
      <c r="F84" s="103"/>
      <c r="G84" s="103"/>
      <c r="H84" s="103"/>
      <c r="I84" s="103"/>
      <c r="J84" s="103"/>
      <c r="K84" s="103"/>
      <c r="L84" s="103"/>
      <c r="M84" s="103"/>
      <c r="N84" s="103"/>
      <c r="O84" s="49"/>
      <c r="P84" s="103"/>
      <c r="Q84" s="103"/>
      <c r="R84" s="103"/>
      <c r="S84" s="103"/>
    </row>
    <row r="85" spans="3:19" ht="10" customHeight="1" x14ac:dyDescent="0.2">
      <c r="C85" s="48"/>
      <c r="D85" s="103"/>
      <c r="E85" s="103"/>
      <c r="F85" s="103"/>
      <c r="G85" s="103"/>
      <c r="H85" s="103"/>
      <c r="I85" s="103"/>
      <c r="J85" s="103"/>
      <c r="K85" s="103"/>
      <c r="L85" s="103"/>
      <c r="M85" s="103"/>
      <c r="N85" s="103"/>
      <c r="O85" s="49"/>
      <c r="P85" s="103"/>
      <c r="Q85" s="103"/>
      <c r="R85" s="103"/>
      <c r="S85" s="103"/>
    </row>
    <row r="86" spans="3:19" ht="10" customHeight="1" x14ac:dyDescent="0.2">
      <c r="C86" s="48"/>
      <c r="D86" s="103"/>
      <c r="E86" s="103"/>
      <c r="F86" s="103"/>
      <c r="G86" s="103"/>
      <c r="H86" s="103"/>
      <c r="I86" s="103"/>
      <c r="J86" s="103"/>
      <c r="K86" s="103"/>
      <c r="L86" s="103"/>
      <c r="M86" s="103"/>
      <c r="N86" s="103"/>
      <c r="O86" s="49"/>
      <c r="P86" s="103"/>
      <c r="Q86" s="103"/>
      <c r="R86" s="103"/>
      <c r="S86" s="103"/>
    </row>
    <row r="87" spans="3:19" ht="10" customHeight="1" x14ac:dyDescent="0.2">
      <c r="C87" s="48"/>
      <c r="D87" s="103"/>
      <c r="E87" s="103"/>
      <c r="F87" s="103"/>
      <c r="G87" s="103"/>
      <c r="H87" s="103"/>
      <c r="I87" s="103"/>
      <c r="J87" s="103"/>
      <c r="K87" s="103"/>
      <c r="L87" s="103"/>
      <c r="M87" s="103"/>
      <c r="N87" s="103"/>
      <c r="O87" s="49"/>
      <c r="P87" s="103"/>
      <c r="Q87" s="103"/>
      <c r="R87" s="103"/>
      <c r="S87" s="103"/>
    </row>
    <row r="88" spans="3:19" ht="10" customHeight="1" x14ac:dyDescent="0.2">
      <c r="C88" s="48"/>
      <c r="D88" s="103"/>
      <c r="E88" s="103"/>
      <c r="F88" s="103"/>
      <c r="G88" s="103"/>
      <c r="H88" s="103"/>
      <c r="I88" s="103"/>
      <c r="J88" s="103"/>
      <c r="K88" s="103"/>
      <c r="L88" s="103"/>
      <c r="M88" s="103"/>
      <c r="N88" s="103"/>
      <c r="O88" s="49"/>
      <c r="P88" s="103"/>
      <c r="Q88" s="103"/>
      <c r="R88" s="103"/>
      <c r="S88" s="103"/>
    </row>
    <row r="89" spans="3:19" ht="10" customHeight="1" x14ac:dyDescent="0.2">
      <c r="C89" s="48"/>
      <c r="D89" s="103"/>
      <c r="E89" s="103"/>
      <c r="F89" s="103"/>
      <c r="G89" s="103"/>
      <c r="H89" s="103"/>
      <c r="I89" s="103"/>
      <c r="J89" s="103"/>
      <c r="K89" s="103"/>
      <c r="L89" s="103"/>
      <c r="M89" s="103"/>
      <c r="N89" s="103"/>
      <c r="O89" s="49"/>
      <c r="P89" s="103"/>
      <c r="Q89" s="103"/>
      <c r="R89" s="103"/>
      <c r="S89" s="103"/>
    </row>
    <row r="90" spans="3:19" ht="10" customHeight="1" x14ac:dyDescent="0.2">
      <c r="C90" s="48"/>
      <c r="D90" s="103"/>
      <c r="E90" s="103"/>
      <c r="F90" s="103"/>
      <c r="G90" s="103"/>
      <c r="H90" s="103"/>
      <c r="I90" s="103"/>
      <c r="J90" s="103"/>
      <c r="K90" s="103"/>
      <c r="L90" s="103"/>
      <c r="M90" s="103"/>
      <c r="N90" s="103"/>
      <c r="O90" s="49"/>
      <c r="P90" s="103"/>
      <c r="Q90" s="103"/>
      <c r="R90" s="103"/>
      <c r="S90" s="103"/>
    </row>
    <row r="91" spans="3:19" ht="15.65" customHeight="1" thickBot="1" x14ac:dyDescent="0.25">
      <c r="C91" s="50"/>
      <c r="D91" s="51"/>
      <c r="E91" s="51"/>
      <c r="F91" s="51"/>
      <c r="G91" s="51"/>
      <c r="H91" s="51"/>
      <c r="I91" s="51"/>
      <c r="J91" s="51"/>
      <c r="K91" s="51"/>
      <c r="L91" s="51"/>
      <c r="M91" s="51"/>
      <c r="N91" s="51"/>
      <c r="O91" s="52"/>
      <c r="P91" s="103"/>
      <c r="Q91" s="103"/>
      <c r="R91" s="103"/>
      <c r="S91" s="103"/>
    </row>
    <row r="92" spans="3:19" ht="10" customHeight="1" x14ac:dyDescent="0.2">
      <c r="D92" s="103"/>
      <c r="E92" s="103"/>
      <c r="F92" s="103"/>
      <c r="G92" s="103"/>
      <c r="H92" s="103"/>
      <c r="I92" s="103"/>
      <c r="J92" s="103"/>
      <c r="K92" s="103"/>
      <c r="L92" s="103"/>
      <c r="M92" s="103"/>
      <c r="N92" s="103"/>
      <c r="O92" s="103"/>
      <c r="P92" s="103"/>
      <c r="Q92" s="103"/>
      <c r="R92" s="103"/>
      <c r="S92" s="103"/>
    </row>
    <row r="93" spans="3:19" ht="10" customHeight="1" thickBot="1" x14ac:dyDescent="0.25">
      <c r="D93" s="103"/>
      <c r="E93" s="103"/>
      <c r="F93" s="103"/>
      <c r="G93" s="103"/>
      <c r="H93" s="103"/>
      <c r="I93" s="51"/>
      <c r="J93" s="103"/>
      <c r="K93" s="103"/>
      <c r="L93" s="103"/>
      <c r="M93" s="103"/>
      <c r="N93" s="103"/>
      <c r="O93" s="103"/>
      <c r="P93" s="103"/>
      <c r="Q93" s="103"/>
      <c r="R93" s="103"/>
      <c r="S93" s="103"/>
    </row>
    <row r="94" spans="3:19" ht="10" customHeight="1" x14ac:dyDescent="0.2">
      <c r="C94" s="313"/>
      <c r="D94" s="298"/>
      <c r="E94" s="298"/>
      <c r="F94" s="298"/>
      <c r="G94" s="298"/>
      <c r="H94" s="298"/>
      <c r="I94" s="49"/>
      <c r="J94" s="103"/>
      <c r="K94" s="103"/>
    </row>
    <row r="95" spans="3:19" ht="15.5" x14ac:dyDescent="0.35">
      <c r="C95" s="48"/>
      <c r="D95" s="309" t="s">
        <v>587</v>
      </c>
      <c r="E95" s="109"/>
      <c r="F95" s="109"/>
      <c r="G95" s="109"/>
      <c r="H95" s="109"/>
      <c r="I95" s="49"/>
      <c r="J95" s="103"/>
      <c r="K95" s="103"/>
      <c r="L95" s="109"/>
      <c r="M95" s="109"/>
      <c r="N95" s="109"/>
      <c r="O95" s="109"/>
      <c r="P95" s="109"/>
      <c r="Q95" s="109"/>
      <c r="R95" s="109"/>
      <c r="S95" s="109"/>
    </row>
    <row r="96" spans="3:19" ht="10" customHeight="1" x14ac:dyDescent="0.2">
      <c r="C96" s="48"/>
      <c r="D96" s="103"/>
      <c r="E96" s="103"/>
      <c r="F96" s="103"/>
      <c r="G96" s="103"/>
      <c r="H96" s="103"/>
      <c r="I96" s="49"/>
      <c r="J96" s="103"/>
      <c r="K96" s="103"/>
      <c r="L96" s="103"/>
      <c r="M96" s="103"/>
      <c r="N96" s="103"/>
      <c r="O96" s="103"/>
      <c r="P96" s="103"/>
      <c r="Q96" s="103"/>
      <c r="R96" s="103"/>
      <c r="S96" s="103"/>
    </row>
    <row r="97" spans="2:19" ht="10" customHeight="1" x14ac:dyDescent="0.2">
      <c r="C97" s="48"/>
      <c r="D97" s="103"/>
      <c r="E97" s="103"/>
      <c r="F97" s="103"/>
      <c r="G97" s="103"/>
      <c r="H97" s="103"/>
      <c r="I97" s="49"/>
      <c r="J97" s="103"/>
      <c r="K97" s="103"/>
      <c r="L97" s="103"/>
      <c r="M97" s="103"/>
      <c r="N97" s="103"/>
      <c r="O97" s="103"/>
      <c r="P97" s="103"/>
      <c r="Q97" s="103"/>
      <c r="R97" s="103"/>
      <c r="S97" s="103"/>
    </row>
    <row r="98" spans="2:19" ht="10" customHeight="1" x14ac:dyDescent="0.2">
      <c r="C98" s="48"/>
      <c r="D98" s="103"/>
      <c r="E98" s="103"/>
      <c r="F98" s="103"/>
      <c r="G98" s="103"/>
      <c r="H98" s="103"/>
      <c r="I98" s="49"/>
      <c r="J98" s="103"/>
      <c r="K98" s="103"/>
      <c r="L98" s="103"/>
      <c r="M98" s="103"/>
      <c r="N98" s="103"/>
      <c r="O98" s="103"/>
      <c r="P98" s="103"/>
      <c r="Q98" s="103"/>
      <c r="R98" s="103"/>
      <c r="S98" s="103"/>
    </row>
    <row r="99" spans="2:19" ht="10" customHeight="1" x14ac:dyDescent="0.2">
      <c r="C99" s="48"/>
      <c r="D99" s="103"/>
      <c r="E99" s="103"/>
      <c r="F99" s="103"/>
      <c r="G99" s="103"/>
      <c r="H99" s="103"/>
      <c r="I99" s="49"/>
      <c r="J99" s="103"/>
      <c r="K99" s="103"/>
      <c r="L99" s="103"/>
      <c r="M99" s="103"/>
      <c r="N99" s="103"/>
      <c r="O99" s="103"/>
      <c r="P99" s="103"/>
      <c r="Q99" s="103"/>
      <c r="R99" s="103"/>
      <c r="S99" s="103"/>
    </row>
    <row r="100" spans="2:19" ht="10" customHeight="1" x14ac:dyDescent="0.2">
      <c r="B100" s="103"/>
      <c r="C100" s="48"/>
      <c r="D100" s="103"/>
      <c r="E100" s="103"/>
      <c r="F100" s="103"/>
      <c r="G100" s="103"/>
      <c r="H100" s="103"/>
      <c r="I100" s="49"/>
      <c r="J100" s="103"/>
      <c r="K100" s="103"/>
      <c r="L100" s="103"/>
      <c r="M100" s="103"/>
      <c r="N100" s="103"/>
      <c r="O100" s="103"/>
      <c r="P100" s="103"/>
      <c r="Q100" s="103"/>
      <c r="R100" s="103"/>
      <c r="S100" s="103"/>
    </row>
    <row r="101" spans="2:19" ht="10" customHeight="1" x14ac:dyDescent="0.2">
      <c r="B101" s="103"/>
      <c r="C101" s="48"/>
      <c r="D101" s="103"/>
      <c r="E101" s="103"/>
      <c r="F101" s="103"/>
      <c r="G101" s="103"/>
      <c r="H101" s="103"/>
      <c r="I101" s="49"/>
      <c r="J101" s="103"/>
      <c r="K101" s="103"/>
      <c r="L101" s="103"/>
      <c r="M101" s="103"/>
      <c r="N101" s="103"/>
      <c r="O101" s="103"/>
      <c r="P101" s="103"/>
      <c r="Q101" s="103"/>
      <c r="R101" s="103"/>
      <c r="S101" s="103"/>
    </row>
    <row r="102" spans="2:19" ht="10" customHeight="1" x14ac:dyDescent="0.2">
      <c r="B102" s="103"/>
      <c r="C102" s="48"/>
      <c r="D102" s="103"/>
      <c r="E102" s="103"/>
      <c r="F102" s="103"/>
      <c r="G102" s="103"/>
      <c r="H102" s="103"/>
      <c r="I102" s="49"/>
      <c r="J102" s="103"/>
      <c r="K102" s="103"/>
      <c r="L102" s="103"/>
      <c r="M102" s="103"/>
      <c r="N102" s="103"/>
      <c r="O102" s="103"/>
      <c r="P102" s="103"/>
      <c r="Q102" s="103"/>
      <c r="R102" s="103"/>
      <c r="S102" s="103"/>
    </row>
    <row r="103" spans="2:19" ht="10" customHeight="1" x14ac:dyDescent="0.2">
      <c r="C103" s="48"/>
      <c r="D103" s="103"/>
      <c r="E103" s="103"/>
      <c r="F103" s="103"/>
      <c r="G103" s="103"/>
      <c r="H103" s="103"/>
      <c r="I103" s="49"/>
      <c r="J103" s="103"/>
      <c r="K103" s="103"/>
      <c r="L103" s="103"/>
      <c r="M103" s="103"/>
      <c r="N103" s="103"/>
      <c r="O103" s="103"/>
      <c r="P103" s="103"/>
      <c r="Q103" s="103"/>
      <c r="R103" s="103"/>
      <c r="S103" s="103"/>
    </row>
    <row r="104" spans="2:19" ht="10" customHeight="1" x14ac:dyDescent="0.2">
      <c r="C104" s="48"/>
      <c r="D104" s="103"/>
      <c r="E104" s="103"/>
      <c r="F104" s="103"/>
      <c r="G104" s="103"/>
      <c r="H104" s="103"/>
      <c r="I104" s="49"/>
      <c r="J104" s="103"/>
      <c r="K104" s="103"/>
      <c r="L104" s="103"/>
      <c r="M104" s="103"/>
      <c r="N104" s="103"/>
      <c r="O104" s="103"/>
      <c r="P104" s="103"/>
      <c r="Q104" s="103"/>
      <c r="R104" s="103"/>
      <c r="S104" s="103"/>
    </row>
    <row r="105" spans="2:19" ht="10" customHeight="1" x14ac:dyDescent="0.2">
      <c r="C105" s="48"/>
      <c r="D105" s="103"/>
      <c r="E105" s="103"/>
      <c r="F105" s="103"/>
      <c r="G105" s="103"/>
      <c r="H105" s="103"/>
      <c r="I105" s="49"/>
      <c r="J105" s="103"/>
      <c r="K105" s="103"/>
      <c r="L105" s="103"/>
      <c r="M105" s="103"/>
      <c r="N105" s="103"/>
      <c r="O105" s="103"/>
      <c r="P105" s="103"/>
      <c r="Q105" s="103"/>
      <c r="R105" s="103"/>
      <c r="S105" s="103"/>
    </row>
    <row r="106" spans="2:19" ht="10" customHeight="1" x14ac:dyDescent="0.2">
      <c r="C106" s="48"/>
      <c r="D106" s="103"/>
      <c r="E106" s="103"/>
      <c r="F106" s="103"/>
      <c r="G106" s="103"/>
      <c r="H106" s="103"/>
      <c r="I106" s="49"/>
      <c r="J106" s="103"/>
      <c r="K106" s="103"/>
      <c r="L106" s="103"/>
      <c r="M106" s="103"/>
      <c r="N106" s="103"/>
      <c r="O106" s="103"/>
      <c r="P106" s="103"/>
      <c r="Q106" s="103"/>
      <c r="R106" s="103"/>
      <c r="S106" s="103"/>
    </row>
    <row r="107" spans="2:19" ht="10" customHeight="1" x14ac:dyDescent="0.2">
      <c r="C107" s="48"/>
      <c r="D107" s="103"/>
      <c r="E107" s="103"/>
      <c r="F107" s="103"/>
      <c r="G107" s="103"/>
      <c r="H107" s="103"/>
      <c r="I107" s="49"/>
      <c r="J107" s="103"/>
      <c r="K107" s="103"/>
      <c r="L107" s="103"/>
      <c r="M107" s="103"/>
      <c r="N107" s="103"/>
      <c r="O107" s="103"/>
      <c r="P107" s="103"/>
      <c r="Q107" s="103"/>
      <c r="R107" s="103"/>
      <c r="S107" s="103"/>
    </row>
    <row r="108" spans="2:19" ht="10" customHeight="1" x14ac:dyDescent="0.2">
      <c r="C108" s="48"/>
      <c r="D108" s="103"/>
      <c r="E108" s="103"/>
      <c r="F108" s="103"/>
      <c r="G108" s="103"/>
      <c r="H108" s="103"/>
      <c r="I108" s="49"/>
      <c r="J108" s="103"/>
      <c r="K108" s="103"/>
      <c r="L108" s="103"/>
      <c r="M108" s="103"/>
      <c r="N108" s="103"/>
      <c r="O108" s="103"/>
      <c r="P108" s="103"/>
      <c r="Q108" s="103"/>
      <c r="R108" s="103"/>
      <c r="S108" s="103"/>
    </row>
    <row r="109" spans="2:19" ht="10" customHeight="1" x14ac:dyDescent="0.2">
      <c r="C109" s="48"/>
      <c r="D109" s="103"/>
      <c r="E109" s="103"/>
      <c r="F109" s="103"/>
      <c r="G109" s="103"/>
      <c r="H109" s="103"/>
      <c r="I109" s="49"/>
      <c r="J109" s="103"/>
      <c r="K109" s="103"/>
      <c r="L109" s="103"/>
      <c r="M109" s="103"/>
      <c r="N109" s="103"/>
      <c r="O109" s="103"/>
      <c r="P109" s="103"/>
      <c r="Q109" s="103"/>
      <c r="R109" s="103"/>
      <c r="S109" s="103"/>
    </row>
    <row r="110" spans="2:19" ht="10" customHeight="1" x14ac:dyDescent="0.2">
      <c r="C110" s="48"/>
      <c r="D110" s="103"/>
      <c r="E110" s="103"/>
      <c r="F110" s="103"/>
      <c r="G110" s="103"/>
      <c r="H110" s="103"/>
      <c r="I110" s="49"/>
      <c r="J110" s="103"/>
      <c r="K110" s="103"/>
      <c r="L110" s="103"/>
      <c r="M110" s="103"/>
      <c r="N110" s="103"/>
      <c r="O110" s="103"/>
      <c r="P110" s="103"/>
      <c r="Q110" s="103"/>
      <c r="R110" s="103"/>
      <c r="S110" s="103"/>
    </row>
    <row r="111" spans="2:19" ht="10" customHeight="1" x14ac:dyDescent="0.2">
      <c r="C111" s="48"/>
      <c r="D111" s="103"/>
      <c r="E111" s="103"/>
      <c r="F111" s="103"/>
      <c r="G111" s="103"/>
      <c r="H111" s="103"/>
      <c r="I111" s="49"/>
      <c r="J111" s="103"/>
      <c r="K111" s="103"/>
      <c r="L111" s="103"/>
      <c r="M111" s="103"/>
      <c r="N111" s="103"/>
      <c r="O111" s="103"/>
      <c r="P111" s="103"/>
      <c r="Q111" s="103"/>
      <c r="R111" s="103"/>
      <c r="S111" s="103"/>
    </row>
    <row r="112" spans="2:19" ht="10" customHeight="1" x14ac:dyDescent="0.2">
      <c r="C112" s="48"/>
      <c r="D112" s="103"/>
      <c r="E112" s="103"/>
      <c r="F112" s="103"/>
      <c r="G112" s="103"/>
      <c r="H112" s="103"/>
      <c r="I112" s="49"/>
      <c r="J112" s="103"/>
      <c r="K112" s="103"/>
      <c r="L112" s="103"/>
      <c r="M112" s="103"/>
      <c r="N112" s="103"/>
      <c r="O112" s="103"/>
      <c r="P112" s="103"/>
      <c r="Q112" s="103"/>
      <c r="R112" s="103"/>
      <c r="S112" s="103"/>
    </row>
    <row r="113" spans="3:19" ht="10" customHeight="1" x14ac:dyDescent="0.2">
      <c r="C113" s="48"/>
      <c r="D113" s="103"/>
      <c r="E113" s="103"/>
      <c r="F113" s="103"/>
      <c r="G113" s="103"/>
      <c r="H113" s="103"/>
      <c r="I113" s="49"/>
      <c r="J113" s="103"/>
      <c r="K113" s="103"/>
      <c r="L113" s="103"/>
      <c r="M113" s="103"/>
      <c r="N113" s="103"/>
      <c r="O113" s="103"/>
      <c r="P113" s="103"/>
      <c r="Q113" s="103"/>
      <c r="R113" s="103"/>
      <c r="S113" s="103"/>
    </row>
    <row r="114" spans="3:19" ht="10" customHeight="1" x14ac:dyDescent="0.2">
      <c r="C114" s="48"/>
      <c r="D114" s="103"/>
      <c r="E114" s="103"/>
      <c r="F114" s="103"/>
      <c r="G114" s="103"/>
      <c r="H114" s="103"/>
      <c r="I114" s="49"/>
      <c r="J114" s="103"/>
      <c r="K114" s="103"/>
      <c r="L114" s="103"/>
      <c r="M114" s="103"/>
      <c r="N114" s="103"/>
      <c r="O114" s="103"/>
      <c r="P114" s="103"/>
      <c r="Q114" s="103"/>
      <c r="R114" s="103"/>
      <c r="S114" s="103"/>
    </row>
    <row r="115" spans="3:19" ht="10" customHeight="1" x14ac:dyDescent="0.2">
      <c r="C115" s="48"/>
      <c r="D115" s="103"/>
      <c r="E115" s="103"/>
      <c r="F115" s="103"/>
      <c r="G115" s="103"/>
      <c r="H115" s="103"/>
      <c r="I115" s="49"/>
      <c r="J115" s="103"/>
      <c r="K115" s="103"/>
      <c r="L115" s="103"/>
      <c r="M115" s="103"/>
      <c r="N115" s="103"/>
      <c r="O115" s="103"/>
      <c r="P115" s="103"/>
      <c r="Q115" s="103"/>
      <c r="R115" s="103"/>
      <c r="S115" s="103"/>
    </row>
    <row r="116" spans="3:19" x14ac:dyDescent="0.2">
      <c r="C116" s="48"/>
      <c r="D116" s="103"/>
      <c r="E116" s="103"/>
      <c r="F116" s="103"/>
      <c r="G116" s="103"/>
      <c r="H116" s="103"/>
      <c r="I116" s="49"/>
      <c r="J116" s="103"/>
      <c r="K116" s="103"/>
    </row>
    <row r="117" spans="3:19" x14ac:dyDescent="0.2">
      <c r="C117" s="48"/>
      <c r="D117" s="103"/>
      <c r="E117" s="103"/>
      <c r="F117" s="103"/>
      <c r="G117" s="103"/>
      <c r="H117" s="103"/>
      <c r="I117" s="49"/>
      <c r="J117" s="103"/>
      <c r="K117" s="103"/>
    </row>
    <row r="118" spans="3:19" x14ac:dyDescent="0.2">
      <c r="C118" s="48"/>
      <c r="D118" s="103"/>
      <c r="E118" s="103"/>
      <c r="F118" s="103"/>
      <c r="G118" s="103"/>
      <c r="H118" s="103"/>
      <c r="I118" s="49"/>
      <c r="J118" s="103"/>
      <c r="K118" s="103"/>
    </row>
    <row r="119" spans="3:19" x14ac:dyDescent="0.2">
      <c r="C119" s="48"/>
      <c r="D119" s="103"/>
      <c r="E119" s="103"/>
      <c r="F119" s="103"/>
      <c r="G119" s="103"/>
      <c r="H119" s="103"/>
      <c r="I119" s="49"/>
      <c r="J119" s="103"/>
      <c r="K119" s="103"/>
    </row>
    <row r="120" spans="3:19" x14ac:dyDescent="0.2">
      <c r="C120" s="48"/>
      <c r="D120" s="103"/>
      <c r="E120" s="103"/>
      <c r="F120" s="103"/>
      <c r="G120" s="103"/>
      <c r="H120" s="103"/>
      <c r="I120" s="49"/>
      <c r="J120" s="103"/>
      <c r="K120" s="103"/>
    </row>
    <row r="121" spans="3:19" x14ac:dyDescent="0.2">
      <c r="C121" s="48"/>
      <c r="D121" s="103"/>
      <c r="E121" s="103"/>
      <c r="F121" s="103"/>
      <c r="G121" s="103"/>
      <c r="H121" s="103"/>
      <c r="I121" s="49"/>
      <c r="J121" s="103"/>
      <c r="K121" s="103"/>
    </row>
    <row r="122" spans="3:19" x14ac:dyDescent="0.2">
      <c r="C122" s="48"/>
      <c r="D122" s="103"/>
      <c r="E122" s="103"/>
      <c r="F122" s="103"/>
      <c r="G122" s="103"/>
      <c r="H122" s="103"/>
      <c r="I122" s="49"/>
      <c r="J122" s="103"/>
      <c r="K122" s="103"/>
    </row>
    <row r="123" spans="3:19" x14ac:dyDescent="0.2">
      <c r="C123" s="48"/>
      <c r="D123" s="103"/>
      <c r="E123" s="103"/>
      <c r="F123" s="103"/>
      <c r="G123" s="103"/>
      <c r="H123" s="103"/>
      <c r="I123" s="49"/>
      <c r="J123" s="103"/>
      <c r="K123" s="103"/>
    </row>
    <row r="124" spans="3:19" x14ac:dyDescent="0.2">
      <c r="C124" s="48"/>
      <c r="D124" s="103"/>
      <c r="E124" s="103"/>
      <c r="F124" s="103"/>
      <c r="G124" s="103"/>
      <c r="H124" s="103"/>
      <c r="I124" s="49"/>
      <c r="J124" s="103"/>
      <c r="K124" s="103"/>
    </row>
    <row r="125" spans="3:19" ht="10.5" thickBot="1" x14ac:dyDescent="0.25">
      <c r="C125" s="50"/>
      <c r="D125" s="51"/>
      <c r="E125" s="51"/>
      <c r="F125" s="51"/>
      <c r="G125" s="51"/>
      <c r="H125" s="51"/>
      <c r="I125" s="52"/>
      <c r="J125" s="103"/>
      <c r="K125" s="103"/>
    </row>
  </sheetData>
  <mergeCells count="1">
    <mergeCell ref="D5:Y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D40D-F2E2-44CD-B296-78A2908B35C6}">
  <dimension ref="A1:K108"/>
  <sheetViews>
    <sheetView workbookViewId="0">
      <pane ySplit="4" topLeftCell="A5" activePane="bottomLeft" state="frozen"/>
      <selection pane="bottomLeft"/>
    </sheetView>
  </sheetViews>
  <sheetFormatPr defaultColWidth="9.33203125" defaultRowHeight="10" x14ac:dyDescent="0.2"/>
  <cols>
    <col min="1" max="1" width="31.109375" style="328" customWidth="1"/>
    <col min="2" max="2" width="12.77734375" style="328" bestFit="1" customWidth="1"/>
    <col min="3" max="3" width="42.77734375" style="328" bestFit="1" customWidth="1"/>
    <col min="4" max="4" width="10" style="328" bestFit="1" customWidth="1"/>
    <col min="5" max="5" width="17.33203125" style="123" customWidth="1"/>
    <col min="6" max="16384" width="9.33203125" style="328"/>
  </cols>
  <sheetData>
    <row r="1" spans="1:11" ht="39" x14ac:dyDescent="0.2">
      <c r="A1" s="382" t="s">
        <v>521</v>
      </c>
    </row>
    <row r="2" spans="1:11" ht="14.5" customHeight="1" x14ac:dyDescent="0.2"/>
    <row r="3" spans="1:11" ht="10.5" x14ac:dyDescent="0.25">
      <c r="A3" s="231" t="s">
        <v>654</v>
      </c>
    </row>
    <row r="4" spans="1:11" ht="34.5" customHeight="1" x14ac:dyDescent="0.2">
      <c r="A4" s="261" t="s">
        <v>186</v>
      </c>
      <c r="B4" s="261" t="s">
        <v>187</v>
      </c>
      <c r="C4" s="261" t="s">
        <v>188</v>
      </c>
      <c r="D4" s="261" t="s">
        <v>189</v>
      </c>
      <c r="E4" s="261" t="s">
        <v>4</v>
      </c>
      <c r="F4" s="166"/>
      <c r="G4" s="166"/>
      <c r="H4" s="166"/>
      <c r="I4" s="166"/>
      <c r="J4" s="166"/>
      <c r="K4" s="166"/>
    </row>
    <row r="5" spans="1:11" x14ac:dyDescent="0.2">
      <c r="A5" s="407" t="s">
        <v>184</v>
      </c>
      <c r="B5" s="407" t="s">
        <v>190</v>
      </c>
      <c r="C5" s="407" t="s">
        <v>191</v>
      </c>
      <c r="D5" s="147" t="s">
        <v>192</v>
      </c>
      <c r="E5" s="254">
        <v>0.72099999999999997</v>
      </c>
      <c r="F5" s="147"/>
      <c r="G5" s="147"/>
      <c r="H5" s="147"/>
      <c r="I5" s="147"/>
      <c r="J5" s="148"/>
      <c r="K5" s="147"/>
    </row>
    <row r="6" spans="1:11" x14ac:dyDescent="0.2">
      <c r="A6" s="407" t="s">
        <v>179</v>
      </c>
      <c r="B6" s="407" t="s">
        <v>203</v>
      </c>
      <c r="C6" s="407" t="s">
        <v>208</v>
      </c>
      <c r="D6" s="147" t="s">
        <v>209</v>
      </c>
      <c r="E6" s="254">
        <v>0.80500000000000005</v>
      </c>
      <c r="F6" s="147"/>
      <c r="G6" s="147"/>
      <c r="H6" s="147"/>
      <c r="I6" s="147"/>
      <c r="J6" s="148"/>
      <c r="K6" s="147"/>
    </row>
    <row r="7" spans="1:11" x14ac:dyDescent="0.2">
      <c r="A7" s="407" t="s">
        <v>180</v>
      </c>
      <c r="B7" s="407" t="s">
        <v>215</v>
      </c>
      <c r="C7" s="407" t="s">
        <v>216</v>
      </c>
      <c r="D7" s="147" t="s">
        <v>217</v>
      </c>
      <c r="E7" s="254">
        <v>0.82299999999999995</v>
      </c>
      <c r="F7" s="147"/>
      <c r="G7" s="147"/>
      <c r="H7" s="147"/>
      <c r="I7" s="147"/>
      <c r="J7" s="144"/>
      <c r="K7" s="144"/>
    </row>
    <row r="8" spans="1:11" x14ac:dyDescent="0.2">
      <c r="A8" s="407" t="s">
        <v>184</v>
      </c>
      <c r="B8" s="407" t="s">
        <v>190</v>
      </c>
      <c r="C8" s="407" t="s">
        <v>237</v>
      </c>
      <c r="D8" s="147" t="s">
        <v>238</v>
      </c>
      <c r="E8" s="254">
        <v>0.66600000000000004</v>
      </c>
      <c r="F8" s="147"/>
      <c r="G8" s="147"/>
      <c r="H8" s="147"/>
      <c r="I8" s="147"/>
      <c r="J8" s="148"/>
      <c r="K8" s="147"/>
    </row>
    <row r="9" spans="1:11" x14ac:dyDescent="0.2">
      <c r="A9" s="407" t="s">
        <v>183</v>
      </c>
      <c r="B9" s="407" t="s">
        <v>211</v>
      </c>
      <c r="C9" s="407" t="s">
        <v>212</v>
      </c>
      <c r="D9" s="147" t="s">
        <v>213</v>
      </c>
      <c r="E9" s="254">
        <v>0.69799999999999995</v>
      </c>
      <c r="F9" s="147"/>
      <c r="G9" s="147"/>
      <c r="H9" s="147"/>
      <c r="I9" s="147"/>
      <c r="J9" s="148"/>
      <c r="K9" s="147"/>
    </row>
    <row r="10" spans="1:11" x14ac:dyDescent="0.2">
      <c r="A10" s="407" t="s">
        <v>179</v>
      </c>
      <c r="B10" s="407" t="s">
        <v>203</v>
      </c>
      <c r="C10" s="407" t="s">
        <v>243</v>
      </c>
      <c r="D10" s="147" t="s">
        <v>244</v>
      </c>
      <c r="E10" s="254">
        <v>0.84099999999999997</v>
      </c>
      <c r="F10" s="147"/>
      <c r="G10" s="147"/>
      <c r="H10" s="147"/>
      <c r="I10" s="147"/>
      <c r="J10" s="144"/>
      <c r="K10" s="144"/>
    </row>
    <row r="11" spans="1:11" x14ac:dyDescent="0.2">
      <c r="A11" s="407" t="s">
        <v>184</v>
      </c>
      <c r="B11" s="407" t="s">
        <v>190</v>
      </c>
      <c r="C11" s="407" t="s">
        <v>324</v>
      </c>
      <c r="D11" s="147" t="s">
        <v>325</v>
      </c>
      <c r="E11" s="254">
        <v>0.77800000000000002</v>
      </c>
      <c r="F11" s="147"/>
      <c r="G11" s="147"/>
      <c r="H11" s="147"/>
      <c r="I11" s="147"/>
      <c r="J11" s="148"/>
      <c r="K11" s="147"/>
    </row>
    <row r="12" spans="1:11" x14ac:dyDescent="0.2">
      <c r="A12" s="407" t="s">
        <v>180</v>
      </c>
      <c r="B12" s="407" t="s">
        <v>215</v>
      </c>
      <c r="C12" s="407" t="s">
        <v>261</v>
      </c>
      <c r="D12" s="147" t="s">
        <v>262</v>
      </c>
      <c r="E12" s="254">
        <v>0.82099999999999995</v>
      </c>
      <c r="F12" s="147"/>
      <c r="G12" s="147"/>
      <c r="H12" s="147"/>
      <c r="I12" s="147"/>
      <c r="J12" s="148"/>
      <c r="K12" s="147"/>
    </row>
    <row r="13" spans="1:11" x14ac:dyDescent="0.2">
      <c r="A13" s="407" t="s">
        <v>184</v>
      </c>
      <c r="B13" s="407" t="s">
        <v>190</v>
      </c>
      <c r="C13" s="407" t="s">
        <v>267</v>
      </c>
      <c r="D13" s="147" t="s">
        <v>268</v>
      </c>
      <c r="E13" s="254">
        <v>0.78200000000000003</v>
      </c>
      <c r="F13" s="147"/>
      <c r="G13" s="147"/>
      <c r="H13" s="147"/>
      <c r="I13" s="147"/>
      <c r="J13" s="148"/>
      <c r="K13" s="147"/>
    </row>
    <row r="14" spans="1:11" x14ac:dyDescent="0.2">
      <c r="A14" s="407" t="s">
        <v>184</v>
      </c>
      <c r="B14" s="407" t="s">
        <v>190</v>
      </c>
      <c r="C14" s="407" t="s">
        <v>271</v>
      </c>
      <c r="D14" s="147" t="s">
        <v>272</v>
      </c>
      <c r="E14" s="254">
        <v>0.752</v>
      </c>
      <c r="F14" s="147"/>
      <c r="G14" s="147"/>
      <c r="H14" s="147"/>
      <c r="I14" s="147"/>
      <c r="J14" s="148"/>
      <c r="K14" s="147"/>
    </row>
    <row r="15" spans="1:11" x14ac:dyDescent="0.2">
      <c r="A15" s="407" t="s">
        <v>161</v>
      </c>
      <c r="B15" s="407" t="s">
        <v>195</v>
      </c>
      <c r="C15" s="407" t="s">
        <v>196</v>
      </c>
      <c r="D15" s="147" t="s">
        <v>197</v>
      </c>
      <c r="E15" s="254">
        <v>0.68400000000000005</v>
      </c>
      <c r="F15" s="147"/>
      <c r="G15" s="147"/>
      <c r="H15" s="147"/>
      <c r="I15" s="147"/>
      <c r="J15" s="148"/>
      <c r="K15" s="147"/>
    </row>
    <row r="16" spans="1:11" x14ac:dyDescent="0.2">
      <c r="A16" s="407" t="s">
        <v>183</v>
      </c>
      <c r="B16" s="407" t="s">
        <v>211</v>
      </c>
      <c r="C16" s="407" t="s">
        <v>281</v>
      </c>
      <c r="D16" s="147" t="s">
        <v>282</v>
      </c>
      <c r="E16" s="254">
        <v>0.75600000000000001</v>
      </c>
      <c r="F16" s="147"/>
      <c r="G16" s="147"/>
      <c r="H16" s="147"/>
      <c r="I16" s="147"/>
      <c r="J16" s="148"/>
      <c r="K16" s="147"/>
    </row>
    <row r="17" spans="1:11" x14ac:dyDescent="0.2">
      <c r="A17" s="407" t="s">
        <v>184</v>
      </c>
      <c r="B17" s="407" t="s">
        <v>190</v>
      </c>
      <c r="C17" s="407" t="s">
        <v>298</v>
      </c>
      <c r="D17" s="147" t="s">
        <v>299</v>
      </c>
      <c r="E17" s="254">
        <v>0.73699999999999999</v>
      </c>
      <c r="F17" s="147"/>
      <c r="G17" s="147"/>
      <c r="H17" s="147"/>
      <c r="I17" s="147"/>
      <c r="J17" s="148"/>
      <c r="K17" s="147"/>
    </row>
    <row r="18" spans="1:11" x14ac:dyDescent="0.2">
      <c r="A18" s="407" t="s">
        <v>183</v>
      </c>
      <c r="B18" s="407" t="s">
        <v>211</v>
      </c>
      <c r="C18" s="407" t="s">
        <v>294</v>
      </c>
      <c r="D18" s="147" t="s">
        <v>295</v>
      </c>
      <c r="E18" s="254">
        <v>0.72399999999999998</v>
      </c>
      <c r="F18" s="147"/>
      <c r="G18" s="147"/>
      <c r="H18" s="147"/>
      <c r="I18" s="147"/>
      <c r="J18" s="148"/>
      <c r="K18" s="147"/>
    </row>
    <row r="19" spans="1:11" x14ac:dyDescent="0.2">
      <c r="A19" s="407" t="s">
        <v>179</v>
      </c>
      <c r="B19" s="407" t="s">
        <v>203</v>
      </c>
      <c r="C19" s="407" t="s">
        <v>278</v>
      </c>
      <c r="D19" s="147" t="s">
        <v>279</v>
      </c>
      <c r="E19" s="254">
        <v>0.84799999999999998</v>
      </c>
      <c r="F19" s="147"/>
      <c r="G19" s="147"/>
      <c r="H19" s="147"/>
      <c r="I19" s="147"/>
      <c r="J19" s="148"/>
      <c r="K19" s="147"/>
    </row>
    <row r="20" spans="1:11" x14ac:dyDescent="0.2">
      <c r="A20" s="407" t="s">
        <v>181</v>
      </c>
      <c r="B20" s="407" t="s">
        <v>199</v>
      </c>
      <c r="C20" s="407" t="s">
        <v>288</v>
      </c>
      <c r="D20" s="147" t="s">
        <v>289</v>
      </c>
      <c r="E20" s="254">
        <v>0.82799999999999996</v>
      </c>
      <c r="F20" s="147"/>
      <c r="G20" s="147"/>
      <c r="H20" s="147"/>
      <c r="I20" s="147"/>
      <c r="J20" s="148"/>
      <c r="K20" s="147"/>
    </row>
    <row r="21" spans="1:11" x14ac:dyDescent="0.2">
      <c r="A21" s="407" t="s">
        <v>180</v>
      </c>
      <c r="B21" s="407" t="s">
        <v>215</v>
      </c>
      <c r="C21" s="407" t="s">
        <v>264</v>
      </c>
      <c r="D21" s="147" t="s">
        <v>265</v>
      </c>
      <c r="E21" s="254">
        <v>0.79900000000000004</v>
      </c>
      <c r="F21" s="147"/>
      <c r="G21" s="147"/>
      <c r="H21" s="147"/>
      <c r="I21" s="147"/>
      <c r="J21" s="148"/>
      <c r="K21" s="147"/>
    </row>
    <row r="22" spans="1:11" x14ac:dyDescent="0.2">
      <c r="A22" s="407" t="s">
        <v>183</v>
      </c>
      <c r="B22" s="407" t="s">
        <v>211</v>
      </c>
      <c r="C22" s="407" t="s">
        <v>320</v>
      </c>
      <c r="D22" s="147" t="s">
        <v>321</v>
      </c>
      <c r="E22" s="254">
        <v>0.82599999999999996</v>
      </c>
      <c r="F22" s="147"/>
      <c r="G22" s="147"/>
      <c r="H22" s="147"/>
      <c r="I22" s="147"/>
      <c r="J22" s="148"/>
      <c r="K22" s="147"/>
    </row>
    <row r="23" spans="1:11" x14ac:dyDescent="0.2">
      <c r="A23" s="407" t="s">
        <v>180</v>
      </c>
      <c r="B23" s="407" t="s">
        <v>215</v>
      </c>
      <c r="C23" s="407" t="s">
        <v>285</v>
      </c>
      <c r="D23" s="147" t="s">
        <v>286</v>
      </c>
      <c r="E23" s="254">
        <v>0.76100000000000001</v>
      </c>
      <c r="F23" s="147"/>
      <c r="G23" s="147"/>
      <c r="H23" s="147"/>
      <c r="I23" s="147"/>
      <c r="J23" s="148"/>
      <c r="K23" s="147"/>
    </row>
    <row r="24" spans="1:11" x14ac:dyDescent="0.2">
      <c r="A24" s="407" t="s">
        <v>179</v>
      </c>
      <c r="B24" s="407" t="s">
        <v>203</v>
      </c>
      <c r="C24" s="407" t="s">
        <v>342</v>
      </c>
      <c r="D24" s="147" t="s">
        <v>343</v>
      </c>
      <c r="E24" s="254">
        <v>0.86299999999999999</v>
      </c>
      <c r="F24" s="147"/>
      <c r="G24" s="147"/>
      <c r="H24" s="147"/>
      <c r="I24" s="147"/>
      <c r="J24" s="148"/>
      <c r="K24" s="147"/>
    </row>
    <row r="25" spans="1:11" x14ac:dyDescent="0.2">
      <c r="A25" s="407" t="s">
        <v>161</v>
      </c>
      <c r="B25" s="407" t="s">
        <v>195</v>
      </c>
      <c r="C25" s="407" t="s">
        <v>346</v>
      </c>
      <c r="D25" s="147" t="s">
        <v>347</v>
      </c>
      <c r="E25" s="254">
        <v>0.56499999999999995</v>
      </c>
      <c r="F25" s="147"/>
      <c r="G25" s="147"/>
      <c r="H25" s="147"/>
      <c r="I25" s="147"/>
      <c r="J25" s="148"/>
      <c r="K25" s="147"/>
    </row>
    <row r="26" spans="1:11" x14ac:dyDescent="0.2">
      <c r="A26" s="407" t="s">
        <v>180</v>
      </c>
      <c r="B26" s="407" t="s">
        <v>215</v>
      </c>
      <c r="C26" s="407" t="s">
        <v>361</v>
      </c>
      <c r="D26" s="147" t="s">
        <v>362</v>
      </c>
      <c r="E26" s="254">
        <v>0.86499999999999999</v>
      </c>
      <c r="F26" s="147"/>
      <c r="G26" s="147"/>
      <c r="H26" s="147"/>
      <c r="I26" s="147"/>
      <c r="J26" s="148"/>
      <c r="K26" s="147"/>
    </row>
    <row r="27" spans="1:11" x14ac:dyDescent="0.2">
      <c r="A27" s="407" t="s">
        <v>180</v>
      </c>
      <c r="B27" s="407" t="s">
        <v>215</v>
      </c>
      <c r="C27" s="407" t="s">
        <v>366</v>
      </c>
      <c r="D27" s="147" t="s">
        <v>367</v>
      </c>
      <c r="E27" s="254">
        <v>0.8</v>
      </c>
      <c r="F27" s="147"/>
      <c r="G27" s="147"/>
      <c r="H27" s="147"/>
      <c r="I27" s="147"/>
      <c r="J27" s="148"/>
      <c r="K27" s="147"/>
    </row>
    <row r="28" spans="1:11" x14ac:dyDescent="0.2">
      <c r="A28" s="407" t="s">
        <v>161</v>
      </c>
      <c r="B28" s="407" t="s">
        <v>195</v>
      </c>
      <c r="C28" s="407" t="s">
        <v>231</v>
      </c>
      <c r="D28" s="147" t="s">
        <v>232</v>
      </c>
      <c r="E28" s="254">
        <v>0.58199999999999996</v>
      </c>
      <c r="F28" s="147"/>
      <c r="G28" s="147"/>
      <c r="H28" s="147"/>
      <c r="I28" s="147"/>
      <c r="J28" s="148"/>
      <c r="K28" s="147"/>
    </row>
    <row r="29" spans="1:11" x14ac:dyDescent="0.2">
      <c r="A29" s="407" t="s">
        <v>161</v>
      </c>
      <c r="B29" s="407" t="s">
        <v>195</v>
      </c>
      <c r="C29" s="407" t="s">
        <v>385</v>
      </c>
      <c r="D29" s="147" t="s">
        <v>386</v>
      </c>
      <c r="E29" s="254">
        <v>0.61899999999999999</v>
      </c>
      <c r="F29" s="147"/>
      <c r="G29" s="147"/>
      <c r="H29" s="147"/>
      <c r="I29" s="147"/>
      <c r="J29" s="148"/>
      <c r="K29" s="147"/>
    </row>
    <row r="30" spans="1:11" x14ac:dyDescent="0.2">
      <c r="A30" s="407" t="s">
        <v>180</v>
      </c>
      <c r="B30" s="407" t="s">
        <v>215</v>
      </c>
      <c r="C30" s="407" t="s">
        <v>379</v>
      </c>
      <c r="D30" s="147" t="s">
        <v>380</v>
      </c>
      <c r="E30" s="254">
        <v>0.77900000000000003</v>
      </c>
      <c r="F30" s="147"/>
      <c r="G30" s="147"/>
      <c r="H30" s="147"/>
      <c r="I30" s="147"/>
      <c r="J30" s="148"/>
      <c r="K30" s="147"/>
    </row>
    <row r="31" spans="1:11" x14ac:dyDescent="0.2">
      <c r="A31" s="407" t="s">
        <v>184</v>
      </c>
      <c r="B31" s="407" t="s">
        <v>190</v>
      </c>
      <c r="C31" s="407" t="s">
        <v>382</v>
      </c>
      <c r="D31" s="147" t="s">
        <v>383</v>
      </c>
      <c r="E31" s="254">
        <v>0.72299999999999998</v>
      </c>
      <c r="F31" s="147"/>
      <c r="G31" s="147"/>
      <c r="H31" s="147"/>
      <c r="I31" s="147"/>
      <c r="J31" s="148"/>
      <c r="K31" s="147"/>
    </row>
    <row r="32" spans="1:11" x14ac:dyDescent="0.2">
      <c r="A32" s="407" t="s">
        <v>181</v>
      </c>
      <c r="B32" s="407" t="s">
        <v>199</v>
      </c>
      <c r="C32" s="407" t="s">
        <v>200</v>
      </c>
      <c r="D32" s="147" t="s">
        <v>201</v>
      </c>
      <c r="E32" s="254">
        <v>0.84899999999999998</v>
      </c>
      <c r="F32" s="147"/>
      <c r="G32" s="147"/>
      <c r="H32" s="147"/>
      <c r="I32" s="147"/>
      <c r="J32" s="148"/>
      <c r="K32" s="147"/>
    </row>
    <row r="33" spans="1:11" x14ac:dyDescent="0.2">
      <c r="A33" s="407" t="s">
        <v>179</v>
      </c>
      <c r="B33" s="407" t="s">
        <v>203</v>
      </c>
      <c r="C33" s="407" t="s">
        <v>316</v>
      </c>
      <c r="D33" s="147" t="s">
        <v>317</v>
      </c>
      <c r="E33" s="254">
        <v>0.86699999999999999</v>
      </c>
      <c r="F33" s="147"/>
      <c r="G33" s="147"/>
      <c r="H33" s="147"/>
      <c r="I33" s="147"/>
      <c r="J33" s="148"/>
      <c r="K33" s="147"/>
    </row>
    <row r="34" spans="1:11" x14ac:dyDescent="0.2">
      <c r="A34" s="407" t="s">
        <v>183</v>
      </c>
      <c r="B34" s="407" t="s">
        <v>211</v>
      </c>
      <c r="C34" s="407" t="s">
        <v>405</v>
      </c>
      <c r="D34" s="147" t="s">
        <v>406</v>
      </c>
      <c r="E34" s="254">
        <v>0.73499999999999999</v>
      </c>
      <c r="F34" s="147"/>
      <c r="G34" s="147"/>
      <c r="H34" s="147"/>
      <c r="I34" s="147"/>
      <c r="J34" s="148"/>
      <c r="K34" s="147"/>
    </row>
    <row r="35" spans="1:11" x14ac:dyDescent="0.2">
      <c r="A35" s="407" t="s">
        <v>183</v>
      </c>
      <c r="B35" s="407" t="s">
        <v>211</v>
      </c>
      <c r="C35" s="407" t="s">
        <v>234</v>
      </c>
      <c r="D35" s="147" t="s">
        <v>235</v>
      </c>
      <c r="E35" s="254">
        <v>0.73</v>
      </c>
      <c r="F35" s="147"/>
      <c r="G35" s="147"/>
      <c r="H35" s="147"/>
      <c r="I35" s="147"/>
      <c r="J35" s="148"/>
      <c r="K35" s="147"/>
    </row>
    <row r="36" spans="1:11" x14ac:dyDescent="0.2">
      <c r="A36" s="407" t="s">
        <v>161</v>
      </c>
      <c r="B36" s="407" t="s">
        <v>195</v>
      </c>
      <c r="C36" s="407" t="s">
        <v>393</v>
      </c>
      <c r="D36" s="147" t="s">
        <v>394</v>
      </c>
      <c r="E36" s="254">
        <v>0.67500000000000004</v>
      </c>
      <c r="F36" s="147"/>
      <c r="G36" s="147"/>
      <c r="H36" s="147"/>
      <c r="I36" s="147"/>
      <c r="J36" s="148"/>
      <c r="K36" s="147"/>
    </row>
    <row r="37" spans="1:11" x14ac:dyDescent="0.2">
      <c r="A37" s="407" t="s">
        <v>180</v>
      </c>
      <c r="B37" s="407" t="s">
        <v>215</v>
      </c>
      <c r="C37" s="407" t="s">
        <v>274</v>
      </c>
      <c r="D37" s="147" t="s">
        <v>275</v>
      </c>
      <c r="E37" s="254">
        <v>0.83799999999999997</v>
      </c>
      <c r="F37" s="147"/>
      <c r="G37" s="147"/>
      <c r="H37" s="147"/>
      <c r="I37" s="147"/>
      <c r="J37" s="148"/>
      <c r="K37" s="147"/>
    </row>
    <row r="38" spans="1:11" x14ac:dyDescent="0.2">
      <c r="A38" s="407"/>
      <c r="B38" s="407"/>
      <c r="C38" s="407"/>
      <c r="D38" s="147"/>
      <c r="E38" s="254"/>
      <c r="F38" s="147"/>
      <c r="G38" s="147"/>
      <c r="H38" s="147"/>
      <c r="I38" s="147"/>
      <c r="J38" s="148"/>
      <c r="K38" s="147"/>
    </row>
    <row r="39" spans="1:11" x14ac:dyDescent="0.2">
      <c r="A39" s="407"/>
      <c r="B39" s="407"/>
      <c r="C39" s="407"/>
      <c r="D39" s="147"/>
      <c r="E39" s="254"/>
      <c r="F39" s="147"/>
      <c r="G39" s="147"/>
      <c r="H39" s="147"/>
      <c r="I39" s="147"/>
      <c r="J39" s="148"/>
      <c r="K39" s="147"/>
    </row>
    <row r="40" spans="1:11" x14ac:dyDescent="0.2">
      <c r="A40" s="407"/>
      <c r="B40" s="407"/>
      <c r="C40" s="407"/>
      <c r="D40" s="147"/>
      <c r="E40" s="254"/>
      <c r="F40" s="147"/>
      <c r="G40" s="147"/>
      <c r="H40" s="147"/>
      <c r="I40" s="147"/>
      <c r="J40" s="148"/>
      <c r="K40" s="147"/>
    </row>
    <row r="41" spans="1:11" x14ac:dyDescent="0.2">
      <c r="A41" s="407"/>
      <c r="B41" s="407"/>
      <c r="C41" s="407"/>
      <c r="D41" s="147"/>
      <c r="E41" s="254"/>
      <c r="F41" s="147"/>
      <c r="G41" s="147"/>
      <c r="H41" s="147"/>
      <c r="I41" s="147"/>
      <c r="J41" s="148"/>
      <c r="K41" s="147"/>
    </row>
    <row r="42" spans="1:11" x14ac:dyDescent="0.2">
      <c r="E42" s="259"/>
      <c r="F42" s="147"/>
      <c r="G42" s="147"/>
      <c r="H42" s="147"/>
      <c r="I42" s="147"/>
      <c r="J42" s="148"/>
      <c r="K42" s="147"/>
    </row>
    <row r="43" spans="1:11" x14ac:dyDescent="0.2">
      <c r="E43" s="259"/>
      <c r="F43" s="147"/>
      <c r="G43" s="147"/>
      <c r="H43" s="147"/>
      <c r="I43" s="147"/>
      <c r="J43" s="148"/>
      <c r="K43" s="147"/>
    </row>
    <row r="44" spans="1:11" x14ac:dyDescent="0.2">
      <c r="E44" s="259"/>
      <c r="F44" s="147"/>
      <c r="G44" s="147"/>
      <c r="H44" s="147"/>
      <c r="I44" s="147"/>
      <c r="J44" s="148"/>
      <c r="K44" s="147"/>
    </row>
    <row r="45" spans="1:11" x14ac:dyDescent="0.2">
      <c r="E45" s="259"/>
      <c r="F45" s="147"/>
      <c r="G45" s="147"/>
      <c r="H45" s="147"/>
      <c r="I45" s="147"/>
      <c r="J45" s="148"/>
      <c r="K45" s="147"/>
    </row>
    <row r="46" spans="1:11" x14ac:dyDescent="0.2">
      <c r="E46" s="259"/>
      <c r="F46" s="147"/>
      <c r="G46" s="147"/>
      <c r="H46" s="147"/>
      <c r="I46" s="147"/>
      <c r="J46" s="148"/>
      <c r="K46" s="147"/>
    </row>
    <row r="47" spans="1:11" x14ac:dyDescent="0.2">
      <c r="E47" s="259"/>
      <c r="F47" s="147"/>
      <c r="G47" s="147"/>
      <c r="H47" s="147"/>
      <c r="I47" s="147"/>
      <c r="J47" s="148"/>
      <c r="K47" s="147"/>
    </row>
    <row r="48" spans="1:11" x14ac:dyDescent="0.2">
      <c r="E48" s="259"/>
      <c r="F48" s="147"/>
      <c r="G48" s="147"/>
      <c r="H48" s="147"/>
      <c r="I48" s="147"/>
      <c r="J48" s="148"/>
      <c r="K48" s="147"/>
    </row>
    <row r="49" spans="5:11" x14ac:dyDescent="0.2">
      <c r="E49" s="259"/>
      <c r="F49" s="147"/>
      <c r="G49" s="147"/>
      <c r="H49" s="147"/>
      <c r="I49" s="147"/>
      <c r="J49" s="148"/>
      <c r="K49" s="147"/>
    </row>
    <row r="50" spans="5:11" x14ac:dyDescent="0.2">
      <c r="E50" s="259"/>
      <c r="F50" s="147"/>
      <c r="G50" s="147"/>
      <c r="H50" s="147"/>
      <c r="I50" s="147"/>
      <c r="J50" s="148"/>
      <c r="K50" s="147"/>
    </row>
    <row r="51" spans="5:11" x14ac:dyDescent="0.2">
      <c r="E51" s="259"/>
      <c r="F51" s="147"/>
      <c r="G51" s="147"/>
      <c r="H51" s="147"/>
      <c r="I51" s="147"/>
      <c r="J51" s="148"/>
      <c r="K51" s="147"/>
    </row>
    <row r="52" spans="5:11" x14ac:dyDescent="0.2">
      <c r="E52" s="259"/>
      <c r="F52" s="147"/>
      <c r="G52" s="147"/>
      <c r="H52" s="147"/>
      <c r="I52" s="147"/>
      <c r="J52" s="148"/>
      <c r="K52" s="147"/>
    </row>
    <row r="53" spans="5:11" x14ac:dyDescent="0.2">
      <c r="E53" s="259"/>
      <c r="F53" s="147"/>
      <c r="G53" s="147"/>
      <c r="H53" s="147"/>
      <c r="I53" s="147"/>
      <c r="J53" s="148"/>
      <c r="K53" s="147"/>
    </row>
    <row r="54" spans="5:11" x14ac:dyDescent="0.2">
      <c r="E54" s="259"/>
      <c r="F54" s="147"/>
      <c r="G54" s="147"/>
    </row>
    <row r="55" spans="5:11" x14ac:dyDescent="0.2">
      <c r="E55" s="259"/>
      <c r="F55" s="147"/>
      <c r="G55" s="147"/>
    </row>
    <row r="56" spans="5:11" x14ac:dyDescent="0.2">
      <c r="E56" s="259"/>
      <c r="F56" s="147"/>
      <c r="G56" s="147"/>
    </row>
    <row r="57" spans="5:11" x14ac:dyDescent="0.2">
      <c r="E57" s="259"/>
      <c r="F57" s="147"/>
      <c r="G57" s="147"/>
    </row>
    <row r="58" spans="5:11" x14ac:dyDescent="0.2">
      <c r="E58" s="259"/>
      <c r="F58" s="147"/>
      <c r="G58" s="147"/>
    </row>
    <row r="59" spans="5:11" x14ac:dyDescent="0.2">
      <c r="E59" s="259"/>
      <c r="F59" s="147"/>
      <c r="G59" s="147"/>
    </row>
    <row r="60" spans="5:11" x14ac:dyDescent="0.2">
      <c r="E60" s="259"/>
      <c r="F60" s="147"/>
      <c r="G60" s="147"/>
    </row>
    <row r="61" spans="5:11" x14ac:dyDescent="0.2">
      <c r="E61" s="259"/>
    </row>
    <row r="62" spans="5:11" x14ac:dyDescent="0.2">
      <c r="E62" s="259"/>
    </row>
    <row r="63" spans="5:11" x14ac:dyDescent="0.2">
      <c r="E63" s="259"/>
    </row>
    <row r="64" spans="5:11" x14ac:dyDescent="0.2">
      <c r="E64" s="259"/>
    </row>
    <row r="65" spans="5:5" x14ac:dyDescent="0.2">
      <c r="E65" s="259"/>
    </row>
    <row r="66" spans="5:5" x14ac:dyDescent="0.2">
      <c r="E66" s="259"/>
    </row>
    <row r="67" spans="5:5" x14ac:dyDescent="0.2">
      <c r="E67" s="259"/>
    </row>
    <row r="68" spans="5:5" x14ac:dyDescent="0.2">
      <c r="E68" s="259"/>
    </row>
    <row r="69" spans="5:5" x14ac:dyDescent="0.2">
      <c r="E69" s="259"/>
    </row>
    <row r="70" spans="5:5" x14ac:dyDescent="0.2">
      <c r="E70" s="259"/>
    </row>
    <row r="71" spans="5:5" x14ac:dyDescent="0.2">
      <c r="E71" s="259"/>
    </row>
    <row r="72" spans="5:5" x14ac:dyDescent="0.2">
      <c r="E72" s="259"/>
    </row>
    <row r="73" spans="5:5" x14ac:dyDescent="0.2">
      <c r="E73" s="259"/>
    </row>
    <row r="74" spans="5:5" x14ac:dyDescent="0.2">
      <c r="E74" s="259"/>
    </row>
    <row r="75" spans="5:5" x14ac:dyDescent="0.2">
      <c r="E75" s="259"/>
    </row>
    <row r="76" spans="5:5" x14ac:dyDescent="0.2">
      <c r="E76" s="259"/>
    </row>
    <row r="77" spans="5:5" x14ac:dyDescent="0.2">
      <c r="E77" s="259"/>
    </row>
    <row r="78" spans="5:5" x14ac:dyDescent="0.2">
      <c r="E78" s="259"/>
    </row>
    <row r="79" spans="5:5" x14ac:dyDescent="0.2">
      <c r="E79" s="259"/>
    </row>
    <row r="80" spans="5:5" x14ac:dyDescent="0.2">
      <c r="E80" s="259"/>
    </row>
    <row r="81" spans="5:5" x14ac:dyDescent="0.2">
      <c r="E81" s="259"/>
    </row>
    <row r="82" spans="5:5" x14ac:dyDescent="0.2">
      <c r="E82" s="259"/>
    </row>
    <row r="83" spans="5:5" x14ac:dyDescent="0.2">
      <c r="E83" s="259"/>
    </row>
    <row r="84" spans="5:5" x14ac:dyDescent="0.2">
      <c r="E84" s="259"/>
    </row>
    <row r="85" spans="5:5" x14ac:dyDescent="0.2">
      <c r="E85" s="259"/>
    </row>
    <row r="86" spans="5:5" x14ac:dyDescent="0.2">
      <c r="E86" s="259"/>
    </row>
    <row r="87" spans="5:5" x14ac:dyDescent="0.2">
      <c r="E87" s="259"/>
    </row>
    <row r="88" spans="5:5" x14ac:dyDescent="0.2">
      <c r="E88" s="254"/>
    </row>
    <row r="89" spans="5:5" x14ac:dyDescent="0.2">
      <c r="E89" s="254"/>
    </row>
    <row r="90" spans="5:5" x14ac:dyDescent="0.2">
      <c r="E90" s="254"/>
    </row>
    <row r="91" spans="5:5" x14ac:dyDescent="0.2">
      <c r="E91" s="254"/>
    </row>
    <row r="92" spans="5:5" x14ac:dyDescent="0.2">
      <c r="E92" s="254"/>
    </row>
    <row r="93" spans="5:5" x14ac:dyDescent="0.2">
      <c r="E93" s="254"/>
    </row>
    <row r="94" spans="5:5" x14ac:dyDescent="0.2">
      <c r="E94" s="254"/>
    </row>
    <row r="95" spans="5:5" x14ac:dyDescent="0.2">
      <c r="E95" s="254"/>
    </row>
    <row r="96" spans="5:5" x14ac:dyDescent="0.2">
      <c r="E96" s="254"/>
    </row>
    <row r="97" spans="5:5" x14ac:dyDescent="0.2">
      <c r="E97" s="254"/>
    </row>
    <row r="98" spans="5:5" x14ac:dyDescent="0.2">
      <c r="E98" s="254"/>
    </row>
    <row r="99" spans="5:5" x14ac:dyDescent="0.2">
      <c r="E99" s="254"/>
    </row>
    <row r="100" spans="5:5" x14ac:dyDescent="0.2">
      <c r="E100" s="254"/>
    </row>
    <row r="101" spans="5:5" x14ac:dyDescent="0.2">
      <c r="E101" s="254"/>
    </row>
    <row r="102" spans="5:5" x14ac:dyDescent="0.2">
      <c r="E102" s="254"/>
    </row>
    <row r="103" spans="5:5" x14ac:dyDescent="0.2">
      <c r="E103" s="254"/>
    </row>
    <row r="104" spans="5:5" x14ac:dyDescent="0.2">
      <c r="E104" s="254"/>
    </row>
    <row r="105" spans="5:5" x14ac:dyDescent="0.2">
      <c r="E105" s="254"/>
    </row>
    <row r="106" spans="5:5" x14ac:dyDescent="0.2">
      <c r="E106" s="254"/>
    </row>
    <row r="107" spans="5:5" x14ac:dyDescent="0.2">
      <c r="E107" s="254"/>
    </row>
    <row r="108" spans="5:5" x14ac:dyDescent="0.2">
      <c r="E108" s="254"/>
    </row>
  </sheetData>
  <conditionalFormatting sqref="J5:J53">
    <cfRule type="expression" dxfId="120" priority="3">
      <formula>$I5="yes"</formula>
    </cfRule>
    <cfRule type="expression" dxfId="119" priority="4">
      <formula>AND($I5="no",$J5="up")</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F9FA2-9460-4EE0-B739-4CBD3EEDACEA}">
  <dimension ref="A1:T121"/>
  <sheetViews>
    <sheetView workbookViewId="0">
      <pane ySplit="4" topLeftCell="A5" activePane="bottomLeft" state="frozen"/>
      <selection pane="bottomLeft"/>
    </sheetView>
  </sheetViews>
  <sheetFormatPr defaultColWidth="8.77734375" defaultRowHeight="10" x14ac:dyDescent="0.2"/>
  <cols>
    <col min="1" max="1" width="31.109375" style="328" customWidth="1"/>
    <col min="2" max="2" width="12.77734375" style="328" bestFit="1" customWidth="1"/>
    <col min="3" max="3" width="42.77734375" style="328" bestFit="1" customWidth="1"/>
    <col min="4" max="4" width="10" style="328" bestFit="1" customWidth="1"/>
    <col min="5" max="5" width="17.33203125" style="123" customWidth="1"/>
    <col min="6" max="16384" width="8.77734375" style="328"/>
  </cols>
  <sheetData>
    <row r="1" spans="1:11" ht="39" x14ac:dyDescent="0.2">
      <c r="A1" s="382" t="s">
        <v>521</v>
      </c>
    </row>
    <row r="2" spans="1:11" ht="17.5" customHeight="1" x14ac:dyDescent="0.2"/>
    <row r="3" spans="1:11" ht="10.5" x14ac:dyDescent="0.25">
      <c r="A3" s="356" t="s">
        <v>655</v>
      </c>
    </row>
    <row r="4" spans="1:11" ht="34.5" customHeight="1" x14ac:dyDescent="0.2">
      <c r="A4" s="260" t="s">
        <v>186</v>
      </c>
      <c r="B4" s="260" t="s">
        <v>187</v>
      </c>
      <c r="C4" s="260" t="s">
        <v>188</v>
      </c>
      <c r="D4" s="260" t="s">
        <v>189</v>
      </c>
      <c r="E4" s="260" t="s">
        <v>4</v>
      </c>
      <c r="F4" s="166"/>
      <c r="G4" s="166"/>
      <c r="H4" s="166"/>
      <c r="I4" s="166"/>
      <c r="J4" s="166"/>
      <c r="K4" s="166"/>
    </row>
    <row r="5" spans="1:11" x14ac:dyDescent="0.2">
      <c r="A5" s="407" t="s">
        <v>182</v>
      </c>
      <c r="B5" s="407" t="s">
        <v>219</v>
      </c>
      <c r="C5" s="407" t="s">
        <v>251</v>
      </c>
      <c r="D5" s="407" t="s">
        <v>252</v>
      </c>
      <c r="E5" s="254">
        <v>0.91100000000000003</v>
      </c>
      <c r="F5" s="147"/>
      <c r="G5" s="147"/>
      <c r="H5" s="147"/>
      <c r="I5" s="147"/>
      <c r="J5" s="148"/>
      <c r="K5" s="147"/>
    </row>
    <row r="6" spans="1:11" x14ac:dyDescent="0.2">
      <c r="A6" s="407" t="s">
        <v>181</v>
      </c>
      <c r="B6" s="407" t="s">
        <v>199</v>
      </c>
      <c r="C6" s="407" t="s">
        <v>257</v>
      </c>
      <c r="D6" s="407" t="s">
        <v>258</v>
      </c>
      <c r="E6" s="254">
        <v>0.98699999999999999</v>
      </c>
      <c r="F6" s="147"/>
      <c r="G6" s="147"/>
      <c r="H6" s="147"/>
      <c r="I6" s="147"/>
      <c r="J6" s="148"/>
      <c r="K6" s="147"/>
    </row>
    <row r="7" spans="1:11" x14ac:dyDescent="0.2">
      <c r="A7" s="407" t="s">
        <v>182</v>
      </c>
      <c r="B7" s="407" t="s">
        <v>219</v>
      </c>
      <c r="C7" s="407" t="s">
        <v>224</v>
      </c>
      <c r="D7" s="407" t="s">
        <v>225</v>
      </c>
      <c r="E7" s="254">
        <v>0.90700000000000003</v>
      </c>
      <c r="F7" s="147"/>
      <c r="G7" s="147"/>
      <c r="H7" s="147"/>
      <c r="I7" s="147"/>
      <c r="J7" s="148"/>
      <c r="K7" s="147"/>
    </row>
    <row r="8" spans="1:11" x14ac:dyDescent="0.2">
      <c r="A8" s="407" t="s">
        <v>182</v>
      </c>
      <c r="B8" s="407" t="s">
        <v>219</v>
      </c>
      <c r="C8" s="407" t="s">
        <v>220</v>
      </c>
      <c r="D8" s="407" t="s">
        <v>221</v>
      </c>
      <c r="E8" s="254">
        <v>0.89</v>
      </c>
      <c r="F8" s="147"/>
      <c r="G8" s="147"/>
      <c r="H8" s="147"/>
      <c r="I8" s="147"/>
      <c r="J8" s="148"/>
      <c r="K8" s="147"/>
    </row>
    <row r="9" spans="1:11" x14ac:dyDescent="0.2">
      <c r="A9" s="407" t="s">
        <v>180</v>
      </c>
      <c r="B9" s="407" t="s">
        <v>215</v>
      </c>
      <c r="C9" s="407" t="s">
        <v>307</v>
      </c>
      <c r="D9" s="407" t="s">
        <v>308</v>
      </c>
      <c r="E9" s="254">
        <v>0.88500000000000001</v>
      </c>
      <c r="F9" s="147"/>
      <c r="G9" s="147"/>
      <c r="H9" s="147"/>
      <c r="I9" s="147"/>
      <c r="J9" s="148"/>
      <c r="K9" s="147"/>
    </row>
    <row r="10" spans="1:11" x14ac:dyDescent="0.2">
      <c r="A10" s="328" t="s">
        <v>180</v>
      </c>
      <c r="B10" s="328" t="s">
        <v>215</v>
      </c>
      <c r="C10" s="328" t="s">
        <v>330</v>
      </c>
      <c r="D10" s="328" t="s">
        <v>331</v>
      </c>
      <c r="E10" s="254">
        <v>0.95199999999999996</v>
      </c>
      <c r="F10" s="147"/>
      <c r="G10" s="147"/>
      <c r="H10" s="147"/>
      <c r="I10" s="147"/>
      <c r="J10" s="148"/>
      <c r="K10" s="147"/>
    </row>
    <row r="11" spans="1:11" x14ac:dyDescent="0.2">
      <c r="A11" s="328" t="s">
        <v>179</v>
      </c>
      <c r="B11" s="328" t="s">
        <v>203</v>
      </c>
      <c r="C11" s="328" t="s">
        <v>204</v>
      </c>
      <c r="D11" s="328" t="s">
        <v>205</v>
      </c>
      <c r="E11" s="254">
        <v>0.877</v>
      </c>
      <c r="F11" s="147"/>
      <c r="G11" s="147"/>
      <c r="H11" s="147"/>
      <c r="I11" s="147"/>
      <c r="J11" s="148"/>
      <c r="K11" s="147"/>
    </row>
    <row r="12" spans="1:11" x14ac:dyDescent="0.2">
      <c r="A12" s="328" t="s">
        <v>180</v>
      </c>
      <c r="B12" s="328" t="s">
        <v>215</v>
      </c>
      <c r="C12" s="328" t="s">
        <v>246</v>
      </c>
      <c r="D12" s="328" t="s">
        <v>247</v>
      </c>
      <c r="E12" s="254">
        <v>0.90500000000000003</v>
      </c>
      <c r="F12" s="147"/>
      <c r="G12" s="147"/>
      <c r="H12" s="147"/>
      <c r="I12" s="147"/>
      <c r="J12" s="148"/>
      <c r="K12" s="147"/>
    </row>
    <row r="13" spans="1:11" x14ac:dyDescent="0.2">
      <c r="A13" s="328" t="s">
        <v>181</v>
      </c>
      <c r="B13" s="328" t="s">
        <v>199</v>
      </c>
      <c r="C13" s="328" t="s">
        <v>227</v>
      </c>
      <c r="D13" s="328" t="s">
        <v>228</v>
      </c>
      <c r="E13" s="254">
        <v>0.88600000000000001</v>
      </c>
      <c r="F13" s="147"/>
      <c r="G13" s="147"/>
      <c r="H13" s="147"/>
      <c r="I13" s="147"/>
      <c r="J13" s="148"/>
      <c r="K13" s="147"/>
    </row>
    <row r="14" spans="1:11" x14ac:dyDescent="0.2">
      <c r="E14" s="254"/>
      <c r="F14" s="147"/>
      <c r="G14" s="147"/>
      <c r="H14" s="147"/>
      <c r="I14" s="147"/>
      <c r="J14" s="148"/>
      <c r="K14" s="147"/>
    </row>
    <row r="15" spans="1:11" x14ac:dyDescent="0.2">
      <c r="E15" s="254"/>
      <c r="F15" s="147"/>
      <c r="G15" s="147"/>
      <c r="H15" s="147"/>
      <c r="I15" s="147"/>
      <c r="J15" s="148"/>
      <c r="K15" s="147"/>
    </row>
    <row r="16" spans="1:11" x14ac:dyDescent="0.2">
      <c r="E16" s="254"/>
      <c r="F16" s="147"/>
      <c r="G16" s="147"/>
      <c r="H16" s="147"/>
      <c r="I16" s="147"/>
      <c r="J16" s="148"/>
      <c r="K16" s="147"/>
    </row>
    <row r="17" spans="5:11" x14ac:dyDescent="0.2">
      <c r="E17" s="254"/>
      <c r="F17" s="147"/>
      <c r="G17" s="147"/>
      <c r="H17" s="147"/>
      <c r="I17" s="147"/>
      <c r="J17" s="148"/>
      <c r="K17" s="147"/>
    </row>
    <row r="18" spans="5:11" x14ac:dyDescent="0.2">
      <c r="E18" s="254"/>
      <c r="F18" s="147"/>
      <c r="G18" s="147"/>
      <c r="H18" s="147"/>
      <c r="I18" s="147"/>
      <c r="J18" s="148"/>
      <c r="K18" s="147"/>
    </row>
    <row r="19" spans="5:11" x14ac:dyDescent="0.2">
      <c r="E19" s="254"/>
      <c r="F19" s="147"/>
      <c r="G19" s="147"/>
      <c r="H19" s="147"/>
      <c r="I19" s="147"/>
      <c r="J19" s="148"/>
      <c r="K19" s="147"/>
    </row>
    <row r="20" spans="5:11" x14ac:dyDescent="0.2">
      <c r="E20" s="254"/>
      <c r="F20" s="147"/>
      <c r="G20" s="147"/>
      <c r="H20" s="147"/>
      <c r="I20" s="147"/>
      <c r="J20" s="148"/>
      <c r="K20" s="147"/>
    </row>
    <row r="21" spans="5:11" x14ac:dyDescent="0.2">
      <c r="E21" s="254"/>
      <c r="F21" s="147"/>
      <c r="G21" s="147"/>
      <c r="H21" s="147"/>
      <c r="I21" s="147"/>
      <c r="J21" s="148"/>
      <c r="K21" s="147"/>
    </row>
    <row r="22" spans="5:11" x14ac:dyDescent="0.2">
      <c r="E22" s="254"/>
      <c r="F22" s="147"/>
      <c r="G22" s="147"/>
      <c r="H22" s="147"/>
      <c r="I22" s="147"/>
      <c r="J22" s="148"/>
      <c r="K22" s="147"/>
    </row>
    <row r="23" spans="5:11" x14ac:dyDescent="0.2">
      <c r="E23" s="254"/>
      <c r="F23" s="147"/>
      <c r="G23" s="147"/>
      <c r="H23" s="147"/>
      <c r="I23" s="147"/>
      <c r="J23" s="148"/>
      <c r="K23" s="147"/>
    </row>
    <row r="24" spans="5:11" x14ac:dyDescent="0.2">
      <c r="E24" s="254"/>
      <c r="F24" s="147"/>
      <c r="G24" s="147"/>
      <c r="H24" s="147"/>
      <c r="I24" s="147"/>
      <c r="J24" s="148"/>
      <c r="K24" s="147"/>
    </row>
    <row r="25" spans="5:11" x14ac:dyDescent="0.2">
      <c r="E25" s="254"/>
      <c r="F25" s="147"/>
      <c r="G25" s="147"/>
      <c r="H25" s="147"/>
      <c r="I25" s="147"/>
      <c r="J25" s="148"/>
      <c r="K25" s="147"/>
    </row>
    <row r="26" spans="5:11" x14ac:dyDescent="0.2">
      <c r="E26" s="254"/>
      <c r="F26" s="147"/>
      <c r="G26" s="147"/>
      <c r="H26" s="147"/>
      <c r="I26" s="147"/>
      <c r="J26" s="148"/>
      <c r="K26" s="147"/>
    </row>
    <row r="27" spans="5:11" x14ac:dyDescent="0.2">
      <c r="E27" s="254"/>
      <c r="F27" s="147"/>
      <c r="G27" s="147"/>
      <c r="H27" s="147"/>
      <c r="I27" s="147"/>
      <c r="J27" s="148"/>
      <c r="K27" s="147"/>
    </row>
    <row r="28" spans="5:11" x14ac:dyDescent="0.2">
      <c r="E28" s="254"/>
      <c r="F28" s="147"/>
      <c r="G28" s="147"/>
      <c r="H28" s="147"/>
      <c r="I28" s="147"/>
      <c r="J28" s="148"/>
      <c r="K28" s="147"/>
    </row>
    <row r="29" spans="5:11" x14ac:dyDescent="0.2">
      <c r="E29" s="254"/>
      <c r="F29" s="147"/>
      <c r="G29" s="147"/>
      <c r="H29" s="147"/>
      <c r="I29" s="147"/>
      <c r="J29" s="148"/>
      <c r="K29" s="147"/>
    </row>
    <row r="30" spans="5:11" x14ac:dyDescent="0.2">
      <c r="E30" s="254"/>
      <c r="F30" s="147"/>
      <c r="G30" s="147"/>
      <c r="H30" s="147"/>
      <c r="I30" s="147"/>
      <c r="J30" s="148"/>
      <c r="K30" s="147"/>
    </row>
    <row r="31" spans="5:11" x14ac:dyDescent="0.2">
      <c r="E31" s="254"/>
      <c r="F31" s="147"/>
      <c r="G31" s="147"/>
      <c r="H31" s="147"/>
      <c r="I31" s="147"/>
      <c r="J31" s="148"/>
      <c r="K31" s="147"/>
    </row>
    <row r="32" spans="5:11" x14ac:dyDescent="0.2">
      <c r="E32" s="254"/>
      <c r="F32" s="147"/>
      <c r="G32" s="147"/>
      <c r="H32" s="147"/>
      <c r="I32" s="147"/>
      <c r="J32" s="148"/>
      <c r="K32" s="147"/>
    </row>
    <row r="33" spans="5:11" x14ac:dyDescent="0.2">
      <c r="E33" s="254"/>
      <c r="F33" s="147"/>
      <c r="G33" s="147"/>
      <c r="H33" s="147"/>
      <c r="I33" s="147"/>
      <c r="J33" s="148"/>
      <c r="K33" s="147"/>
    </row>
    <row r="34" spans="5:11" x14ac:dyDescent="0.2">
      <c r="E34" s="254"/>
      <c r="F34" s="147"/>
      <c r="G34" s="147"/>
      <c r="H34" s="147"/>
      <c r="I34" s="147"/>
      <c r="J34" s="148"/>
      <c r="K34" s="147"/>
    </row>
    <row r="35" spans="5:11" x14ac:dyDescent="0.2">
      <c r="E35" s="254"/>
      <c r="F35" s="147"/>
      <c r="G35" s="147"/>
      <c r="H35" s="147"/>
      <c r="I35" s="147"/>
      <c r="J35" s="148"/>
      <c r="K35" s="147"/>
    </row>
    <row r="36" spans="5:11" x14ac:dyDescent="0.2">
      <c r="E36" s="254"/>
      <c r="F36" s="147"/>
      <c r="G36" s="147"/>
      <c r="H36" s="147"/>
      <c r="I36" s="147"/>
      <c r="J36" s="148"/>
      <c r="K36" s="147"/>
    </row>
    <row r="37" spans="5:11" x14ac:dyDescent="0.2">
      <c r="E37" s="254"/>
      <c r="F37" s="147"/>
      <c r="G37" s="147"/>
      <c r="H37" s="147"/>
      <c r="I37" s="147"/>
      <c r="J37" s="148"/>
      <c r="K37" s="147"/>
    </row>
    <row r="38" spans="5:11" x14ac:dyDescent="0.2">
      <c r="E38" s="254"/>
      <c r="F38" s="147"/>
      <c r="G38" s="147"/>
      <c r="H38" s="147"/>
      <c r="I38" s="147"/>
      <c r="J38" s="148"/>
      <c r="K38" s="147"/>
    </row>
    <row r="39" spans="5:11" x14ac:dyDescent="0.2">
      <c r="E39" s="254"/>
      <c r="F39" s="147"/>
      <c r="G39" s="147"/>
      <c r="H39" s="147"/>
      <c r="I39" s="147"/>
      <c r="J39" s="148"/>
      <c r="K39" s="147"/>
    </row>
    <row r="40" spans="5:11" x14ac:dyDescent="0.2">
      <c r="E40" s="254"/>
      <c r="F40" s="147"/>
      <c r="G40" s="147"/>
      <c r="H40" s="147"/>
      <c r="I40" s="147"/>
      <c r="J40" s="148"/>
      <c r="K40" s="147"/>
    </row>
    <row r="41" spans="5:11" x14ac:dyDescent="0.2">
      <c r="E41" s="254"/>
      <c r="F41" s="147"/>
      <c r="G41" s="147"/>
      <c r="H41" s="147"/>
      <c r="I41" s="147"/>
      <c r="J41" s="148"/>
      <c r="K41" s="147"/>
    </row>
    <row r="42" spans="5:11" x14ac:dyDescent="0.2">
      <c r="E42" s="254"/>
      <c r="F42" s="147"/>
      <c r="G42" s="147"/>
      <c r="H42" s="147"/>
      <c r="I42" s="147"/>
      <c r="J42" s="148"/>
      <c r="K42" s="147"/>
    </row>
    <row r="43" spans="5:11" x14ac:dyDescent="0.2">
      <c r="E43" s="254"/>
      <c r="F43" s="147"/>
      <c r="G43" s="147"/>
    </row>
    <row r="44" spans="5:11" x14ac:dyDescent="0.2">
      <c r="E44" s="254"/>
      <c r="F44" s="147"/>
      <c r="G44" s="147"/>
    </row>
    <row r="45" spans="5:11" x14ac:dyDescent="0.2">
      <c r="E45" s="254"/>
      <c r="F45" s="147"/>
      <c r="G45" s="147"/>
    </row>
    <row r="46" spans="5:11" x14ac:dyDescent="0.2">
      <c r="E46" s="254"/>
      <c r="F46" s="147"/>
      <c r="G46" s="147"/>
    </row>
    <row r="47" spans="5:11" x14ac:dyDescent="0.2">
      <c r="E47" s="254"/>
      <c r="F47" s="147"/>
      <c r="G47" s="147"/>
    </row>
    <row r="48" spans="5:11" x14ac:dyDescent="0.2">
      <c r="E48" s="254"/>
      <c r="F48" s="147"/>
      <c r="G48" s="147"/>
    </row>
    <row r="49" spans="5:7" x14ac:dyDescent="0.2">
      <c r="E49" s="254"/>
      <c r="F49" s="147"/>
      <c r="G49" s="147"/>
    </row>
    <row r="50" spans="5:7" x14ac:dyDescent="0.2">
      <c r="E50" s="254"/>
    </row>
    <row r="51" spans="5:7" x14ac:dyDescent="0.2">
      <c r="E51" s="254"/>
    </row>
    <row r="52" spans="5:7" x14ac:dyDescent="0.2">
      <c r="E52" s="254"/>
    </row>
    <row r="53" spans="5:7" x14ac:dyDescent="0.2">
      <c r="E53" s="254"/>
    </row>
    <row r="54" spans="5:7" x14ac:dyDescent="0.2">
      <c r="E54" s="254"/>
    </row>
    <row r="55" spans="5:7" x14ac:dyDescent="0.2">
      <c r="E55" s="254"/>
    </row>
    <row r="56" spans="5:7" x14ac:dyDescent="0.2">
      <c r="E56" s="254"/>
    </row>
    <row r="57" spans="5:7" x14ac:dyDescent="0.2">
      <c r="E57" s="254"/>
    </row>
    <row r="58" spans="5:7" x14ac:dyDescent="0.2">
      <c r="E58" s="254"/>
    </row>
    <row r="59" spans="5:7" x14ac:dyDescent="0.2">
      <c r="E59" s="254"/>
    </row>
    <row r="60" spans="5:7" x14ac:dyDescent="0.2">
      <c r="E60" s="254"/>
    </row>
    <row r="61" spans="5:7" x14ac:dyDescent="0.2">
      <c r="E61" s="254"/>
    </row>
    <row r="62" spans="5:7" x14ac:dyDescent="0.2">
      <c r="E62" s="254"/>
    </row>
    <row r="63" spans="5:7" x14ac:dyDescent="0.2">
      <c r="E63" s="254"/>
    </row>
    <row r="64" spans="5:7" x14ac:dyDescent="0.2">
      <c r="E64" s="254"/>
    </row>
    <row r="65" spans="5:5" x14ac:dyDescent="0.2">
      <c r="E65" s="254"/>
    </row>
    <row r="66" spans="5:5" x14ac:dyDescent="0.2">
      <c r="E66" s="254"/>
    </row>
    <row r="67" spans="5:5" x14ac:dyDescent="0.2">
      <c r="E67" s="254"/>
    </row>
    <row r="68" spans="5:5" x14ac:dyDescent="0.2">
      <c r="E68" s="254"/>
    </row>
    <row r="69" spans="5:5" x14ac:dyDescent="0.2">
      <c r="E69" s="254"/>
    </row>
    <row r="70" spans="5:5" x14ac:dyDescent="0.2">
      <c r="E70" s="254"/>
    </row>
    <row r="71" spans="5:5" x14ac:dyDescent="0.2">
      <c r="E71" s="254"/>
    </row>
    <row r="72" spans="5:5" x14ac:dyDescent="0.2">
      <c r="E72" s="254"/>
    </row>
    <row r="73" spans="5:5" x14ac:dyDescent="0.2">
      <c r="E73" s="254"/>
    </row>
    <row r="74" spans="5:5" x14ac:dyDescent="0.2">
      <c r="E74" s="254"/>
    </row>
    <row r="75" spans="5:5" x14ac:dyDescent="0.2">
      <c r="E75" s="254"/>
    </row>
    <row r="76" spans="5:5" x14ac:dyDescent="0.2">
      <c r="E76" s="254"/>
    </row>
    <row r="77" spans="5:5" x14ac:dyDescent="0.2">
      <c r="E77" s="254"/>
    </row>
    <row r="78" spans="5:5" x14ac:dyDescent="0.2">
      <c r="E78" s="254"/>
    </row>
    <row r="79" spans="5:5" x14ac:dyDescent="0.2">
      <c r="E79" s="254"/>
    </row>
    <row r="80" spans="5:5" x14ac:dyDescent="0.2">
      <c r="E80" s="254"/>
    </row>
    <row r="81" spans="5:5" x14ac:dyDescent="0.2">
      <c r="E81" s="254"/>
    </row>
    <row r="82" spans="5:5" x14ac:dyDescent="0.2">
      <c r="E82" s="254"/>
    </row>
    <row r="83" spans="5:5" x14ac:dyDescent="0.2">
      <c r="E83" s="254"/>
    </row>
    <row r="84" spans="5:5" x14ac:dyDescent="0.2">
      <c r="E84" s="254"/>
    </row>
    <row r="85" spans="5:5" x14ac:dyDescent="0.2">
      <c r="E85" s="254"/>
    </row>
    <row r="86" spans="5:5" x14ac:dyDescent="0.2">
      <c r="E86" s="254"/>
    </row>
    <row r="87" spans="5:5" x14ac:dyDescent="0.2">
      <c r="E87" s="254"/>
    </row>
    <row r="88" spans="5:5" x14ac:dyDescent="0.2">
      <c r="E88" s="254"/>
    </row>
    <row r="89" spans="5:5" x14ac:dyDescent="0.2">
      <c r="E89" s="254"/>
    </row>
    <row r="90" spans="5:5" x14ac:dyDescent="0.2">
      <c r="E90" s="254"/>
    </row>
    <row r="91" spans="5:5" x14ac:dyDescent="0.2">
      <c r="E91" s="254"/>
    </row>
    <row r="92" spans="5:5" x14ac:dyDescent="0.2">
      <c r="E92" s="254"/>
    </row>
    <row r="93" spans="5:5" x14ac:dyDescent="0.2">
      <c r="E93" s="254"/>
    </row>
    <row r="94" spans="5:5" x14ac:dyDescent="0.2">
      <c r="E94" s="254"/>
    </row>
    <row r="95" spans="5:5" x14ac:dyDescent="0.2">
      <c r="E95" s="254"/>
    </row>
    <row r="96" spans="5:5" x14ac:dyDescent="0.2">
      <c r="E96" s="254"/>
    </row>
    <row r="97" spans="5:5" x14ac:dyDescent="0.2">
      <c r="E97" s="254"/>
    </row>
    <row r="113" spans="1:20" s="123" customFormat="1" x14ac:dyDescent="0.2">
      <c r="A113" s="328"/>
      <c r="B113" s="328"/>
      <c r="C113" s="328"/>
      <c r="D113" s="328"/>
      <c r="F113" s="328"/>
      <c r="G113" s="328"/>
      <c r="H113" s="328"/>
      <c r="I113" s="328"/>
      <c r="J113" s="328"/>
      <c r="K113" s="328"/>
      <c r="L113" s="328"/>
      <c r="M113" s="328"/>
      <c r="N113" s="328"/>
      <c r="O113" s="328"/>
      <c r="P113" s="328"/>
      <c r="Q113" s="328"/>
      <c r="R113" s="328"/>
      <c r="S113" s="328"/>
      <c r="T113" s="328"/>
    </row>
    <row r="114" spans="1:20" s="123" customFormat="1" x14ac:dyDescent="0.2">
      <c r="A114" s="328"/>
      <c r="B114" s="328"/>
      <c r="C114" s="328"/>
      <c r="D114" s="328"/>
      <c r="F114" s="328"/>
      <c r="G114" s="328"/>
      <c r="H114" s="328"/>
      <c r="I114" s="328"/>
      <c r="J114" s="328"/>
      <c r="K114" s="328"/>
      <c r="L114" s="328"/>
      <c r="M114" s="328"/>
      <c r="N114" s="328"/>
      <c r="O114" s="328"/>
      <c r="P114" s="328"/>
      <c r="Q114" s="328"/>
      <c r="R114" s="328"/>
      <c r="S114" s="328"/>
      <c r="T114" s="328"/>
    </row>
    <row r="115" spans="1:20" s="123" customFormat="1" x14ac:dyDescent="0.2">
      <c r="A115" s="328"/>
      <c r="B115" s="328"/>
      <c r="C115" s="328"/>
      <c r="D115" s="328"/>
      <c r="F115" s="328"/>
      <c r="G115" s="328"/>
      <c r="H115" s="328"/>
      <c r="I115" s="328"/>
      <c r="J115" s="328"/>
      <c r="K115" s="328"/>
      <c r="L115" s="328"/>
      <c r="M115" s="328"/>
      <c r="N115" s="328"/>
      <c r="O115" s="328"/>
      <c r="P115" s="328"/>
      <c r="Q115" s="328"/>
      <c r="R115" s="328"/>
      <c r="S115" s="328"/>
      <c r="T115" s="328"/>
    </row>
    <row r="116" spans="1:20" s="123" customFormat="1" x14ac:dyDescent="0.2">
      <c r="A116" s="328"/>
      <c r="B116" s="328"/>
      <c r="C116" s="328"/>
      <c r="D116" s="328"/>
      <c r="F116" s="328"/>
      <c r="G116" s="328"/>
      <c r="H116" s="328"/>
      <c r="I116" s="328"/>
      <c r="J116" s="328"/>
      <c r="K116" s="328"/>
      <c r="L116" s="328"/>
      <c r="M116" s="328"/>
      <c r="N116" s="328"/>
      <c r="O116" s="328"/>
      <c r="P116" s="328"/>
      <c r="Q116" s="328"/>
      <c r="R116" s="328"/>
      <c r="S116" s="328"/>
      <c r="T116" s="328"/>
    </row>
    <row r="117" spans="1:20" s="123" customFormat="1" x14ac:dyDescent="0.2">
      <c r="A117" s="328"/>
      <c r="B117" s="328"/>
      <c r="C117" s="328"/>
      <c r="D117" s="328"/>
      <c r="F117" s="328"/>
      <c r="G117" s="328"/>
      <c r="H117" s="328"/>
      <c r="I117" s="328"/>
      <c r="J117" s="328"/>
      <c r="K117" s="328"/>
      <c r="L117" s="328"/>
      <c r="M117" s="328"/>
      <c r="N117" s="328"/>
      <c r="O117" s="328"/>
      <c r="P117" s="328"/>
      <c r="Q117" s="328"/>
      <c r="R117" s="328"/>
      <c r="S117" s="328"/>
      <c r="T117" s="328"/>
    </row>
    <row r="118" spans="1:20" s="123" customFormat="1" x14ac:dyDescent="0.2">
      <c r="A118" s="328"/>
      <c r="B118" s="328"/>
      <c r="C118" s="328"/>
      <c r="D118" s="328"/>
      <c r="F118" s="328"/>
      <c r="G118" s="328"/>
      <c r="H118" s="328"/>
      <c r="I118" s="328"/>
      <c r="J118" s="328"/>
      <c r="K118" s="328"/>
      <c r="L118" s="328"/>
      <c r="M118" s="328"/>
      <c r="N118" s="328"/>
      <c r="O118" s="328"/>
      <c r="P118" s="328"/>
      <c r="Q118" s="328"/>
      <c r="R118" s="328"/>
      <c r="S118" s="328"/>
      <c r="T118" s="328"/>
    </row>
    <row r="119" spans="1:20" s="123" customFormat="1" x14ac:dyDescent="0.2">
      <c r="A119" s="328"/>
      <c r="B119" s="328"/>
      <c r="C119" s="328"/>
      <c r="D119" s="328"/>
      <c r="F119" s="328"/>
      <c r="G119" s="328"/>
      <c r="H119" s="328"/>
      <c r="I119" s="328"/>
      <c r="J119" s="328"/>
      <c r="K119" s="328"/>
      <c r="L119" s="328"/>
      <c r="M119" s="328"/>
      <c r="N119" s="328"/>
      <c r="O119" s="328"/>
      <c r="P119" s="328"/>
      <c r="Q119" s="328"/>
      <c r="R119" s="328"/>
      <c r="S119" s="328"/>
      <c r="T119" s="328"/>
    </row>
    <row r="120" spans="1:20" s="123" customFormat="1" x14ac:dyDescent="0.2">
      <c r="A120" s="328"/>
      <c r="B120" s="328"/>
      <c r="C120" s="328"/>
      <c r="D120" s="328"/>
      <c r="F120" s="328"/>
      <c r="G120" s="328"/>
      <c r="H120" s="328"/>
      <c r="I120" s="328"/>
      <c r="J120" s="328"/>
      <c r="K120" s="328"/>
      <c r="L120" s="328"/>
      <c r="M120" s="328"/>
      <c r="N120" s="328"/>
      <c r="O120" s="328"/>
      <c r="P120" s="328"/>
      <c r="Q120" s="328"/>
      <c r="R120" s="328"/>
      <c r="S120" s="328"/>
      <c r="T120" s="328"/>
    </row>
    <row r="121" spans="1:20" s="123" customFormat="1" x14ac:dyDescent="0.2">
      <c r="A121" s="328"/>
      <c r="B121" s="328"/>
      <c r="C121" s="328"/>
      <c r="D121" s="328"/>
      <c r="F121" s="328"/>
      <c r="G121" s="328"/>
      <c r="H121" s="328"/>
      <c r="I121" s="328"/>
      <c r="J121" s="328"/>
      <c r="K121" s="328"/>
      <c r="L121" s="328"/>
      <c r="M121" s="328"/>
      <c r="N121" s="328"/>
      <c r="O121" s="328"/>
      <c r="P121" s="328"/>
      <c r="Q121" s="328"/>
      <c r="R121" s="328"/>
      <c r="S121" s="328"/>
      <c r="T121" s="328"/>
    </row>
  </sheetData>
  <conditionalFormatting sqref="J5:J42">
    <cfRule type="expression" dxfId="118" priority="3">
      <formula>$I5="yes"</formula>
    </cfRule>
    <cfRule type="expression" dxfId="117" priority="4">
      <formula>AND($I5="no",$J5="up")</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EB1B-EE1B-4816-9BBC-7FFDFC05B5B4}">
  <dimension ref="A1:T106"/>
  <sheetViews>
    <sheetView workbookViewId="0">
      <pane ySplit="4" topLeftCell="A5" activePane="bottomLeft" state="frozen"/>
      <selection pane="bottomLeft"/>
    </sheetView>
  </sheetViews>
  <sheetFormatPr defaultColWidth="8.77734375" defaultRowHeight="10" x14ac:dyDescent="0.2"/>
  <cols>
    <col min="1" max="1" width="41.44140625" style="328" customWidth="1"/>
    <col min="2" max="2" width="12.77734375" style="328" bestFit="1" customWidth="1"/>
    <col min="3" max="3" width="42.77734375" style="328" bestFit="1" customWidth="1"/>
    <col min="4" max="4" width="10" style="328" bestFit="1" customWidth="1"/>
    <col min="5" max="5" width="16.109375" style="9" bestFit="1" customWidth="1"/>
    <col min="6" max="16384" width="8.77734375" style="328"/>
  </cols>
  <sheetData>
    <row r="1" spans="1:11" ht="39" x14ac:dyDescent="0.3">
      <c r="A1" s="381" t="s">
        <v>528</v>
      </c>
    </row>
    <row r="2" spans="1:11" ht="15.65" customHeight="1" x14ac:dyDescent="0.2"/>
    <row r="3" spans="1:11" ht="10.5" x14ac:dyDescent="0.25">
      <c r="A3" s="231" t="s">
        <v>656</v>
      </c>
    </row>
    <row r="4" spans="1:11" ht="21" x14ac:dyDescent="0.2">
      <c r="A4" s="164" t="s">
        <v>186</v>
      </c>
      <c r="B4" s="164" t="s">
        <v>187</v>
      </c>
      <c r="C4" s="164" t="s">
        <v>188</v>
      </c>
      <c r="D4" s="164" t="s">
        <v>189</v>
      </c>
      <c r="E4" s="249" t="s">
        <v>2</v>
      </c>
    </row>
    <row r="5" spans="1:11" x14ac:dyDescent="0.2">
      <c r="A5" s="407" t="s">
        <v>179</v>
      </c>
      <c r="B5" s="407" t="s">
        <v>203</v>
      </c>
      <c r="C5" s="407" t="s">
        <v>208</v>
      </c>
      <c r="D5" s="147" t="s">
        <v>209</v>
      </c>
      <c r="E5" s="226">
        <v>9.8000000000000007</v>
      </c>
      <c r="F5" s="147"/>
    </row>
    <row r="6" spans="1:11" x14ac:dyDescent="0.2">
      <c r="A6" s="407" t="s">
        <v>180</v>
      </c>
      <c r="B6" s="407" t="s">
        <v>215</v>
      </c>
      <c r="C6" s="407" t="s">
        <v>216</v>
      </c>
      <c r="D6" s="147" t="s">
        <v>217</v>
      </c>
      <c r="E6" s="226">
        <v>8.5</v>
      </c>
      <c r="F6" s="147"/>
    </row>
    <row r="7" spans="1:11" x14ac:dyDescent="0.2">
      <c r="A7" s="407" t="s">
        <v>182</v>
      </c>
      <c r="B7" s="407" t="s">
        <v>219</v>
      </c>
      <c r="C7" s="407" t="s">
        <v>251</v>
      </c>
      <c r="D7" s="147" t="s">
        <v>252</v>
      </c>
      <c r="E7" s="226">
        <v>9</v>
      </c>
      <c r="F7" s="147"/>
    </row>
    <row r="8" spans="1:11" x14ac:dyDescent="0.2">
      <c r="A8" s="407" t="s">
        <v>180</v>
      </c>
      <c r="B8" s="407" t="s">
        <v>215</v>
      </c>
      <c r="C8" s="407" t="s">
        <v>261</v>
      </c>
      <c r="D8" s="147" t="s">
        <v>262</v>
      </c>
      <c r="E8" s="226">
        <v>9.9</v>
      </c>
      <c r="F8" s="147"/>
    </row>
    <row r="9" spans="1:11" x14ac:dyDescent="0.2">
      <c r="A9" s="407" t="s">
        <v>181</v>
      </c>
      <c r="B9" s="407" t="s">
        <v>199</v>
      </c>
      <c r="C9" s="407" t="s">
        <v>257</v>
      </c>
      <c r="D9" s="147" t="s">
        <v>258</v>
      </c>
      <c r="E9" s="226">
        <v>8.5</v>
      </c>
      <c r="F9" s="147"/>
    </row>
    <row r="10" spans="1:11" x14ac:dyDescent="0.2">
      <c r="A10" s="407" t="s">
        <v>184</v>
      </c>
      <c r="B10" s="407" t="s">
        <v>190</v>
      </c>
      <c r="C10" s="407" t="s">
        <v>267</v>
      </c>
      <c r="D10" s="147" t="s">
        <v>268</v>
      </c>
      <c r="E10" s="226">
        <v>9.8000000000000007</v>
      </c>
      <c r="F10" s="147"/>
    </row>
    <row r="11" spans="1:11" x14ac:dyDescent="0.2">
      <c r="A11" s="407" t="s">
        <v>184</v>
      </c>
      <c r="B11" s="407" t="s">
        <v>190</v>
      </c>
      <c r="C11" s="407" t="s">
        <v>271</v>
      </c>
      <c r="D11" s="147" t="s">
        <v>272</v>
      </c>
      <c r="E11" s="226">
        <v>9.9</v>
      </c>
      <c r="F11" s="147"/>
    </row>
    <row r="12" spans="1:11" x14ac:dyDescent="0.2">
      <c r="A12" s="407" t="s">
        <v>183</v>
      </c>
      <c r="B12" s="407" t="s">
        <v>211</v>
      </c>
      <c r="C12" s="407" t="s">
        <v>281</v>
      </c>
      <c r="D12" s="147" t="s">
        <v>282</v>
      </c>
      <c r="E12" s="226">
        <v>10</v>
      </c>
      <c r="F12" s="147"/>
    </row>
    <row r="13" spans="1:11" x14ac:dyDescent="0.2">
      <c r="A13" s="407" t="s">
        <v>184</v>
      </c>
      <c r="B13" s="407" t="s">
        <v>190</v>
      </c>
      <c r="C13" s="407" t="s">
        <v>298</v>
      </c>
      <c r="D13" s="147" t="s">
        <v>299</v>
      </c>
      <c r="E13" s="226">
        <v>9.9</v>
      </c>
      <c r="F13" s="147"/>
    </row>
    <row r="14" spans="1:11" x14ac:dyDescent="0.2">
      <c r="A14" s="407" t="s">
        <v>182</v>
      </c>
      <c r="B14" s="407" t="s">
        <v>219</v>
      </c>
      <c r="C14" s="407" t="s">
        <v>224</v>
      </c>
      <c r="D14" s="147" t="s">
        <v>225</v>
      </c>
      <c r="E14" s="226">
        <v>8.6999999999999993</v>
      </c>
      <c r="F14" s="147"/>
      <c r="K14" s="167"/>
    </row>
    <row r="15" spans="1:11" x14ac:dyDescent="0.2">
      <c r="A15" s="407" t="s">
        <v>182</v>
      </c>
      <c r="B15" s="407" t="s">
        <v>219</v>
      </c>
      <c r="C15" s="407" t="s">
        <v>220</v>
      </c>
      <c r="D15" s="147" t="s">
        <v>221</v>
      </c>
      <c r="E15" s="226">
        <v>8.9</v>
      </c>
      <c r="F15" s="147"/>
    </row>
    <row r="16" spans="1:11" x14ac:dyDescent="0.2">
      <c r="A16" s="407" t="s">
        <v>180</v>
      </c>
      <c r="B16" s="407" t="s">
        <v>215</v>
      </c>
      <c r="C16" s="407" t="s">
        <v>307</v>
      </c>
      <c r="D16" s="147" t="s">
        <v>308</v>
      </c>
      <c r="E16" s="226">
        <v>9.6999999999999993</v>
      </c>
      <c r="F16" s="147"/>
    </row>
    <row r="17" spans="1:6" x14ac:dyDescent="0.2">
      <c r="A17" s="407" t="s">
        <v>179</v>
      </c>
      <c r="B17" s="407" t="s">
        <v>203</v>
      </c>
      <c r="C17" s="407" t="s">
        <v>278</v>
      </c>
      <c r="D17" s="147" t="s">
        <v>279</v>
      </c>
      <c r="E17" s="226">
        <v>10</v>
      </c>
      <c r="F17" s="147"/>
    </row>
    <row r="18" spans="1:6" x14ac:dyDescent="0.2">
      <c r="A18" s="407" t="s">
        <v>181</v>
      </c>
      <c r="B18" s="407" t="s">
        <v>199</v>
      </c>
      <c r="C18" s="407" t="s">
        <v>288</v>
      </c>
      <c r="D18" s="147" t="s">
        <v>289</v>
      </c>
      <c r="E18" s="226">
        <v>6.7</v>
      </c>
      <c r="F18" s="147"/>
    </row>
    <row r="19" spans="1:6" x14ac:dyDescent="0.2">
      <c r="A19" s="407" t="s">
        <v>180</v>
      </c>
      <c r="B19" s="407" t="s">
        <v>215</v>
      </c>
      <c r="C19" s="407" t="s">
        <v>264</v>
      </c>
      <c r="D19" s="407" t="s">
        <v>265</v>
      </c>
      <c r="E19" s="226">
        <v>8.5</v>
      </c>
      <c r="F19" s="147"/>
    </row>
    <row r="20" spans="1:6" x14ac:dyDescent="0.2">
      <c r="A20" s="407" t="s">
        <v>179</v>
      </c>
      <c r="B20" s="407" t="s">
        <v>203</v>
      </c>
      <c r="C20" s="407" t="s">
        <v>204</v>
      </c>
      <c r="D20" s="407" t="s">
        <v>205</v>
      </c>
      <c r="E20" s="226">
        <v>9.6999999999999993</v>
      </c>
      <c r="F20" s="147"/>
    </row>
    <row r="21" spans="1:6" x14ac:dyDescent="0.2">
      <c r="A21" s="407" t="s">
        <v>180</v>
      </c>
      <c r="B21" s="407" t="s">
        <v>215</v>
      </c>
      <c r="C21" s="407" t="s">
        <v>361</v>
      </c>
      <c r="D21" s="407" t="s">
        <v>362</v>
      </c>
      <c r="E21" s="226">
        <v>8.5</v>
      </c>
      <c r="F21" s="147"/>
    </row>
    <row r="22" spans="1:6" x14ac:dyDescent="0.2">
      <c r="A22" s="407" t="s">
        <v>180</v>
      </c>
      <c r="B22" s="407" t="s">
        <v>215</v>
      </c>
      <c r="C22" s="407" t="s">
        <v>366</v>
      </c>
      <c r="D22" s="407" t="s">
        <v>367</v>
      </c>
      <c r="E22" s="226">
        <v>8.5</v>
      </c>
      <c r="F22" s="147"/>
    </row>
    <row r="23" spans="1:6" x14ac:dyDescent="0.2">
      <c r="A23" s="407" t="s">
        <v>161</v>
      </c>
      <c r="B23" s="407" t="s">
        <v>195</v>
      </c>
      <c r="C23" s="407" t="s">
        <v>231</v>
      </c>
      <c r="D23" s="407" t="s">
        <v>232</v>
      </c>
      <c r="E23" s="226">
        <v>10</v>
      </c>
      <c r="F23" s="147"/>
    </row>
    <row r="24" spans="1:6" x14ac:dyDescent="0.2">
      <c r="A24" s="407" t="s">
        <v>161</v>
      </c>
      <c r="B24" s="407" t="s">
        <v>195</v>
      </c>
      <c r="C24" s="407" t="s">
        <v>385</v>
      </c>
      <c r="D24" s="407" t="s">
        <v>386</v>
      </c>
      <c r="E24" s="226">
        <v>9.6</v>
      </c>
      <c r="F24" s="147"/>
    </row>
    <row r="25" spans="1:6" x14ac:dyDescent="0.2">
      <c r="A25" s="328" t="s">
        <v>180</v>
      </c>
      <c r="B25" s="328" t="s">
        <v>215</v>
      </c>
      <c r="C25" s="328" t="s">
        <v>379</v>
      </c>
      <c r="D25" s="328" t="s">
        <v>380</v>
      </c>
      <c r="E25" s="226">
        <v>7.8</v>
      </c>
      <c r="F25" s="147"/>
    </row>
    <row r="26" spans="1:6" x14ac:dyDescent="0.2">
      <c r="A26" s="328" t="s">
        <v>184</v>
      </c>
      <c r="B26" s="328" t="s">
        <v>190</v>
      </c>
      <c r="C26" s="328" t="s">
        <v>382</v>
      </c>
      <c r="D26" s="328" t="s">
        <v>383</v>
      </c>
      <c r="E26" s="226">
        <v>4.9000000000000004</v>
      </c>
      <c r="F26" s="147"/>
    </row>
    <row r="27" spans="1:6" x14ac:dyDescent="0.2">
      <c r="A27" s="328" t="s">
        <v>181</v>
      </c>
      <c r="B27" s="328" t="s">
        <v>199</v>
      </c>
      <c r="C27" s="328" t="s">
        <v>200</v>
      </c>
      <c r="D27" s="328" t="s">
        <v>201</v>
      </c>
      <c r="E27" s="226">
        <v>7.4</v>
      </c>
      <c r="F27" s="147"/>
    </row>
    <row r="28" spans="1:6" x14ac:dyDescent="0.2">
      <c r="A28" s="328" t="s">
        <v>180</v>
      </c>
      <c r="B28" s="328" t="s">
        <v>215</v>
      </c>
      <c r="C28" s="328" t="s">
        <v>246</v>
      </c>
      <c r="D28" s="328" t="s">
        <v>247</v>
      </c>
      <c r="E28" s="226">
        <v>9.6</v>
      </c>
      <c r="F28" s="147"/>
    </row>
    <row r="29" spans="1:6" x14ac:dyDescent="0.2">
      <c r="A29" s="328" t="s">
        <v>179</v>
      </c>
      <c r="B29" s="328" t="s">
        <v>203</v>
      </c>
      <c r="C29" s="328" t="s">
        <v>316</v>
      </c>
      <c r="D29" s="328" t="s">
        <v>317</v>
      </c>
      <c r="E29" s="226">
        <v>9.5</v>
      </c>
      <c r="F29" s="147"/>
    </row>
    <row r="30" spans="1:6" x14ac:dyDescent="0.2">
      <c r="A30" s="328" t="s">
        <v>161</v>
      </c>
      <c r="B30" s="328" t="s">
        <v>195</v>
      </c>
      <c r="C30" s="328" t="s">
        <v>393</v>
      </c>
      <c r="D30" s="328" t="s">
        <v>394</v>
      </c>
      <c r="E30" s="226">
        <v>9.9</v>
      </c>
      <c r="F30" s="147"/>
    </row>
    <row r="31" spans="1:6" x14ac:dyDescent="0.2">
      <c r="A31" s="328" t="s">
        <v>180</v>
      </c>
      <c r="B31" s="328" t="s">
        <v>215</v>
      </c>
      <c r="C31" s="328" t="s">
        <v>274</v>
      </c>
      <c r="D31" s="328" t="s">
        <v>275</v>
      </c>
      <c r="E31" s="226">
        <v>6.7</v>
      </c>
      <c r="F31" s="147"/>
    </row>
    <row r="32" spans="1:6" x14ac:dyDescent="0.2">
      <c r="A32" s="328" t="s">
        <v>181</v>
      </c>
      <c r="B32" s="328" t="s">
        <v>199</v>
      </c>
      <c r="C32" s="328" t="s">
        <v>227</v>
      </c>
      <c r="D32" s="328" t="s">
        <v>228</v>
      </c>
      <c r="E32" s="226">
        <v>6.7</v>
      </c>
      <c r="F32" s="147"/>
    </row>
    <row r="33" spans="5:6" x14ac:dyDescent="0.2">
      <c r="E33" s="226"/>
      <c r="F33" s="147"/>
    </row>
    <row r="34" spans="5:6" x14ac:dyDescent="0.2">
      <c r="E34" s="226"/>
      <c r="F34" s="147"/>
    </row>
    <row r="35" spans="5:6" x14ac:dyDescent="0.2">
      <c r="E35" s="226"/>
      <c r="F35" s="147"/>
    </row>
    <row r="36" spans="5:6" x14ac:dyDescent="0.2">
      <c r="E36" s="226"/>
      <c r="F36" s="147"/>
    </row>
    <row r="37" spans="5:6" x14ac:dyDescent="0.2">
      <c r="E37" s="226"/>
      <c r="F37" s="147"/>
    </row>
    <row r="38" spans="5:6" x14ac:dyDescent="0.2">
      <c r="E38" s="226"/>
      <c r="F38" s="147"/>
    </row>
    <row r="39" spans="5:6" x14ac:dyDescent="0.2">
      <c r="E39" s="227"/>
      <c r="F39" s="147"/>
    </row>
    <row r="40" spans="5:6" x14ac:dyDescent="0.2">
      <c r="E40" s="226"/>
      <c r="F40" s="147"/>
    </row>
    <row r="41" spans="5:6" x14ac:dyDescent="0.2">
      <c r="E41" s="226"/>
      <c r="F41" s="147"/>
    </row>
    <row r="42" spans="5:6" x14ac:dyDescent="0.2">
      <c r="E42" s="226"/>
      <c r="F42" s="147"/>
    </row>
    <row r="43" spans="5:6" x14ac:dyDescent="0.2">
      <c r="E43" s="226"/>
      <c r="F43" s="147"/>
    </row>
    <row r="44" spans="5:6" x14ac:dyDescent="0.2">
      <c r="E44" s="226"/>
      <c r="F44" s="147"/>
    </row>
    <row r="45" spans="5:6" x14ac:dyDescent="0.2">
      <c r="E45" s="226"/>
      <c r="F45" s="147"/>
    </row>
    <row r="46" spans="5:6" x14ac:dyDescent="0.2">
      <c r="E46" s="226"/>
      <c r="F46" s="147"/>
    </row>
    <row r="47" spans="5:6" x14ac:dyDescent="0.2">
      <c r="E47" s="226"/>
      <c r="F47" s="147"/>
    </row>
    <row r="48" spans="5:6" x14ac:dyDescent="0.2">
      <c r="E48" s="226"/>
      <c r="F48" s="147"/>
    </row>
    <row r="49" spans="1:6" x14ac:dyDescent="0.2">
      <c r="E49" s="226"/>
      <c r="F49" s="147"/>
    </row>
    <row r="50" spans="1:6" x14ac:dyDescent="0.2">
      <c r="E50" s="226"/>
      <c r="F50" s="147"/>
    </row>
    <row r="51" spans="1:6" x14ac:dyDescent="0.2">
      <c r="E51" s="226"/>
      <c r="F51" s="147"/>
    </row>
    <row r="52" spans="1:6" x14ac:dyDescent="0.2">
      <c r="E52" s="226"/>
      <c r="F52" s="147"/>
    </row>
    <row r="53" spans="1:6" x14ac:dyDescent="0.2">
      <c r="E53" s="226"/>
      <c r="F53" s="147"/>
    </row>
    <row r="54" spans="1:6" x14ac:dyDescent="0.2">
      <c r="E54" s="226"/>
      <c r="F54" s="147"/>
    </row>
    <row r="55" spans="1:6" x14ac:dyDescent="0.2">
      <c r="A55" s="147"/>
      <c r="B55" s="147"/>
      <c r="C55" s="147"/>
      <c r="D55" s="147"/>
      <c r="E55" s="197"/>
      <c r="F55" s="147"/>
    </row>
    <row r="56" spans="1:6" x14ac:dyDescent="0.2">
      <c r="A56" s="147"/>
      <c r="B56" s="147"/>
      <c r="C56" s="147"/>
      <c r="D56" s="147"/>
      <c r="E56" s="197"/>
      <c r="F56" s="147"/>
    </row>
    <row r="57" spans="1:6" x14ac:dyDescent="0.2">
      <c r="A57" s="147"/>
      <c r="B57" s="147"/>
      <c r="C57" s="147"/>
      <c r="D57" s="147"/>
      <c r="E57" s="197"/>
      <c r="F57" s="147"/>
    </row>
    <row r="58" spans="1:6" x14ac:dyDescent="0.2">
      <c r="A58" s="147"/>
      <c r="B58" s="147"/>
      <c r="C58" s="147"/>
      <c r="D58" s="147"/>
      <c r="E58" s="197"/>
      <c r="F58" s="147"/>
    </row>
    <row r="59" spans="1:6" x14ac:dyDescent="0.2">
      <c r="A59" s="147"/>
      <c r="B59" s="147"/>
      <c r="C59" s="147"/>
      <c r="D59" s="147"/>
      <c r="E59" s="197"/>
      <c r="F59" s="147"/>
    </row>
    <row r="60" spans="1:6" x14ac:dyDescent="0.2">
      <c r="A60" s="147"/>
      <c r="B60" s="147"/>
      <c r="C60" s="147"/>
      <c r="D60" s="147"/>
      <c r="E60" s="197"/>
      <c r="F60" s="147"/>
    </row>
    <row r="61" spans="1:6" x14ac:dyDescent="0.2">
      <c r="A61" s="147"/>
      <c r="B61" s="147"/>
      <c r="C61" s="147"/>
      <c r="D61" s="147"/>
      <c r="E61" s="197"/>
      <c r="F61" s="147"/>
    </row>
    <row r="62" spans="1:6" x14ac:dyDescent="0.2">
      <c r="A62" s="147"/>
      <c r="B62" s="147"/>
      <c r="C62" s="147"/>
      <c r="D62" s="147"/>
      <c r="E62" s="197"/>
      <c r="F62" s="147"/>
    </row>
    <row r="63" spans="1:6" x14ac:dyDescent="0.2">
      <c r="A63" s="147"/>
      <c r="B63" s="147"/>
      <c r="C63" s="147"/>
      <c r="D63" s="147"/>
      <c r="E63" s="197"/>
      <c r="F63" s="147"/>
    </row>
    <row r="64" spans="1:6" x14ac:dyDescent="0.2">
      <c r="A64" s="147"/>
      <c r="B64" s="147"/>
      <c r="C64" s="147"/>
      <c r="D64" s="147"/>
      <c r="E64" s="197"/>
      <c r="F64" s="147"/>
    </row>
    <row r="65" spans="1:6" x14ac:dyDescent="0.2">
      <c r="A65" s="147"/>
      <c r="B65" s="147"/>
      <c r="C65" s="147"/>
      <c r="D65" s="147"/>
      <c r="E65" s="197"/>
      <c r="F65" s="147"/>
    </row>
    <row r="66" spans="1:6" x14ac:dyDescent="0.2">
      <c r="A66" s="147"/>
      <c r="B66" s="147"/>
      <c r="C66" s="147"/>
      <c r="D66" s="147"/>
      <c r="E66" s="197"/>
      <c r="F66" s="147"/>
    </row>
    <row r="67" spans="1:6" x14ac:dyDescent="0.2">
      <c r="A67" s="147"/>
      <c r="B67" s="147"/>
      <c r="C67" s="147"/>
      <c r="D67" s="147"/>
      <c r="E67" s="197"/>
      <c r="F67" s="147"/>
    </row>
    <row r="68" spans="1:6" x14ac:dyDescent="0.2">
      <c r="A68" s="147"/>
      <c r="B68" s="147"/>
      <c r="C68" s="147"/>
      <c r="D68" s="147"/>
      <c r="E68" s="197"/>
      <c r="F68" s="147"/>
    </row>
    <row r="69" spans="1:6" x14ac:dyDescent="0.2">
      <c r="A69" s="147"/>
      <c r="B69" s="147"/>
      <c r="C69" s="147"/>
      <c r="D69" s="147"/>
      <c r="E69" s="197"/>
      <c r="F69" s="147"/>
    </row>
    <row r="70" spans="1:6" x14ac:dyDescent="0.2">
      <c r="A70" s="147"/>
      <c r="B70" s="147"/>
      <c r="C70" s="147"/>
      <c r="D70" s="147"/>
      <c r="E70" s="197"/>
      <c r="F70" s="147"/>
    </row>
    <row r="71" spans="1:6" x14ac:dyDescent="0.2">
      <c r="A71" s="146"/>
      <c r="B71" s="147"/>
      <c r="C71" s="147"/>
      <c r="D71" s="147"/>
      <c r="E71" s="197"/>
      <c r="F71" s="147"/>
    </row>
    <row r="72" spans="1:6" x14ac:dyDescent="0.2">
      <c r="A72" s="147"/>
      <c r="B72" s="147"/>
      <c r="C72" s="147"/>
      <c r="D72" s="147"/>
      <c r="E72" s="197"/>
      <c r="F72" s="147"/>
    </row>
    <row r="73" spans="1:6" x14ac:dyDescent="0.2">
      <c r="A73" s="147"/>
      <c r="B73" s="147"/>
      <c r="C73" s="147"/>
      <c r="D73" s="147"/>
      <c r="E73" s="197"/>
      <c r="F73" s="147"/>
    </row>
    <row r="74" spans="1:6" x14ac:dyDescent="0.2">
      <c r="A74" s="147"/>
      <c r="B74" s="147"/>
      <c r="C74" s="147"/>
      <c r="D74" s="147"/>
      <c r="E74" s="197"/>
      <c r="F74" s="147"/>
    </row>
    <row r="75" spans="1:6" x14ac:dyDescent="0.2">
      <c r="A75" s="147"/>
      <c r="B75" s="147"/>
      <c r="C75" s="147"/>
      <c r="D75" s="147"/>
      <c r="E75" s="197"/>
      <c r="F75" s="147"/>
    </row>
    <row r="76" spans="1:6" x14ac:dyDescent="0.2">
      <c r="A76" s="147"/>
      <c r="B76" s="147"/>
      <c r="C76" s="147"/>
      <c r="D76" s="147"/>
      <c r="E76" s="197"/>
      <c r="F76" s="147"/>
    </row>
    <row r="77" spans="1:6" x14ac:dyDescent="0.2">
      <c r="A77" s="147"/>
      <c r="B77" s="147"/>
      <c r="C77" s="147"/>
      <c r="D77" s="147"/>
      <c r="E77" s="197"/>
      <c r="F77" s="147"/>
    </row>
    <row r="78" spans="1:6" x14ac:dyDescent="0.2">
      <c r="A78" s="147"/>
      <c r="B78" s="147"/>
      <c r="C78" s="147"/>
      <c r="D78" s="147"/>
      <c r="E78" s="197"/>
      <c r="F78" s="147"/>
    </row>
    <row r="79" spans="1:6" x14ac:dyDescent="0.2">
      <c r="A79" s="147"/>
      <c r="B79" s="147"/>
      <c r="C79" s="147"/>
      <c r="D79" s="147"/>
      <c r="E79" s="197"/>
      <c r="F79" s="147"/>
    </row>
    <row r="80" spans="1:6" x14ac:dyDescent="0.2">
      <c r="A80" s="147"/>
      <c r="B80" s="147"/>
      <c r="C80" s="147"/>
      <c r="D80" s="147"/>
      <c r="E80" s="197"/>
      <c r="F80" s="147"/>
    </row>
    <row r="81" spans="1:6" x14ac:dyDescent="0.2">
      <c r="A81" s="147"/>
      <c r="B81" s="147"/>
      <c r="C81" s="147"/>
      <c r="D81" s="147"/>
      <c r="E81" s="197"/>
      <c r="F81" s="147"/>
    </row>
    <row r="82" spans="1:6" x14ac:dyDescent="0.2">
      <c r="A82" s="147"/>
      <c r="B82" s="147"/>
      <c r="C82" s="147"/>
      <c r="D82" s="147"/>
      <c r="E82" s="197"/>
    </row>
    <row r="83" spans="1:6" x14ac:dyDescent="0.2">
      <c r="A83" s="147"/>
      <c r="B83" s="147"/>
      <c r="C83" s="147"/>
      <c r="D83" s="147"/>
      <c r="E83" s="197"/>
    </row>
    <row r="84" spans="1:6" x14ac:dyDescent="0.2">
      <c r="A84" s="147"/>
      <c r="B84" s="147"/>
      <c r="C84" s="147"/>
      <c r="D84" s="147"/>
      <c r="E84" s="197"/>
    </row>
    <row r="85" spans="1:6" x14ac:dyDescent="0.2">
      <c r="A85" s="147"/>
      <c r="B85" s="147"/>
      <c r="C85" s="147"/>
      <c r="D85" s="147"/>
      <c r="E85" s="197"/>
    </row>
    <row r="86" spans="1:6" x14ac:dyDescent="0.2">
      <c r="A86" s="147"/>
      <c r="B86" s="147"/>
      <c r="C86" s="147"/>
      <c r="D86" s="147"/>
      <c r="E86" s="197"/>
    </row>
    <row r="87" spans="1:6" x14ac:dyDescent="0.2">
      <c r="A87" s="147"/>
      <c r="B87" s="147"/>
      <c r="C87" s="147"/>
      <c r="D87" s="147"/>
      <c r="E87" s="197"/>
    </row>
    <row r="88" spans="1:6" x14ac:dyDescent="0.2">
      <c r="A88" s="147"/>
      <c r="B88" s="147"/>
      <c r="C88" s="147"/>
      <c r="D88" s="147"/>
      <c r="E88" s="197"/>
    </row>
    <row r="89" spans="1:6" x14ac:dyDescent="0.2">
      <c r="A89" s="147"/>
      <c r="B89" s="147"/>
      <c r="C89" s="147"/>
      <c r="D89" s="147"/>
      <c r="E89" s="197"/>
    </row>
    <row r="90" spans="1:6" x14ac:dyDescent="0.2">
      <c r="A90" s="147"/>
      <c r="B90" s="147"/>
      <c r="C90" s="147"/>
      <c r="D90" s="147"/>
      <c r="E90" s="197"/>
    </row>
    <row r="91" spans="1:6" x14ac:dyDescent="0.2">
      <c r="A91" s="147"/>
      <c r="B91" s="147"/>
      <c r="C91" s="147"/>
      <c r="D91" s="147"/>
      <c r="E91" s="197"/>
    </row>
    <row r="92" spans="1:6" x14ac:dyDescent="0.2">
      <c r="A92" s="147"/>
      <c r="B92" s="147"/>
      <c r="C92" s="147"/>
      <c r="D92" s="147"/>
      <c r="E92" s="197"/>
    </row>
    <row r="93" spans="1:6" x14ac:dyDescent="0.2">
      <c r="A93" s="147"/>
      <c r="B93" s="147"/>
      <c r="C93" s="147"/>
      <c r="D93" s="147"/>
      <c r="E93" s="197"/>
    </row>
    <row r="94" spans="1:6" x14ac:dyDescent="0.2">
      <c r="A94" s="147"/>
      <c r="B94" s="147"/>
      <c r="C94" s="147"/>
      <c r="D94" s="147"/>
      <c r="E94" s="197"/>
    </row>
    <row r="95" spans="1:6" x14ac:dyDescent="0.2">
      <c r="A95" s="147"/>
      <c r="B95" s="147"/>
      <c r="C95" s="147"/>
      <c r="D95" s="147"/>
      <c r="E95" s="197"/>
    </row>
    <row r="96" spans="1:6" x14ac:dyDescent="0.2">
      <c r="A96" s="147"/>
      <c r="B96" s="147"/>
      <c r="C96" s="147"/>
      <c r="D96" s="147"/>
      <c r="E96" s="197"/>
    </row>
    <row r="97" spans="1:20" x14ac:dyDescent="0.2">
      <c r="A97" s="147"/>
      <c r="B97" s="147"/>
      <c r="C97" s="147"/>
      <c r="D97" s="147"/>
      <c r="E97" s="197"/>
    </row>
    <row r="98" spans="1:20" x14ac:dyDescent="0.2">
      <c r="A98" s="147"/>
      <c r="B98" s="147"/>
      <c r="C98" s="147"/>
      <c r="D98" s="147"/>
      <c r="E98" s="197"/>
    </row>
    <row r="99" spans="1:20" x14ac:dyDescent="0.2">
      <c r="A99" s="147"/>
      <c r="B99" s="147"/>
      <c r="C99" s="147"/>
      <c r="D99" s="147"/>
      <c r="E99" s="197"/>
    </row>
    <row r="100" spans="1:20" x14ac:dyDescent="0.2">
      <c r="A100" s="147"/>
      <c r="B100" s="147"/>
      <c r="C100" s="147"/>
      <c r="D100" s="147"/>
    </row>
    <row r="101" spans="1:20" x14ac:dyDescent="0.2">
      <c r="A101" s="147"/>
      <c r="B101" s="147"/>
      <c r="C101" s="147"/>
      <c r="D101" s="147"/>
    </row>
    <row r="102" spans="1:20" s="9" customFormat="1" x14ac:dyDescent="0.2">
      <c r="A102" s="147"/>
      <c r="B102" s="147"/>
      <c r="C102" s="147"/>
      <c r="D102" s="147"/>
      <c r="F102" s="328"/>
      <c r="G102" s="328"/>
      <c r="H102" s="328"/>
      <c r="I102" s="328"/>
      <c r="J102" s="328"/>
      <c r="K102" s="328"/>
      <c r="L102" s="328"/>
      <c r="M102" s="328"/>
      <c r="N102" s="328"/>
      <c r="O102" s="328"/>
      <c r="P102" s="328"/>
      <c r="Q102" s="328"/>
      <c r="R102" s="328"/>
      <c r="S102" s="328"/>
      <c r="T102" s="328"/>
    </row>
    <row r="103" spans="1:20" s="9" customFormat="1" x14ac:dyDescent="0.2">
      <c r="A103" s="147"/>
      <c r="B103" s="147"/>
      <c r="C103" s="147"/>
      <c r="D103" s="147"/>
      <c r="F103" s="328"/>
      <c r="G103" s="328"/>
      <c r="H103" s="328"/>
      <c r="I103" s="328"/>
      <c r="J103" s="328"/>
      <c r="K103" s="328"/>
      <c r="L103" s="328"/>
      <c r="M103" s="328"/>
      <c r="N103" s="328"/>
      <c r="O103" s="328"/>
      <c r="P103" s="328"/>
      <c r="Q103" s="328"/>
      <c r="R103" s="328"/>
      <c r="S103" s="328"/>
      <c r="T103" s="328"/>
    </row>
    <row r="104" spans="1:20" s="9" customFormat="1" x14ac:dyDescent="0.2">
      <c r="A104" s="147"/>
      <c r="B104" s="147"/>
      <c r="C104" s="147"/>
      <c r="D104" s="147"/>
      <c r="F104" s="328"/>
      <c r="G104" s="328"/>
      <c r="H104" s="328"/>
      <c r="I104" s="328"/>
      <c r="J104" s="328"/>
      <c r="K104" s="328"/>
      <c r="L104" s="328"/>
      <c r="M104" s="328"/>
      <c r="N104" s="328"/>
      <c r="O104" s="328"/>
      <c r="P104" s="328"/>
      <c r="Q104" s="328"/>
      <c r="R104" s="328"/>
      <c r="S104" s="328"/>
      <c r="T104" s="328"/>
    </row>
    <row r="105" spans="1:20" s="9" customFormat="1" x14ac:dyDescent="0.2">
      <c r="A105" s="147"/>
      <c r="B105" s="147"/>
      <c r="C105" s="147"/>
      <c r="D105" s="147"/>
      <c r="F105" s="328"/>
      <c r="G105" s="328"/>
      <c r="H105" s="328"/>
      <c r="I105" s="328"/>
      <c r="J105" s="328"/>
      <c r="K105" s="328"/>
      <c r="L105" s="328"/>
      <c r="M105" s="328"/>
      <c r="N105" s="328"/>
      <c r="O105" s="328"/>
      <c r="P105" s="328"/>
      <c r="Q105" s="328"/>
      <c r="R105" s="328"/>
      <c r="S105" s="328"/>
      <c r="T105" s="328"/>
    </row>
    <row r="106" spans="1:20" s="9" customFormat="1" x14ac:dyDescent="0.2">
      <c r="A106" s="147"/>
      <c r="B106" s="147"/>
      <c r="C106" s="147"/>
      <c r="D106" s="147"/>
      <c r="F106" s="328"/>
      <c r="G106" s="328"/>
      <c r="H106" s="328"/>
      <c r="I106" s="328"/>
      <c r="J106" s="328"/>
      <c r="K106" s="328"/>
      <c r="L106" s="328"/>
      <c r="M106" s="328"/>
      <c r="N106" s="328"/>
      <c r="O106" s="328"/>
      <c r="P106" s="328"/>
      <c r="Q106" s="328"/>
      <c r="R106" s="328"/>
      <c r="S106" s="328"/>
      <c r="T106" s="328"/>
    </row>
  </sheetData>
  <conditionalFormatting sqref="E55:E99">
    <cfRule type="expression" dxfId="116" priority="11">
      <formula>F55="yes"</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C13B9-D2A3-4CD0-A1F6-76C8B7433600}">
  <dimension ref="A1:T45"/>
  <sheetViews>
    <sheetView workbookViewId="0">
      <pane ySplit="4" topLeftCell="A5" activePane="bottomLeft" state="frozen"/>
      <selection pane="bottomLeft"/>
    </sheetView>
  </sheetViews>
  <sheetFormatPr defaultColWidth="8.77734375" defaultRowHeight="10" x14ac:dyDescent="0.2"/>
  <cols>
    <col min="1" max="1" width="36.44140625" style="328" customWidth="1"/>
    <col min="2" max="2" width="12.77734375" style="328" bestFit="1" customWidth="1"/>
    <col min="3" max="3" width="42.77734375" style="328" bestFit="1" customWidth="1"/>
    <col min="4" max="4" width="10" style="328" bestFit="1" customWidth="1"/>
    <col min="5" max="5" width="18.109375" style="9" customWidth="1"/>
    <col min="6" max="16384" width="8.77734375" style="328"/>
  </cols>
  <sheetData>
    <row r="1" spans="1:6" ht="52" x14ac:dyDescent="0.3">
      <c r="A1" s="381" t="s">
        <v>528</v>
      </c>
    </row>
    <row r="3" spans="1:6" ht="10.5" x14ac:dyDescent="0.25">
      <c r="A3" s="231" t="s">
        <v>657</v>
      </c>
    </row>
    <row r="4" spans="1:6" ht="34.5" customHeight="1" x14ac:dyDescent="0.2">
      <c r="A4" s="162" t="s">
        <v>186</v>
      </c>
      <c r="B4" s="162" t="s">
        <v>187</v>
      </c>
      <c r="C4" s="162" t="s">
        <v>188</v>
      </c>
      <c r="D4" s="162" t="s">
        <v>189</v>
      </c>
      <c r="E4" s="248" t="s">
        <v>2</v>
      </c>
    </row>
    <row r="5" spans="1:6" x14ac:dyDescent="0.2">
      <c r="A5" s="407" t="s">
        <v>184</v>
      </c>
      <c r="B5" s="407" t="s">
        <v>190</v>
      </c>
      <c r="C5" s="407" t="s">
        <v>191</v>
      </c>
      <c r="D5" s="147" t="s">
        <v>192</v>
      </c>
      <c r="E5" s="226">
        <v>10.7</v>
      </c>
      <c r="F5" s="147"/>
    </row>
    <row r="6" spans="1:6" x14ac:dyDescent="0.2">
      <c r="A6" s="407" t="s">
        <v>184</v>
      </c>
      <c r="B6" s="407" t="s">
        <v>190</v>
      </c>
      <c r="C6" s="407" t="s">
        <v>237</v>
      </c>
      <c r="D6" s="147" t="s">
        <v>238</v>
      </c>
      <c r="E6" s="226">
        <v>10.199999999999999</v>
      </c>
      <c r="F6" s="147"/>
    </row>
    <row r="7" spans="1:6" x14ac:dyDescent="0.2">
      <c r="A7" s="407" t="s">
        <v>183</v>
      </c>
      <c r="B7" s="407" t="s">
        <v>211</v>
      </c>
      <c r="C7" s="407" t="s">
        <v>212</v>
      </c>
      <c r="D7" s="147" t="s">
        <v>213</v>
      </c>
      <c r="E7" s="226">
        <v>10.6</v>
      </c>
      <c r="F7" s="147"/>
    </row>
    <row r="8" spans="1:6" x14ac:dyDescent="0.2">
      <c r="A8" s="407" t="s">
        <v>179</v>
      </c>
      <c r="B8" s="407" t="s">
        <v>203</v>
      </c>
      <c r="C8" s="407" t="s">
        <v>243</v>
      </c>
      <c r="D8" s="147" t="s">
        <v>244</v>
      </c>
      <c r="E8" s="226">
        <v>11.4</v>
      </c>
      <c r="F8" s="147"/>
    </row>
    <row r="9" spans="1:6" x14ac:dyDescent="0.2">
      <c r="A9" s="407" t="s">
        <v>184</v>
      </c>
      <c r="B9" s="407" t="s">
        <v>190</v>
      </c>
      <c r="C9" s="407" t="s">
        <v>324</v>
      </c>
      <c r="D9" s="147" t="s">
        <v>325</v>
      </c>
      <c r="E9" s="226">
        <v>10.199999999999999</v>
      </c>
      <c r="F9" s="147"/>
    </row>
    <row r="10" spans="1:6" x14ac:dyDescent="0.2">
      <c r="A10" s="407" t="s">
        <v>161</v>
      </c>
      <c r="B10" s="407" t="s">
        <v>195</v>
      </c>
      <c r="C10" s="407" t="s">
        <v>196</v>
      </c>
      <c r="D10" s="147" t="s">
        <v>197</v>
      </c>
      <c r="E10" s="226">
        <v>10.1</v>
      </c>
      <c r="F10" s="147"/>
    </row>
    <row r="11" spans="1:6" x14ac:dyDescent="0.2">
      <c r="A11" s="407" t="s">
        <v>183</v>
      </c>
      <c r="B11" s="407" t="s">
        <v>211</v>
      </c>
      <c r="C11" s="407" t="s">
        <v>294</v>
      </c>
      <c r="D11" s="147" t="s">
        <v>295</v>
      </c>
      <c r="E11" s="226">
        <v>10.7</v>
      </c>
      <c r="F11" s="147"/>
    </row>
    <row r="12" spans="1:6" x14ac:dyDescent="0.2">
      <c r="A12" s="407" t="s">
        <v>183</v>
      </c>
      <c r="B12" s="407" t="s">
        <v>211</v>
      </c>
      <c r="C12" s="407" t="s">
        <v>320</v>
      </c>
      <c r="D12" s="147" t="s">
        <v>321</v>
      </c>
      <c r="E12" s="226">
        <v>10.1</v>
      </c>
      <c r="F12" s="147"/>
    </row>
    <row r="13" spans="1:6" x14ac:dyDescent="0.2">
      <c r="A13" s="407" t="s">
        <v>180</v>
      </c>
      <c r="B13" s="407" t="s">
        <v>215</v>
      </c>
      <c r="C13" s="407" t="s">
        <v>285</v>
      </c>
      <c r="D13" s="147" t="s">
        <v>286</v>
      </c>
      <c r="E13" s="226">
        <v>10.7</v>
      </c>
      <c r="F13" s="147"/>
    </row>
    <row r="14" spans="1:6" x14ac:dyDescent="0.2">
      <c r="A14" s="407" t="s">
        <v>180</v>
      </c>
      <c r="B14" s="407" t="s">
        <v>215</v>
      </c>
      <c r="C14" s="407" t="s">
        <v>330</v>
      </c>
      <c r="D14" s="147" t="s">
        <v>331</v>
      </c>
      <c r="E14" s="226">
        <v>12.1</v>
      </c>
      <c r="F14" s="147"/>
    </row>
    <row r="15" spans="1:6" x14ac:dyDescent="0.2">
      <c r="A15" s="407" t="s">
        <v>179</v>
      </c>
      <c r="B15" s="407" t="s">
        <v>203</v>
      </c>
      <c r="C15" s="407" t="s">
        <v>342</v>
      </c>
      <c r="D15" s="147" t="s">
        <v>343</v>
      </c>
      <c r="E15" s="226">
        <v>11.2</v>
      </c>
      <c r="F15" s="147"/>
    </row>
    <row r="16" spans="1:6" x14ac:dyDescent="0.2">
      <c r="A16" s="407" t="s">
        <v>161</v>
      </c>
      <c r="B16" s="407" t="s">
        <v>195</v>
      </c>
      <c r="C16" s="407" t="s">
        <v>346</v>
      </c>
      <c r="D16" s="147" t="s">
        <v>347</v>
      </c>
      <c r="E16" s="226">
        <v>10.9</v>
      </c>
      <c r="F16" s="147"/>
    </row>
    <row r="17" spans="1:20" x14ac:dyDescent="0.2">
      <c r="A17" s="407" t="s">
        <v>183</v>
      </c>
      <c r="B17" s="407" t="s">
        <v>211</v>
      </c>
      <c r="C17" s="407" t="s">
        <v>405</v>
      </c>
      <c r="D17" s="147" t="s">
        <v>406</v>
      </c>
      <c r="E17" s="226">
        <v>10.7</v>
      </c>
      <c r="F17" s="147"/>
    </row>
    <row r="18" spans="1:20" x14ac:dyDescent="0.2">
      <c r="A18" s="407" t="s">
        <v>183</v>
      </c>
      <c r="B18" s="407" t="s">
        <v>211</v>
      </c>
      <c r="C18" s="407" t="s">
        <v>234</v>
      </c>
      <c r="D18" s="147" t="s">
        <v>235</v>
      </c>
      <c r="E18" s="226">
        <v>11.3</v>
      </c>
      <c r="F18" s="147"/>
    </row>
    <row r="19" spans="1:20" x14ac:dyDescent="0.2">
      <c r="A19" s="407"/>
      <c r="B19" s="407"/>
      <c r="C19" s="407"/>
      <c r="D19" s="147"/>
      <c r="E19" s="226"/>
      <c r="F19" s="147"/>
    </row>
    <row r="20" spans="1:20" x14ac:dyDescent="0.2">
      <c r="A20" s="407"/>
      <c r="B20" s="407"/>
      <c r="C20" s="407"/>
      <c r="D20" s="147"/>
      <c r="E20" s="226"/>
      <c r="F20" s="147"/>
    </row>
    <row r="21" spans="1:20" x14ac:dyDescent="0.2">
      <c r="A21" s="407"/>
      <c r="B21" s="407"/>
      <c r="C21" s="407"/>
      <c r="D21" s="147"/>
      <c r="E21" s="226"/>
      <c r="F21" s="147"/>
    </row>
    <row r="22" spans="1:20" x14ac:dyDescent="0.2">
      <c r="A22" s="407"/>
      <c r="B22" s="407"/>
      <c r="C22" s="407"/>
      <c r="D22" s="147"/>
      <c r="E22" s="226"/>
      <c r="F22" s="147"/>
    </row>
    <row r="23" spans="1:20" x14ac:dyDescent="0.2">
      <c r="A23" s="407"/>
      <c r="B23" s="407"/>
      <c r="C23" s="407"/>
      <c r="D23" s="147"/>
      <c r="E23" s="226"/>
      <c r="F23" s="147"/>
    </row>
    <row r="24" spans="1:20" x14ac:dyDescent="0.2">
      <c r="A24" s="407"/>
      <c r="B24" s="407"/>
      <c r="C24" s="407"/>
      <c r="D24" s="147"/>
      <c r="E24" s="226"/>
      <c r="F24" s="147"/>
    </row>
    <row r="25" spans="1:20" x14ac:dyDescent="0.2">
      <c r="A25" s="407"/>
      <c r="B25" s="407"/>
      <c r="C25" s="407"/>
      <c r="D25" s="147"/>
      <c r="E25" s="226"/>
      <c r="F25" s="147"/>
    </row>
    <row r="26" spans="1:20" x14ac:dyDescent="0.2">
      <c r="A26" s="407"/>
      <c r="B26" s="407"/>
      <c r="C26" s="407"/>
      <c r="D26" s="147"/>
      <c r="E26" s="226"/>
      <c r="F26" s="147"/>
    </row>
    <row r="30" spans="1:20" s="9" customFormat="1" x14ac:dyDescent="0.2">
      <c r="A30" s="328"/>
      <c r="B30" s="328"/>
      <c r="C30" s="328"/>
      <c r="D30" s="328"/>
      <c r="F30" s="328"/>
      <c r="G30" s="328"/>
      <c r="H30" s="328"/>
      <c r="I30" s="328"/>
      <c r="J30" s="328"/>
      <c r="K30" s="328"/>
      <c r="L30" s="328"/>
      <c r="M30" s="328"/>
      <c r="N30" s="328"/>
      <c r="O30" s="328"/>
      <c r="P30" s="328"/>
      <c r="Q30" s="328"/>
      <c r="R30" s="328"/>
      <c r="S30" s="328"/>
      <c r="T30" s="328"/>
    </row>
    <row r="31" spans="1:20" s="9" customFormat="1" x14ac:dyDescent="0.2">
      <c r="A31" s="328"/>
      <c r="B31" s="328"/>
      <c r="C31" s="328"/>
      <c r="D31" s="328"/>
      <c r="F31" s="328"/>
      <c r="G31" s="328"/>
      <c r="H31" s="328"/>
      <c r="I31" s="328"/>
      <c r="J31" s="328"/>
      <c r="K31" s="328"/>
      <c r="L31" s="328"/>
      <c r="M31" s="328"/>
      <c r="N31" s="328"/>
      <c r="O31" s="328"/>
      <c r="P31" s="328"/>
      <c r="Q31" s="328"/>
      <c r="R31" s="328"/>
      <c r="S31" s="328"/>
      <c r="T31" s="328"/>
    </row>
    <row r="32" spans="1:20" s="9" customFormat="1" x14ac:dyDescent="0.2">
      <c r="A32" s="328"/>
      <c r="B32" s="328"/>
      <c r="C32" s="328"/>
      <c r="D32" s="328"/>
      <c r="F32" s="328"/>
      <c r="G32" s="328"/>
      <c r="H32" s="328"/>
      <c r="I32" s="328"/>
      <c r="J32" s="328"/>
      <c r="K32" s="328"/>
      <c r="L32" s="328"/>
      <c r="M32" s="328"/>
      <c r="N32" s="328"/>
      <c r="O32" s="328"/>
      <c r="P32" s="328"/>
      <c r="Q32" s="328"/>
      <c r="R32" s="328"/>
      <c r="S32" s="328"/>
      <c r="T32" s="328"/>
    </row>
    <row r="33" spans="1:20" s="9" customFormat="1" x14ac:dyDescent="0.2">
      <c r="A33" s="328"/>
      <c r="B33" s="328"/>
      <c r="C33" s="328"/>
      <c r="D33" s="328"/>
      <c r="F33" s="328"/>
      <c r="G33" s="328"/>
      <c r="H33" s="328"/>
      <c r="I33" s="328"/>
      <c r="J33" s="328"/>
      <c r="K33" s="328"/>
      <c r="L33" s="328"/>
      <c r="M33" s="328"/>
      <c r="N33" s="328"/>
      <c r="O33" s="328"/>
      <c r="P33" s="328"/>
      <c r="Q33" s="328"/>
      <c r="R33" s="328"/>
      <c r="S33" s="328"/>
      <c r="T33" s="328"/>
    </row>
    <row r="34" spans="1:20" s="9" customFormat="1" x14ac:dyDescent="0.2">
      <c r="A34" s="328"/>
      <c r="B34" s="328"/>
      <c r="C34" s="328"/>
      <c r="D34" s="328"/>
      <c r="F34" s="328"/>
      <c r="G34" s="328"/>
      <c r="H34" s="328"/>
      <c r="I34" s="328"/>
      <c r="J34" s="328"/>
      <c r="K34" s="328"/>
      <c r="L34" s="328"/>
      <c r="M34" s="328"/>
      <c r="N34" s="328"/>
      <c r="O34" s="328"/>
      <c r="P34" s="328"/>
      <c r="Q34" s="328"/>
      <c r="R34" s="328"/>
      <c r="S34" s="328"/>
      <c r="T34" s="328"/>
    </row>
    <row r="35" spans="1:20" s="9" customFormat="1" x14ac:dyDescent="0.2">
      <c r="A35" s="328"/>
      <c r="B35" s="328"/>
      <c r="C35" s="328"/>
      <c r="D35" s="328"/>
      <c r="F35" s="328"/>
      <c r="G35" s="328"/>
      <c r="H35" s="328"/>
      <c r="I35" s="328"/>
      <c r="J35" s="328"/>
      <c r="K35" s="328"/>
      <c r="L35" s="328"/>
      <c r="M35" s="328"/>
      <c r="N35" s="328"/>
      <c r="O35" s="328"/>
      <c r="P35" s="328"/>
      <c r="Q35" s="328"/>
      <c r="R35" s="328"/>
      <c r="S35" s="328"/>
      <c r="T35" s="328"/>
    </row>
    <row r="36" spans="1:20" s="9" customFormat="1" x14ac:dyDescent="0.2">
      <c r="A36" s="328"/>
      <c r="B36" s="328"/>
      <c r="C36" s="328"/>
      <c r="D36" s="328"/>
      <c r="F36" s="328"/>
      <c r="G36" s="328"/>
      <c r="H36" s="328"/>
      <c r="I36" s="328"/>
      <c r="J36" s="328"/>
      <c r="K36" s="328"/>
      <c r="L36" s="328"/>
      <c r="M36" s="328"/>
      <c r="N36" s="328"/>
      <c r="O36" s="328"/>
      <c r="P36" s="328"/>
      <c r="Q36" s="328"/>
      <c r="R36" s="328"/>
      <c r="S36" s="328"/>
      <c r="T36" s="328"/>
    </row>
    <row r="37" spans="1:20" s="9" customFormat="1" x14ac:dyDescent="0.2">
      <c r="A37" s="328"/>
      <c r="B37" s="328"/>
      <c r="C37" s="328"/>
      <c r="D37" s="328"/>
      <c r="F37" s="328"/>
      <c r="G37" s="328"/>
      <c r="H37" s="328"/>
      <c r="I37" s="328"/>
      <c r="J37" s="328"/>
      <c r="K37" s="328"/>
      <c r="L37" s="328"/>
      <c r="M37" s="328"/>
      <c r="N37" s="328"/>
      <c r="O37" s="328"/>
      <c r="P37" s="328"/>
      <c r="Q37" s="328"/>
      <c r="R37" s="328"/>
      <c r="S37" s="328"/>
      <c r="T37" s="328"/>
    </row>
    <row r="38" spans="1:20" s="9" customFormat="1" x14ac:dyDescent="0.2">
      <c r="A38" s="328"/>
      <c r="B38" s="328"/>
      <c r="C38" s="328"/>
      <c r="D38" s="328"/>
      <c r="F38" s="328"/>
      <c r="G38" s="328"/>
      <c r="H38" s="328"/>
      <c r="I38" s="328"/>
      <c r="J38" s="328"/>
      <c r="K38" s="328"/>
      <c r="L38" s="328"/>
      <c r="M38" s="328"/>
      <c r="N38" s="328"/>
      <c r="O38" s="328"/>
      <c r="P38" s="328"/>
      <c r="Q38" s="328"/>
      <c r="R38" s="328"/>
      <c r="S38" s="328"/>
      <c r="T38" s="328"/>
    </row>
    <row r="39" spans="1:20" s="9" customFormat="1" x14ac:dyDescent="0.2">
      <c r="A39" s="328"/>
      <c r="B39" s="328"/>
      <c r="C39" s="328"/>
      <c r="D39" s="328"/>
      <c r="F39" s="328"/>
      <c r="G39" s="328"/>
      <c r="H39" s="328"/>
      <c r="I39" s="328"/>
      <c r="J39" s="328"/>
      <c r="K39" s="328"/>
      <c r="L39" s="328"/>
      <c r="M39" s="328"/>
      <c r="N39" s="328"/>
      <c r="O39" s="328"/>
      <c r="P39" s="328"/>
      <c r="Q39" s="328"/>
      <c r="R39" s="328"/>
      <c r="S39" s="328"/>
      <c r="T39" s="328"/>
    </row>
    <row r="40" spans="1:20" s="9" customFormat="1" x14ac:dyDescent="0.2">
      <c r="A40" s="328"/>
      <c r="B40" s="328"/>
      <c r="C40" s="328"/>
      <c r="D40" s="328"/>
      <c r="F40" s="328"/>
      <c r="G40" s="328"/>
      <c r="H40" s="328"/>
      <c r="I40" s="328"/>
      <c r="J40" s="328"/>
      <c r="K40" s="328"/>
      <c r="L40" s="328"/>
      <c r="M40" s="328"/>
      <c r="N40" s="328"/>
      <c r="O40" s="328"/>
      <c r="P40" s="328"/>
      <c r="Q40" s="328"/>
      <c r="R40" s="328"/>
      <c r="S40" s="328"/>
      <c r="T40" s="328"/>
    </row>
    <row r="41" spans="1:20" s="9" customFormat="1" x14ac:dyDescent="0.2">
      <c r="A41" s="328"/>
      <c r="B41" s="328"/>
      <c r="C41" s="328"/>
      <c r="D41" s="328"/>
      <c r="F41" s="328"/>
      <c r="G41" s="328"/>
      <c r="H41" s="328"/>
      <c r="I41" s="328"/>
      <c r="J41" s="328"/>
      <c r="K41" s="328"/>
      <c r="L41" s="328"/>
      <c r="M41" s="328"/>
      <c r="N41" s="328"/>
      <c r="O41" s="328"/>
      <c r="P41" s="328"/>
      <c r="Q41" s="328"/>
      <c r="R41" s="328"/>
      <c r="S41" s="328"/>
      <c r="T41" s="328"/>
    </row>
    <row r="42" spans="1:20" s="9" customFormat="1" x14ac:dyDescent="0.2">
      <c r="A42" s="328"/>
      <c r="B42" s="328"/>
      <c r="C42" s="328"/>
      <c r="D42" s="328"/>
      <c r="F42" s="328"/>
      <c r="G42" s="328"/>
      <c r="H42" s="328"/>
      <c r="I42" s="328"/>
      <c r="J42" s="328"/>
      <c r="K42" s="328"/>
      <c r="L42" s="328"/>
      <c r="M42" s="328"/>
      <c r="N42" s="328"/>
      <c r="O42" s="328"/>
      <c r="P42" s="328"/>
      <c r="Q42" s="328"/>
      <c r="R42" s="328"/>
      <c r="S42" s="328"/>
      <c r="T42" s="328"/>
    </row>
    <row r="43" spans="1:20" s="9" customFormat="1" x14ac:dyDescent="0.2">
      <c r="A43" s="328"/>
      <c r="B43" s="328"/>
      <c r="C43" s="328"/>
      <c r="D43" s="328"/>
      <c r="F43" s="328"/>
      <c r="G43" s="328"/>
      <c r="H43" s="328"/>
      <c r="I43" s="328"/>
      <c r="J43" s="328"/>
      <c r="K43" s="328"/>
      <c r="L43" s="328"/>
      <c r="M43" s="328"/>
      <c r="N43" s="328"/>
      <c r="O43" s="328"/>
      <c r="P43" s="328"/>
      <c r="Q43" s="328"/>
      <c r="R43" s="328"/>
      <c r="S43" s="328"/>
      <c r="T43" s="328"/>
    </row>
    <row r="44" spans="1:20" s="9" customFormat="1" x14ac:dyDescent="0.2">
      <c r="A44" s="328"/>
      <c r="B44" s="328"/>
      <c r="C44" s="328"/>
      <c r="D44" s="328"/>
      <c r="F44" s="328"/>
      <c r="G44" s="328"/>
      <c r="H44" s="328"/>
      <c r="I44" s="328"/>
      <c r="J44" s="328"/>
      <c r="K44" s="328"/>
      <c r="L44" s="328"/>
      <c r="M44" s="328"/>
      <c r="N44" s="328"/>
      <c r="O44" s="328"/>
      <c r="P44" s="328"/>
      <c r="Q44" s="328"/>
      <c r="R44" s="328"/>
      <c r="S44" s="328"/>
      <c r="T44" s="328"/>
    </row>
    <row r="45" spans="1:20" s="9" customFormat="1" x14ac:dyDescent="0.2">
      <c r="A45" s="328"/>
      <c r="B45" s="328"/>
      <c r="C45" s="328"/>
      <c r="D45" s="328"/>
      <c r="F45" s="328"/>
      <c r="G45" s="328"/>
      <c r="H45" s="328"/>
      <c r="I45" s="328"/>
      <c r="J45" s="328"/>
      <c r="K45" s="328"/>
      <c r="L45" s="328"/>
      <c r="M45" s="328"/>
      <c r="N45" s="328"/>
      <c r="O45" s="328"/>
      <c r="P45" s="328"/>
      <c r="Q45" s="328"/>
      <c r="R45" s="328"/>
      <c r="S45" s="328"/>
      <c r="T45" s="328"/>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381CD-0F93-4E30-A8D5-3C6C273AA008}">
  <dimension ref="A1:AF58"/>
  <sheetViews>
    <sheetView showRowColHeaders="0" zoomScale="70" zoomScaleNormal="70" workbookViewId="0">
      <selection activeCell="B1" sqref="B1"/>
    </sheetView>
  </sheetViews>
  <sheetFormatPr defaultColWidth="0" defaultRowHeight="0" customHeight="1" zeroHeight="1" x14ac:dyDescent="0.25"/>
  <cols>
    <col min="1" max="1" width="1.6640625" style="21" customWidth="1"/>
    <col min="2" max="5" width="10.77734375" style="21" customWidth="1"/>
    <col min="6" max="6" width="3.44140625" style="21" customWidth="1"/>
    <col min="7" max="7" width="20.33203125" style="21" customWidth="1"/>
    <col min="8" max="26" width="9.77734375" style="21" customWidth="1"/>
    <col min="27" max="27" width="9.44140625" style="21" customWidth="1"/>
    <col min="28" max="31" width="10.77734375" style="21" customWidth="1"/>
    <col min="32" max="32" width="11.44140625" style="21" customWidth="1"/>
    <col min="33" max="16384" width="10.6640625" style="21" hidden="1"/>
  </cols>
  <sheetData>
    <row r="1" spans="1:32" ht="10"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207"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419" t="s">
        <v>490</v>
      </c>
      <c r="C4" s="419"/>
      <c r="D4" s="419"/>
      <c r="E4" s="419"/>
      <c r="F4" s="419"/>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9"/>
      <c r="C5" s="419"/>
      <c r="D5" s="419"/>
      <c r="E5" s="419"/>
      <c r="F5" s="419"/>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35">
      <c r="A7" s="20"/>
      <c r="B7" s="20"/>
      <c r="C7" s="20"/>
      <c r="D7" s="20"/>
      <c r="E7" s="20"/>
      <c r="F7" s="20"/>
      <c r="G7" s="20"/>
      <c r="H7" s="20"/>
      <c r="I7" s="20"/>
      <c r="J7" s="20"/>
      <c r="K7" s="20"/>
      <c r="L7" s="20"/>
      <c r="M7" s="20"/>
      <c r="N7" s="20"/>
      <c r="O7" s="20"/>
      <c r="P7" s="20"/>
      <c r="Q7" s="20"/>
      <c r="R7" s="20"/>
      <c r="S7" s="20"/>
      <c r="T7" s="20"/>
      <c r="U7" s="20"/>
      <c r="V7" s="22"/>
      <c r="W7" s="20"/>
      <c r="X7" s="20"/>
      <c r="Y7" s="20"/>
      <c r="Z7" s="20"/>
      <c r="AA7" s="20"/>
      <c r="AB7" s="20"/>
      <c r="AC7" s="20"/>
      <c r="AD7" s="20"/>
      <c r="AE7" s="20"/>
      <c r="AF7" s="20"/>
    </row>
    <row r="8" spans="1:32" ht="15" customHeight="1" x14ac:dyDescent="0.25">
      <c r="A8" s="20"/>
      <c r="B8" s="20"/>
      <c r="C8" s="20"/>
      <c r="D8" s="20"/>
      <c r="E8" s="20"/>
      <c r="F8" s="20"/>
      <c r="G8" s="20"/>
      <c r="H8" s="20"/>
      <c r="I8" s="20"/>
      <c r="J8" s="20"/>
      <c r="K8" s="20"/>
      <c r="L8" s="20"/>
      <c r="M8" s="20"/>
      <c r="N8" s="20"/>
      <c r="O8" s="20"/>
      <c r="P8" s="20"/>
      <c r="Q8" s="20"/>
      <c r="R8" s="20"/>
      <c r="S8" s="20"/>
      <c r="T8" s="20"/>
      <c r="U8" s="20"/>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35">
      <c r="A33" s="20"/>
      <c r="B33" s="20"/>
      <c r="C33" s="20"/>
      <c r="D33" s="20"/>
      <c r="E33" s="20"/>
      <c r="F33" s="20"/>
      <c r="G33" s="20"/>
      <c r="H33" s="20"/>
      <c r="I33" s="20"/>
      <c r="J33" s="20"/>
      <c r="K33" s="23"/>
      <c r="L33" s="20"/>
      <c r="M33" s="20"/>
      <c r="N33" s="20"/>
      <c r="O33" s="20"/>
      <c r="P33" s="20"/>
      <c r="Q33" s="20"/>
      <c r="R33" s="20"/>
      <c r="S33" s="20"/>
      <c r="T33" s="20"/>
      <c r="U33" s="20"/>
      <c r="V33" s="20"/>
      <c r="W33" s="20"/>
      <c r="X33" s="20"/>
      <c r="Y33" s="20"/>
      <c r="Z33" s="20"/>
      <c r="AA33" s="20"/>
      <c r="AB33" s="20"/>
      <c r="AC33" s="20"/>
      <c r="AD33" s="20"/>
      <c r="AE33" s="20"/>
      <c r="AF33" s="22"/>
    </row>
    <row r="34" spans="1:32" ht="15" customHeight="1" x14ac:dyDescent="0.25">
      <c r="A34" s="20"/>
      <c r="B34" s="20"/>
      <c r="C34" s="20"/>
      <c r="D34" s="20"/>
      <c r="E34" s="20"/>
      <c r="F34" s="20"/>
      <c r="G34" s="272" t="s">
        <v>489</v>
      </c>
      <c r="H34" s="420" t="str">
        <f>'44a STP trending chart data'!B1</f>
        <v>(All)</v>
      </c>
      <c r="I34" s="421"/>
      <c r="J34" s="421"/>
      <c r="K34" s="422"/>
      <c r="L34" s="20"/>
      <c r="M34" s="426" t="s">
        <v>486</v>
      </c>
      <c r="N34" s="427"/>
      <c r="O34" s="433" t="e">
        <f>VLOOKUP('44a STP trending chart data'!$B$1,'44a STP trending DATA'!$D$3:$F$44,3,FALSE)</f>
        <v>#N/A</v>
      </c>
      <c r="P34" s="434"/>
      <c r="Q34" s="435"/>
      <c r="R34" s="20"/>
      <c r="S34" s="20"/>
      <c r="T34" s="20"/>
      <c r="U34" s="20"/>
      <c r="V34" s="20"/>
      <c r="W34" s="20"/>
      <c r="X34" s="20"/>
      <c r="Y34" s="20"/>
      <c r="Z34" s="20"/>
      <c r="AA34" s="20"/>
      <c r="AB34" s="20"/>
      <c r="AC34" s="20"/>
      <c r="AD34" s="20"/>
      <c r="AE34" s="20"/>
    </row>
    <row r="35" spans="1:32" ht="15" customHeight="1" x14ac:dyDescent="0.25">
      <c r="A35" s="20"/>
      <c r="B35" s="20"/>
      <c r="C35" s="20"/>
      <c r="D35" s="20"/>
      <c r="E35" s="20"/>
      <c r="F35" s="20"/>
      <c r="G35" s="273"/>
      <c r="H35" s="423"/>
      <c r="I35" s="424"/>
      <c r="J35" s="424"/>
      <c r="K35" s="425"/>
      <c r="L35" s="20"/>
      <c r="M35" s="428"/>
      <c r="N35" s="427"/>
      <c r="O35" s="436"/>
      <c r="P35" s="434"/>
      <c r="Q35" s="435"/>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20"/>
      <c r="H36" s="20"/>
      <c r="I36" s="20"/>
      <c r="J36" s="20"/>
      <c r="K36" s="20"/>
      <c r="L36" s="20"/>
      <c r="M36" s="20"/>
      <c r="N36" s="24"/>
      <c r="O36" s="20"/>
      <c r="P36" s="20"/>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74">
        <f>'44a STP trending DATA'!H$2</f>
        <v>44287</v>
      </c>
      <c r="I37" s="274">
        <f>'44a STP trending DATA'!I$2</f>
        <v>44317</v>
      </c>
      <c r="J37" s="274">
        <f>'44a STP trending DATA'!J$2</f>
        <v>44348</v>
      </c>
      <c r="K37" s="274">
        <f>'44a STP trending DATA'!K$2</f>
        <v>44378</v>
      </c>
      <c r="L37" s="274">
        <f>'44a STP trending DATA'!L$2</f>
        <v>44409</v>
      </c>
      <c r="M37" s="274">
        <f>'44a STP trending DATA'!M$2</f>
        <v>44440</v>
      </c>
      <c r="N37" s="274">
        <f>'44a STP trending DATA'!N$2</f>
        <v>44470</v>
      </c>
      <c r="O37" s="274">
        <f>'44a STP trending DATA'!O$2</f>
        <v>44501</v>
      </c>
      <c r="P37" s="24"/>
      <c r="Q37" s="24"/>
      <c r="R37" s="24"/>
      <c r="S37" s="24"/>
      <c r="T37" s="24"/>
      <c r="U37" s="24"/>
      <c r="V37" s="24"/>
      <c r="W37" s="24"/>
      <c r="X37" s="24"/>
      <c r="Y37" s="24"/>
      <c r="Z37" s="24"/>
      <c r="AA37" s="24"/>
      <c r="AB37" s="24"/>
      <c r="AC37" s="24"/>
      <c r="AD37" s="24"/>
      <c r="AE37" s="24"/>
      <c r="AF37" s="20"/>
    </row>
    <row r="38" spans="1:32" ht="15" customHeight="1" x14ac:dyDescent="0.25">
      <c r="A38" s="20"/>
      <c r="B38" s="20"/>
      <c r="C38" s="20"/>
      <c r="D38" s="20"/>
      <c r="E38" s="20"/>
      <c r="F38" s="20"/>
      <c r="G38" s="429" t="s">
        <v>488</v>
      </c>
      <c r="H38" s="431" t="e">
        <f>'44a STP trending chart data'!A8</f>
        <v>#N/A</v>
      </c>
      <c r="I38" s="431" t="e">
        <f>'44a STP trending chart data'!B8</f>
        <v>#N/A</v>
      </c>
      <c r="J38" s="431" t="e">
        <f>'44a STP trending chart data'!C8</f>
        <v>#N/A</v>
      </c>
      <c r="K38" s="431" t="e">
        <f>'44a STP trending chart data'!D8</f>
        <v>#N/A</v>
      </c>
      <c r="L38" s="431" t="e">
        <f>'44a STP trending chart data'!E8</f>
        <v>#N/A</v>
      </c>
      <c r="M38" s="431" t="e">
        <f>'44a STP trending chart data'!F8</f>
        <v>#N/A</v>
      </c>
      <c r="N38" s="431" t="e">
        <f>'44a STP trending chart data'!G8</f>
        <v>#N/A</v>
      </c>
      <c r="O38" s="431" t="e">
        <f>'44a STP trending chart data'!H8</f>
        <v>#N/A</v>
      </c>
      <c r="P38" s="24"/>
      <c r="Q38" s="24"/>
      <c r="R38" s="24"/>
      <c r="S38" s="24"/>
      <c r="T38" s="24"/>
      <c r="U38" s="24"/>
      <c r="V38" s="24"/>
      <c r="W38" s="24"/>
      <c r="X38" s="24"/>
      <c r="Y38" s="24"/>
      <c r="Z38" s="24"/>
      <c r="AA38" s="24"/>
      <c r="AB38" s="24"/>
      <c r="AC38" s="24"/>
      <c r="AD38" s="24"/>
      <c r="AE38" s="24"/>
      <c r="AF38" s="417"/>
    </row>
    <row r="39" spans="1:32" ht="12.75" customHeight="1" x14ac:dyDescent="0.25">
      <c r="A39" s="20"/>
      <c r="B39" s="20"/>
      <c r="C39" s="20"/>
      <c r="D39" s="20"/>
      <c r="E39" s="20"/>
      <c r="F39" s="20"/>
      <c r="G39" s="430"/>
      <c r="H39" s="432"/>
      <c r="I39" s="432"/>
      <c r="J39" s="432"/>
      <c r="K39" s="432"/>
      <c r="L39" s="432"/>
      <c r="M39" s="432"/>
      <c r="N39" s="432"/>
      <c r="O39" s="432"/>
      <c r="P39" s="24"/>
      <c r="Q39" s="24"/>
      <c r="R39" s="24"/>
      <c r="S39" s="24"/>
      <c r="T39" s="24"/>
      <c r="U39" s="24"/>
      <c r="V39" s="24"/>
      <c r="W39" s="24"/>
      <c r="X39" s="24"/>
      <c r="Y39" s="24"/>
      <c r="Z39" s="24"/>
      <c r="AA39" s="24"/>
      <c r="AB39" s="24"/>
      <c r="AC39" s="24"/>
      <c r="AD39" s="24"/>
      <c r="AE39" s="24"/>
      <c r="AF39" s="418"/>
    </row>
    <row r="40" spans="1:32" ht="15" customHeight="1" x14ac:dyDescent="0.25">
      <c r="A40" s="20"/>
      <c r="B40" s="20"/>
      <c r="C40" s="20"/>
      <c r="D40" s="20"/>
      <c r="E40" s="20"/>
      <c r="F40" s="20"/>
      <c r="G40" s="20"/>
      <c r="H40" s="24"/>
      <c r="I40" s="20"/>
      <c r="J40" s="24"/>
      <c r="K40" s="24"/>
      <c r="L40" s="24"/>
      <c r="M40" s="24"/>
      <c r="N40" s="24"/>
      <c r="O40" s="24"/>
      <c r="P40" s="24"/>
      <c r="Q40" s="24"/>
      <c r="R40" s="24"/>
      <c r="S40" s="24"/>
      <c r="T40" s="24"/>
      <c r="U40" s="24"/>
      <c r="V40" s="24"/>
      <c r="W40" s="24"/>
      <c r="X40" s="24"/>
      <c r="Y40" s="24"/>
      <c r="Z40" s="24"/>
      <c r="AA40" s="24"/>
      <c r="AB40" s="24"/>
      <c r="AC40" s="24"/>
      <c r="AD40" s="24"/>
      <c r="AE40" s="24"/>
      <c r="AF40" s="20"/>
    </row>
    <row r="41" spans="1:32" ht="15" customHeight="1" x14ac:dyDescent="0.25">
      <c r="A41" s="20"/>
      <c r="B41" s="20"/>
      <c r="C41" s="20"/>
      <c r="D41" s="20"/>
      <c r="E41" s="20"/>
      <c r="F41" s="20"/>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0"/>
    </row>
    <row r="42" spans="1:32" ht="15" customHeight="1" x14ac:dyDescent="0.25">
      <c r="A42" s="20"/>
      <c r="B42" s="20"/>
      <c r="C42" s="20"/>
      <c r="D42" s="20"/>
      <c r="E42" s="20"/>
      <c r="F42" s="20"/>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0"/>
    </row>
    <row r="43" spans="1:32" ht="15" customHeight="1" x14ac:dyDescent="0.25">
      <c r="A43" s="20"/>
      <c r="B43" s="20"/>
      <c r="C43" s="20"/>
      <c r="D43" s="20"/>
      <c r="E43" s="20"/>
      <c r="F43" s="20"/>
      <c r="G43" s="24"/>
      <c r="H43" s="24"/>
      <c r="I43" s="24"/>
      <c r="J43" s="24"/>
      <c r="K43" s="24"/>
      <c r="L43" s="24"/>
      <c r="M43" s="24"/>
      <c r="N43" s="24"/>
      <c r="O43" s="24"/>
      <c r="P43" s="24"/>
      <c r="Q43" s="20"/>
      <c r="R43" s="20"/>
      <c r="S43" s="20"/>
      <c r="T43" s="20"/>
      <c r="U43" s="20"/>
      <c r="V43" s="20"/>
      <c r="W43" s="20"/>
      <c r="X43" s="20"/>
      <c r="Y43" s="20"/>
      <c r="Z43" s="20"/>
      <c r="AA43" s="20"/>
      <c r="AB43" s="20"/>
      <c r="AC43" s="20"/>
      <c r="AD43" s="20"/>
      <c r="AE43" s="20"/>
      <c r="AF43" s="20"/>
    </row>
    <row r="44" spans="1:32" ht="15" customHeight="1" x14ac:dyDescent="0.25">
      <c r="A44" s="20"/>
      <c r="B44" s="20"/>
      <c r="C44" s="20"/>
      <c r="D44" s="20"/>
      <c r="E44" s="20"/>
      <c r="F44" s="20"/>
      <c r="G44" s="24"/>
      <c r="H44" s="24"/>
      <c r="I44" s="24"/>
      <c r="J44" s="24"/>
      <c r="K44" s="24"/>
      <c r="L44" s="24"/>
      <c r="M44" s="24"/>
      <c r="N44" s="24"/>
      <c r="O44" s="24"/>
      <c r="P44" s="24"/>
      <c r="Q44" s="24"/>
      <c r="R44" s="20"/>
      <c r="S44" s="20"/>
      <c r="T44" s="20"/>
      <c r="U44" s="20"/>
      <c r="V44" s="20"/>
      <c r="W44" s="20"/>
      <c r="X44" s="20"/>
      <c r="Y44" s="20"/>
      <c r="Z44" s="20"/>
      <c r="AA44" s="20"/>
      <c r="AB44" s="20"/>
      <c r="AC44" s="20"/>
      <c r="AD44" s="20"/>
      <c r="AE44" s="20"/>
      <c r="AF44" s="20"/>
    </row>
    <row r="45" spans="1:32" ht="15" customHeight="1" x14ac:dyDescent="0.25">
      <c r="A45" s="20"/>
      <c r="B45" s="20"/>
      <c r="C45" s="20"/>
      <c r="D45" s="20"/>
      <c r="E45" s="20"/>
      <c r="F45" s="20"/>
      <c r="G45" s="24"/>
      <c r="H45" s="24"/>
      <c r="I45" s="24"/>
      <c r="J45" s="24"/>
      <c r="K45" s="24"/>
      <c r="L45" s="24"/>
      <c r="M45" s="24"/>
      <c r="N45" s="24"/>
      <c r="O45" s="24"/>
      <c r="P45" s="24"/>
      <c r="Q45" s="24"/>
      <c r="R45" s="20"/>
      <c r="S45" s="20"/>
      <c r="T45" s="20"/>
      <c r="U45" s="20"/>
      <c r="V45" s="20"/>
      <c r="W45" s="20"/>
      <c r="X45" s="20"/>
      <c r="Y45" s="20"/>
      <c r="Z45" s="20"/>
      <c r="AA45" s="20"/>
      <c r="AB45" s="20"/>
      <c r="AC45" s="20"/>
      <c r="AD45" s="20"/>
      <c r="AE45" s="20"/>
      <c r="AF45" s="20"/>
    </row>
    <row r="46" spans="1:32" ht="15" customHeight="1" x14ac:dyDescent="0.25">
      <c r="A46" s="20"/>
      <c r="B46" s="20"/>
      <c r="C46" s="20"/>
      <c r="D46" s="20"/>
      <c r="E46" s="20"/>
      <c r="F46" s="20"/>
      <c r="G46" s="24"/>
      <c r="H46" s="24"/>
      <c r="I46" s="24"/>
      <c r="J46" s="24"/>
      <c r="K46" s="24"/>
      <c r="L46" s="24"/>
      <c r="M46" s="24"/>
      <c r="N46" s="24"/>
      <c r="O46" s="24"/>
      <c r="P46" s="24"/>
      <c r="Q46" s="24"/>
      <c r="R46" s="20"/>
      <c r="S46" s="20"/>
      <c r="T46" s="20"/>
      <c r="U46" s="20"/>
      <c r="V46" s="20"/>
      <c r="W46" s="20"/>
      <c r="X46" s="20"/>
      <c r="Y46" s="20"/>
      <c r="Z46" s="20"/>
      <c r="AA46" s="20"/>
      <c r="AB46" s="20"/>
      <c r="AC46" s="20"/>
      <c r="AD46" s="20"/>
      <c r="AE46" s="20"/>
      <c r="AF46" s="20"/>
    </row>
    <row r="47" spans="1:32" ht="15" customHeight="1" x14ac:dyDescent="0.25">
      <c r="A47" s="20"/>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0"/>
    </row>
    <row r="48" spans="1:32" ht="15" customHeight="1" x14ac:dyDescent="0.25">
      <c r="A48" s="20"/>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row>
    <row r="50" spans="1:32" ht="15" customHeight="1" x14ac:dyDescent="0.25">
      <c r="A50" s="20"/>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2" ht="15" customHeight="1" x14ac:dyDescent="0.25">
      <c r="A51" s="20"/>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row>
    <row r="52" spans="1:32" ht="15" customHeight="1" x14ac:dyDescent="0.25">
      <c r="A52" s="20"/>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row>
    <row r="53" spans="1:32" ht="15" customHeight="1" x14ac:dyDescent="0.25">
      <c r="A53" s="20"/>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row>
    <row r="54" spans="1:32" ht="15" customHeight="1" x14ac:dyDescent="0.25">
      <c r="A54" s="20"/>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row>
    <row r="55" spans="1:32" ht="15" customHeight="1" x14ac:dyDescent="0.25">
      <c r="A55" s="20"/>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row>
    <row r="56" spans="1:32" ht="12.5" hidden="1" x14ac:dyDescent="0.25">
      <c r="AF56" s="24"/>
    </row>
    <row r="57" spans="1:32" ht="12.5" hidden="1" x14ac:dyDescent="0.25">
      <c r="AF57" s="24"/>
    </row>
    <row r="58" spans="1:32" ht="12.75" customHeight="1" x14ac:dyDescent="0.25">
      <c r="AF58" s="24"/>
    </row>
  </sheetData>
  <mergeCells count="14">
    <mergeCell ref="AF38:AF39"/>
    <mergeCell ref="B4:F5"/>
    <mergeCell ref="H34:K35"/>
    <mergeCell ref="M34:N35"/>
    <mergeCell ref="G38:G39"/>
    <mergeCell ref="H38:H39"/>
    <mergeCell ref="O34:Q35"/>
    <mergeCell ref="I38:I39"/>
    <mergeCell ref="J38:J39"/>
    <mergeCell ref="K38:K39"/>
    <mergeCell ref="L38:L39"/>
    <mergeCell ref="M38:M39"/>
    <mergeCell ref="N38:N39"/>
    <mergeCell ref="O38:O39"/>
  </mergeCells>
  <conditionalFormatting sqref="AF38">
    <cfRule type="containsErrors" dxfId="115" priority="3">
      <formula>ISERROR(AF38)</formula>
    </cfRule>
  </conditionalFormatting>
  <conditionalFormatting sqref="O34">
    <cfRule type="containsErrors" dxfId="114" priority="2">
      <formula>ISERROR(O34)</formula>
    </cfRule>
  </conditionalFormatting>
  <conditionalFormatting sqref="H38:O38">
    <cfRule type="containsErrors" dxfId="113" priority="1">
      <formula>ISERROR(H38)</formula>
    </cfRule>
  </conditionalFormatting>
  <pageMargins left="0" right="0" top="0" bottom="0" header="0.51181102362204722" footer="0.51181102362204722"/>
  <pageSetup paperSize="9" scale="57" orientation="landscape" r:id="rId1"/>
  <headerFooter alignWithMargins="0"/>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CB4F9-169A-4AD4-B6CF-3F0C1873E05D}">
  <sheetPr>
    <tabColor rgb="FFFFFF00"/>
  </sheetPr>
  <dimension ref="A1:Y44"/>
  <sheetViews>
    <sheetView workbookViewId="0">
      <selection activeCell="A2" sqref="A2"/>
    </sheetView>
  </sheetViews>
  <sheetFormatPr defaultColWidth="9.33203125" defaultRowHeight="12.5" x14ac:dyDescent="0.25"/>
  <cols>
    <col min="1" max="1" width="14.33203125" style="21" bestFit="1" customWidth="1"/>
    <col min="2" max="2" width="14.6640625" style="21" bestFit="1" customWidth="1"/>
    <col min="3" max="3" width="14.33203125" style="21" bestFit="1" customWidth="1"/>
    <col min="4" max="4" width="13.6640625" style="21" bestFit="1" customWidth="1"/>
    <col min="5" max="5" width="14.6640625" style="21" bestFit="1" customWidth="1"/>
    <col min="6" max="6" width="14.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5" x14ac:dyDescent="0.25">
      <c r="A1" s="277" t="s">
        <v>188</v>
      </c>
      <c r="B1" s="277" t="s">
        <v>504</v>
      </c>
    </row>
    <row r="3" spans="1:25" x14ac:dyDescent="0.25">
      <c r="A3" s="277" t="s">
        <v>485</v>
      </c>
      <c r="B3" s="277" t="s">
        <v>616</v>
      </c>
      <c r="C3" s="277" t="s">
        <v>617</v>
      </c>
      <c r="D3" s="277" t="s">
        <v>618</v>
      </c>
      <c r="E3" s="277" t="s">
        <v>626</v>
      </c>
      <c r="F3" s="277" t="s">
        <v>631</v>
      </c>
      <c r="G3" s="277" t="s">
        <v>636</v>
      </c>
      <c r="H3" s="277" t="s">
        <v>652</v>
      </c>
      <c r="I3" s="158"/>
      <c r="J3" s="158"/>
      <c r="K3" s="158"/>
      <c r="L3" s="158"/>
      <c r="M3" s="158"/>
      <c r="N3" s="158"/>
      <c r="O3" s="158"/>
      <c r="P3" s="158"/>
      <c r="Q3" s="158"/>
      <c r="R3" s="158"/>
      <c r="S3" s="158"/>
      <c r="T3" s="158"/>
      <c r="U3" s="158"/>
      <c r="V3" s="158"/>
      <c r="W3" s="158"/>
      <c r="X3" s="158"/>
      <c r="Y3" s="158"/>
    </row>
    <row r="4" spans="1:25" x14ac:dyDescent="0.25">
      <c r="A4" s="288">
        <v>30.623999999999992</v>
      </c>
      <c r="B4" s="288">
        <v>30.661000000000008</v>
      </c>
      <c r="C4" s="288">
        <v>30.956999999999997</v>
      </c>
      <c r="D4" s="288">
        <v>31.295000000000002</v>
      </c>
      <c r="E4" s="288">
        <v>31.626000000000005</v>
      </c>
      <c r="F4" s="288">
        <v>31.935999999999996</v>
      </c>
      <c r="G4" s="288">
        <v>32.518999999999998</v>
      </c>
      <c r="H4" s="288">
        <v>33.340000000000003</v>
      </c>
      <c r="I4" s="158"/>
      <c r="J4" s="158"/>
      <c r="K4" s="158"/>
      <c r="L4" s="158"/>
      <c r="M4" s="158"/>
      <c r="N4" s="158"/>
      <c r="O4" s="158"/>
      <c r="P4" s="158"/>
      <c r="Q4" s="158"/>
      <c r="R4" s="158"/>
      <c r="S4" s="158"/>
      <c r="T4" s="158"/>
      <c r="U4" s="158"/>
      <c r="V4" s="158"/>
      <c r="W4" s="158"/>
      <c r="X4" s="158"/>
    </row>
    <row r="5" spans="1:25" x14ac:dyDescent="0.25">
      <c r="A5" s="158"/>
      <c r="B5" s="158"/>
      <c r="C5" s="158"/>
      <c r="D5" s="158"/>
      <c r="E5" s="158"/>
      <c r="F5" s="158"/>
      <c r="G5" s="158"/>
      <c r="H5" s="158"/>
      <c r="I5" s="158"/>
      <c r="J5" s="158"/>
      <c r="K5" s="158"/>
      <c r="L5" s="158"/>
      <c r="M5" s="158"/>
      <c r="N5" s="158"/>
      <c r="O5" s="158"/>
    </row>
    <row r="6" spans="1:25" x14ac:dyDescent="0.25">
      <c r="A6" s="158"/>
      <c r="B6" s="158"/>
    </row>
    <row r="7" spans="1:25" x14ac:dyDescent="0.25">
      <c r="A7" s="64">
        <v>44287</v>
      </c>
      <c r="B7" s="64">
        <v>44317</v>
      </c>
      <c r="C7" s="64">
        <v>44348</v>
      </c>
      <c r="D7" s="64">
        <v>44378</v>
      </c>
      <c r="E7" s="64">
        <v>44409</v>
      </c>
      <c r="F7" s="64">
        <v>44440</v>
      </c>
      <c r="G7" s="64">
        <v>44470</v>
      </c>
      <c r="H7" s="64">
        <v>44501</v>
      </c>
      <c r="I7" s="276"/>
      <c r="J7" s="276"/>
      <c r="K7" s="276"/>
      <c r="L7" s="276"/>
      <c r="M7" s="276"/>
      <c r="N7" s="276"/>
      <c r="O7" s="276"/>
      <c r="P7" s="276"/>
      <c r="Q7" s="276"/>
      <c r="R7" s="276"/>
      <c r="S7" s="276"/>
      <c r="T7" s="276"/>
      <c r="U7" s="276"/>
      <c r="V7" s="276"/>
      <c r="W7" s="276"/>
      <c r="X7" s="276"/>
    </row>
    <row r="8" spans="1:25" x14ac:dyDescent="0.25">
      <c r="A8" s="237" t="e">
        <f>IF(GETPIVOTDATA("Sum of Apr-21",$A$3)=SUM('44a STP trending DATA'!H3:H44),#N/A,GETPIVOTDATA("Sum of Apr-21",$A$3))</f>
        <v>#N/A</v>
      </c>
      <c r="B8" s="237" t="e">
        <f>IF(GETPIVOTDATA("Sum of May-21",$A$3)=SUM('44a STP trending DATA'!I3:I44),#N/A,GETPIVOTDATA("Sum of May-21",$A$3))</f>
        <v>#N/A</v>
      </c>
      <c r="C8" s="237" t="e">
        <f>IF(GETPIVOTDATA("Sum of Jun-21",$A$3)=SUM('44a STP trending DATA'!J3:J44),#N/A,GETPIVOTDATA("Sum of Jun-21",$A$3))</f>
        <v>#N/A</v>
      </c>
      <c r="D8" s="237" t="e">
        <f>IF(GETPIVOTDATA("Sum of Jul-21",$A$3)=SUM('44a STP trending DATA'!K3:K44),#N/A,GETPIVOTDATA("Sum of Jul-21",$A$3))</f>
        <v>#N/A</v>
      </c>
      <c r="E8" s="237" t="e">
        <f>IF(GETPIVOTDATA("Sum of Aug-21",$A$3)=SUM('44a STP trending DATA'!L3:L44),#N/A,GETPIVOTDATA("Sum of Aug-21",$A$3))</f>
        <v>#N/A</v>
      </c>
      <c r="F8" s="237" t="e">
        <f>IF(GETPIVOTDATA("Sum of Sep-21",$A$3)=SUM('44a STP trending DATA'!M3:M44),#N/A,GETPIVOTDATA("Sum of Sep-21",$A$3))</f>
        <v>#N/A</v>
      </c>
      <c r="G8" s="237" t="e">
        <f>IF(GETPIVOTDATA("Sum of Oct-21",$A$3)=SUM('44a STP trending DATA'!N3:N44),#N/A,GETPIVOTDATA("Sum of Oct-21",$A$3))</f>
        <v>#N/A</v>
      </c>
      <c r="H8" s="237" t="e">
        <f>IF(GETPIVOTDATA("Sum of Nov-21",$A$3)=SUM('44a STP trending DATA'!O3:O44),#N/A,GETPIVOTDATA("Sum of Nov-21",$A$3))</f>
        <v>#N/A</v>
      </c>
    </row>
    <row r="9" spans="1:25" x14ac:dyDescent="0.25">
      <c r="A9" s="158"/>
      <c r="B9" s="158"/>
    </row>
    <row r="10" spans="1:25" x14ac:dyDescent="0.25">
      <c r="A10" s="158"/>
      <c r="B10" s="158"/>
    </row>
    <row r="11" spans="1:25" x14ac:dyDescent="0.25">
      <c r="A11" s="158"/>
      <c r="B11" s="158"/>
    </row>
    <row r="12" spans="1:25" x14ac:dyDescent="0.25">
      <c r="A12" s="158"/>
      <c r="B12" s="158"/>
    </row>
    <row r="13" spans="1:25" x14ac:dyDescent="0.25">
      <c r="A13" s="158"/>
      <c r="B13" s="158"/>
    </row>
    <row r="14" spans="1:25" x14ac:dyDescent="0.25">
      <c r="A14" s="158"/>
      <c r="B14" s="158"/>
    </row>
    <row r="15" spans="1:25" x14ac:dyDescent="0.25">
      <c r="A15" s="158"/>
      <c r="B15" s="158"/>
    </row>
    <row r="16" spans="1:25" x14ac:dyDescent="0.25">
      <c r="A16" s="158"/>
      <c r="B16" s="158"/>
    </row>
    <row r="17" spans="1:2" x14ac:dyDescent="0.25">
      <c r="A17" s="158"/>
      <c r="B17" s="158"/>
    </row>
    <row r="18" spans="1:2" x14ac:dyDescent="0.25">
      <c r="A18" s="158"/>
      <c r="B18" s="158"/>
    </row>
    <row r="19" spans="1:2" x14ac:dyDescent="0.25">
      <c r="A19" s="158"/>
      <c r="B19" s="158"/>
    </row>
    <row r="20" spans="1:2" x14ac:dyDescent="0.25">
      <c r="A20" s="158"/>
      <c r="B20" s="158"/>
    </row>
    <row r="21" spans="1:2" x14ac:dyDescent="0.25">
      <c r="A21" s="158"/>
      <c r="B21" s="158"/>
    </row>
    <row r="22" spans="1:2" x14ac:dyDescent="0.25">
      <c r="A22" s="158"/>
      <c r="B22" s="158"/>
    </row>
    <row r="23" spans="1:2" x14ac:dyDescent="0.25">
      <c r="A23" s="158"/>
      <c r="B23" s="158"/>
    </row>
    <row r="24" spans="1:2" x14ac:dyDescent="0.25">
      <c r="A24" s="158"/>
      <c r="B24" s="158"/>
    </row>
    <row r="25" spans="1:2" x14ac:dyDescent="0.25">
      <c r="A25" s="158"/>
      <c r="B25" s="158"/>
    </row>
    <row r="26" spans="1:2" x14ac:dyDescent="0.25">
      <c r="A26" s="158"/>
      <c r="B26" s="158"/>
    </row>
    <row r="27" spans="1:2" x14ac:dyDescent="0.25">
      <c r="A27" s="158"/>
      <c r="B27" s="158"/>
    </row>
    <row r="28" spans="1:2" x14ac:dyDescent="0.25">
      <c r="A28" s="158"/>
      <c r="B28" s="158"/>
    </row>
    <row r="29" spans="1:2" x14ac:dyDescent="0.25">
      <c r="A29" s="158"/>
      <c r="B29" s="158"/>
    </row>
    <row r="30" spans="1:2" x14ac:dyDescent="0.25">
      <c r="A30" s="158"/>
      <c r="B30" s="158"/>
    </row>
    <row r="31" spans="1:2" x14ac:dyDescent="0.25">
      <c r="A31" s="158"/>
      <c r="B31" s="158"/>
    </row>
    <row r="32" spans="1:2" x14ac:dyDescent="0.25">
      <c r="A32" s="158"/>
      <c r="B32" s="158"/>
    </row>
    <row r="33" spans="1:2" x14ac:dyDescent="0.25">
      <c r="A33" s="158"/>
      <c r="B33" s="158"/>
    </row>
    <row r="34" spans="1:2" x14ac:dyDescent="0.25">
      <c r="A34" s="158"/>
      <c r="B34" s="158"/>
    </row>
    <row r="35" spans="1:2" x14ac:dyDescent="0.25">
      <c r="A35" s="158"/>
      <c r="B35" s="158"/>
    </row>
    <row r="36" spans="1:2" x14ac:dyDescent="0.25">
      <c r="A36" s="158"/>
      <c r="B36" s="158"/>
    </row>
    <row r="37" spans="1:2" x14ac:dyDescent="0.25">
      <c r="A37" s="158"/>
      <c r="B37" s="158"/>
    </row>
    <row r="38" spans="1:2" x14ac:dyDescent="0.25">
      <c r="A38" s="158"/>
      <c r="B38" s="158"/>
    </row>
    <row r="39" spans="1:2" x14ac:dyDescent="0.25">
      <c r="A39" s="158"/>
      <c r="B39" s="158"/>
    </row>
    <row r="40" spans="1:2" x14ac:dyDescent="0.25">
      <c r="A40" s="158"/>
      <c r="B40" s="158"/>
    </row>
    <row r="41" spans="1:2" x14ac:dyDescent="0.25">
      <c r="A41" s="158"/>
      <c r="B41" s="158"/>
    </row>
    <row r="42" spans="1:2" x14ac:dyDescent="0.25">
      <c r="A42" s="158"/>
      <c r="B42" s="158"/>
    </row>
    <row r="43" spans="1:2" x14ac:dyDescent="0.25">
      <c r="A43" s="158"/>
      <c r="B43" s="158"/>
    </row>
    <row r="44" spans="1:2" x14ac:dyDescent="0.25">
      <c r="A44" s="158"/>
      <c r="B44" s="158"/>
    </row>
  </sheetData>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0230-EAB4-4868-96A4-27C9BEAEDA9A}">
  <sheetPr>
    <tabColor rgb="FFFFFF00"/>
  </sheetPr>
  <dimension ref="A1:O81"/>
  <sheetViews>
    <sheetView topLeftCell="D1" workbookViewId="0">
      <pane xSplit="4" ySplit="2" topLeftCell="H3" activePane="bottomRight" state="frozen"/>
      <selection activeCell="D1" sqref="D1"/>
      <selection pane="topRight" activeCell="H1" sqref="H1"/>
      <selection pane="bottomLeft" activeCell="D3" sqref="D3"/>
      <selection pane="bottomRight" activeCell="D1" sqref="D1"/>
    </sheetView>
  </sheetViews>
  <sheetFormatPr defaultColWidth="8.77734375" defaultRowHeight="10" x14ac:dyDescent="0.2"/>
  <cols>
    <col min="1" max="1" width="6.6640625" style="31" hidden="1" customWidth="1"/>
    <col min="2" max="2" width="57" style="31" hidden="1" customWidth="1"/>
    <col min="3" max="3" width="13.109375" style="31" hidden="1" customWidth="1"/>
    <col min="4" max="4" width="40.6640625" style="31" customWidth="1"/>
    <col min="5" max="5" width="15.44140625" style="31" customWidth="1"/>
    <col min="6" max="7" width="15.44140625" style="42" customWidth="1"/>
    <col min="8" max="8" width="14.77734375" style="31" customWidth="1"/>
    <col min="9" max="9" width="14.77734375" style="173" customWidth="1"/>
    <col min="10" max="11" width="14.77734375" style="31" customWidth="1"/>
    <col min="12" max="12" width="13.33203125" style="31" bestFit="1" customWidth="1"/>
    <col min="13" max="17" width="12.77734375" style="31" customWidth="1"/>
    <col min="18" max="179" width="10.6640625" style="31" customWidth="1"/>
    <col min="180" max="16384" width="8.77734375" style="31"/>
  </cols>
  <sheetData>
    <row r="1" spans="2:15" ht="10.5" x14ac:dyDescent="0.25">
      <c r="B1" s="45"/>
      <c r="C1" s="287"/>
      <c r="D1" s="45" t="s">
        <v>128</v>
      </c>
      <c r="E1" s="28"/>
      <c r="F1" s="29" t="s">
        <v>484</v>
      </c>
      <c r="G1" s="29"/>
      <c r="H1" s="30" t="s">
        <v>119</v>
      </c>
      <c r="I1" s="30" t="s">
        <v>119</v>
      </c>
      <c r="J1" s="30" t="s">
        <v>119</v>
      </c>
      <c r="K1" s="30" t="s">
        <v>119</v>
      </c>
      <c r="L1" s="30" t="s">
        <v>119</v>
      </c>
      <c r="M1" s="30" t="s">
        <v>119</v>
      </c>
      <c r="N1" s="30" t="s">
        <v>119</v>
      </c>
      <c r="O1" s="30" t="s">
        <v>119</v>
      </c>
    </row>
    <row r="2" spans="2:15" s="28" customFormat="1" ht="21" x14ac:dyDescent="0.25">
      <c r="B2" s="286"/>
      <c r="C2" s="286"/>
      <c r="D2" s="286" t="s">
        <v>188</v>
      </c>
      <c r="E2" s="285" t="s">
        <v>189</v>
      </c>
      <c r="F2" s="46" t="s">
        <v>483</v>
      </c>
      <c r="G2" s="67" t="s">
        <v>132</v>
      </c>
      <c r="H2" s="284">
        <v>44287</v>
      </c>
      <c r="I2" s="284">
        <v>44317</v>
      </c>
      <c r="J2" s="284">
        <v>44348</v>
      </c>
      <c r="K2" s="284">
        <v>44378</v>
      </c>
      <c r="L2" s="284">
        <v>44409</v>
      </c>
      <c r="M2" s="284">
        <v>44440</v>
      </c>
      <c r="N2" s="284">
        <v>44470</v>
      </c>
      <c r="O2" s="284">
        <v>44501</v>
      </c>
    </row>
    <row r="3" spans="2:15" x14ac:dyDescent="0.2">
      <c r="B3" s="158"/>
      <c r="C3" s="158"/>
      <c r="D3" s="158" t="s">
        <v>191</v>
      </c>
      <c r="E3" s="158" t="s">
        <v>192</v>
      </c>
      <c r="F3" s="47" t="s">
        <v>460</v>
      </c>
      <c r="G3" s="47">
        <v>0.871</v>
      </c>
      <c r="H3" s="283">
        <v>0.68600000000000005</v>
      </c>
      <c r="I3" s="283">
        <v>0.68500000000000005</v>
      </c>
      <c r="J3" s="173">
        <v>0.68700000000000006</v>
      </c>
      <c r="K3" s="173">
        <v>0.69099999999999995</v>
      </c>
      <c r="L3" s="173">
        <v>0.69499999999999995</v>
      </c>
      <c r="M3" s="173">
        <v>0.7</v>
      </c>
      <c r="N3" s="173">
        <v>0.70899999999999996</v>
      </c>
      <c r="O3" s="173">
        <v>0.72099999999999997</v>
      </c>
    </row>
    <row r="4" spans="2:15" x14ac:dyDescent="0.2">
      <c r="B4" s="158"/>
      <c r="C4" s="158"/>
      <c r="D4" s="158" t="s">
        <v>208</v>
      </c>
      <c r="E4" s="158" t="s">
        <v>209</v>
      </c>
      <c r="F4" s="47" t="s">
        <v>460</v>
      </c>
      <c r="G4" s="47">
        <v>0.871</v>
      </c>
      <c r="H4" s="283">
        <v>0.71</v>
      </c>
      <c r="I4" s="283">
        <v>0.71199999999999997</v>
      </c>
      <c r="J4" s="173">
        <v>0.72199999999999998</v>
      </c>
      <c r="K4" s="173">
        <v>0.73599999999999999</v>
      </c>
      <c r="L4" s="173">
        <v>0.747</v>
      </c>
      <c r="M4" s="173">
        <v>0.75600000000000001</v>
      </c>
      <c r="N4" s="173">
        <v>0.78</v>
      </c>
      <c r="O4" s="173">
        <v>0.80500000000000005</v>
      </c>
    </row>
    <row r="5" spans="2:15" x14ac:dyDescent="0.2">
      <c r="B5" s="158"/>
      <c r="C5" s="158"/>
      <c r="D5" s="158" t="s">
        <v>216</v>
      </c>
      <c r="E5" s="158" t="s">
        <v>217</v>
      </c>
      <c r="F5" s="47" t="s">
        <v>460</v>
      </c>
      <c r="G5" s="47">
        <v>0.871</v>
      </c>
      <c r="H5" s="283">
        <v>0.73199999999999998</v>
      </c>
      <c r="I5" s="283">
        <v>0.73499999999999999</v>
      </c>
      <c r="J5" s="173">
        <v>0.746</v>
      </c>
      <c r="K5" s="173">
        <v>0.76</v>
      </c>
      <c r="L5" s="173">
        <v>0.77200000000000002</v>
      </c>
      <c r="M5" s="173">
        <v>0.78</v>
      </c>
      <c r="N5" s="173">
        <v>0.79900000000000004</v>
      </c>
      <c r="O5" s="173">
        <v>0.82299999999999995</v>
      </c>
    </row>
    <row r="6" spans="2:15" x14ac:dyDescent="0.2">
      <c r="B6" s="158"/>
      <c r="C6" s="158"/>
      <c r="D6" s="158" t="s">
        <v>237</v>
      </c>
      <c r="E6" s="158" t="s">
        <v>238</v>
      </c>
      <c r="F6" s="47" t="s">
        <v>460</v>
      </c>
      <c r="G6" s="47">
        <v>0.871</v>
      </c>
      <c r="H6" s="283">
        <v>0.63200000000000001</v>
      </c>
      <c r="I6" s="283">
        <v>0.629</v>
      </c>
      <c r="J6" s="173">
        <v>0.63200000000000001</v>
      </c>
      <c r="K6" s="173">
        <v>0.63600000000000001</v>
      </c>
      <c r="L6" s="173">
        <v>0.64</v>
      </c>
      <c r="M6" s="173">
        <v>0.64400000000000002</v>
      </c>
      <c r="N6" s="173">
        <v>0.65200000000000002</v>
      </c>
      <c r="O6" s="173">
        <v>0.66600000000000004</v>
      </c>
    </row>
    <row r="7" spans="2:15" x14ac:dyDescent="0.2">
      <c r="B7" s="158"/>
      <c r="C7" s="158"/>
      <c r="D7" s="158" t="s">
        <v>212</v>
      </c>
      <c r="E7" s="158" t="s">
        <v>213</v>
      </c>
      <c r="F7" s="47" t="s">
        <v>460</v>
      </c>
      <c r="G7" s="47">
        <v>0.871</v>
      </c>
      <c r="H7" s="283">
        <v>0.64600000000000002</v>
      </c>
      <c r="I7" s="283">
        <v>0.64500000000000002</v>
      </c>
      <c r="J7" s="173">
        <v>0.65</v>
      </c>
      <c r="K7" s="173">
        <v>0.65800000000000003</v>
      </c>
      <c r="L7" s="173">
        <v>0.66400000000000003</v>
      </c>
      <c r="M7" s="173">
        <v>0.67100000000000004</v>
      </c>
      <c r="N7" s="173">
        <v>0.68300000000000005</v>
      </c>
      <c r="O7" s="173">
        <v>0.69799999999999995</v>
      </c>
    </row>
    <row r="8" spans="2:15" x14ac:dyDescent="0.2">
      <c r="B8" s="158"/>
      <c r="C8" s="158"/>
      <c r="D8" s="158" t="s">
        <v>243</v>
      </c>
      <c r="E8" s="158" t="s">
        <v>244</v>
      </c>
      <c r="F8" s="47" t="s">
        <v>460</v>
      </c>
      <c r="G8" s="47">
        <v>0.871</v>
      </c>
      <c r="H8" s="283">
        <v>0.77700000000000002</v>
      </c>
      <c r="I8" s="283">
        <v>0.77900000000000003</v>
      </c>
      <c r="J8" s="173">
        <v>0.78800000000000003</v>
      </c>
      <c r="K8" s="173">
        <v>0.79600000000000004</v>
      </c>
      <c r="L8" s="173">
        <v>0.80300000000000005</v>
      </c>
      <c r="M8" s="173">
        <v>0.80900000000000005</v>
      </c>
      <c r="N8" s="173">
        <v>0.82199999999999995</v>
      </c>
      <c r="O8" s="173">
        <v>0.84099999999999997</v>
      </c>
    </row>
    <row r="9" spans="2:15" x14ac:dyDescent="0.2">
      <c r="B9" s="158"/>
      <c r="C9" s="158"/>
      <c r="D9" s="158" t="s">
        <v>251</v>
      </c>
      <c r="E9" s="158" t="s">
        <v>252</v>
      </c>
      <c r="F9" s="47" t="s">
        <v>460</v>
      </c>
      <c r="G9" s="47">
        <v>0.871</v>
      </c>
      <c r="H9" s="283">
        <v>0.83199999999999996</v>
      </c>
      <c r="I9" s="283">
        <v>0.83499999999999996</v>
      </c>
      <c r="J9" s="173">
        <v>0.84199999999999997</v>
      </c>
      <c r="K9" s="173">
        <v>0.85099999999999998</v>
      </c>
      <c r="L9" s="173">
        <v>0.86</v>
      </c>
      <c r="M9" s="173">
        <v>0.87</v>
      </c>
      <c r="N9" s="173">
        <v>0.88600000000000001</v>
      </c>
      <c r="O9" s="173">
        <v>0.91100000000000003</v>
      </c>
    </row>
    <row r="10" spans="2:15" x14ac:dyDescent="0.2">
      <c r="B10" s="158"/>
      <c r="C10" s="158"/>
      <c r="D10" s="158" t="s">
        <v>324</v>
      </c>
      <c r="E10" s="158" t="s">
        <v>325</v>
      </c>
      <c r="F10" s="47" t="s">
        <v>460</v>
      </c>
      <c r="G10" s="47">
        <v>0.871</v>
      </c>
      <c r="H10" s="283">
        <v>0.72899999999999998</v>
      </c>
      <c r="I10" s="283">
        <v>0.72799999999999998</v>
      </c>
      <c r="J10" s="173">
        <v>0.73399999999999999</v>
      </c>
      <c r="K10" s="173">
        <v>0.74099999999999999</v>
      </c>
      <c r="L10" s="173">
        <v>0.747</v>
      </c>
      <c r="M10" s="173">
        <v>0.752</v>
      </c>
      <c r="N10" s="173">
        <v>0.76</v>
      </c>
      <c r="O10" s="173">
        <v>0.77800000000000002</v>
      </c>
    </row>
    <row r="11" spans="2:15" x14ac:dyDescent="0.2">
      <c r="B11" s="158"/>
      <c r="C11" s="158"/>
      <c r="D11" s="158" t="s">
        <v>261</v>
      </c>
      <c r="E11" s="158" t="s">
        <v>262</v>
      </c>
      <c r="F11" s="47" t="s">
        <v>460</v>
      </c>
      <c r="G11" s="47">
        <v>0.871</v>
      </c>
      <c r="H11" s="283">
        <v>0.748</v>
      </c>
      <c r="I11" s="283">
        <v>0.751</v>
      </c>
      <c r="J11" s="173">
        <v>0.75800000000000001</v>
      </c>
      <c r="K11" s="173">
        <v>0.76700000000000002</v>
      </c>
      <c r="L11" s="173">
        <v>0.77600000000000002</v>
      </c>
      <c r="M11" s="173">
        <v>0.78300000000000003</v>
      </c>
      <c r="N11" s="173">
        <v>0.79900000000000004</v>
      </c>
      <c r="O11" s="173">
        <v>0.82099999999999995</v>
      </c>
    </row>
    <row r="12" spans="2:15" x14ac:dyDescent="0.2">
      <c r="B12" s="158"/>
      <c r="C12" s="158"/>
      <c r="D12" s="158" t="s">
        <v>257</v>
      </c>
      <c r="E12" s="158" t="s">
        <v>258</v>
      </c>
      <c r="F12" s="47" t="s">
        <v>460</v>
      </c>
      <c r="G12" s="47">
        <v>0.871</v>
      </c>
      <c r="H12" s="283">
        <v>0.91200000000000003</v>
      </c>
      <c r="I12" s="283">
        <v>0.91400000000000003</v>
      </c>
      <c r="J12" s="173">
        <v>0.92200000000000004</v>
      </c>
      <c r="K12" s="173">
        <v>0.92900000000000005</v>
      </c>
      <c r="L12" s="173">
        <v>0.93899999999999995</v>
      </c>
      <c r="M12" s="173">
        <v>0.94799999999999995</v>
      </c>
      <c r="N12" s="173">
        <v>0.96499999999999997</v>
      </c>
      <c r="O12" s="173">
        <v>0.98699999999999999</v>
      </c>
    </row>
    <row r="13" spans="2:15" x14ac:dyDescent="0.2">
      <c r="B13" s="158"/>
      <c r="C13" s="158"/>
      <c r="D13" s="158" t="s">
        <v>267</v>
      </c>
      <c r="E13" s="158" t="s">
        <v>268</v>
      </c>
      <c r="F13" s="47" t="s">
        <v>460</v>
      </c>
      <c r="G13" s="47">
        <v>0.871</v>
      </c>
      <c r="H13" s="283">
        <v>0.73799999999999999</v>
      </c>
      <c r="I13" s="283">
        <v>0.73699999999999999</v>
      </c>
      <c r="J13" s="173">
        <v>0.74299999999999999</v>
      </c>
      <c r="K13" s="173">
        <v>0.748</v>
      </c>
      <c r="L13" s="173">
        <v>0.753</v>
      </c>
      <c r="M13" s="173">
        <v>0.75700000000000001</v>
      </c>
      <c r="N13" s="173">
        <v>0.76600000000000001</v>
      </c>
      <c r="O13" s="173">
        <v>0.78200000000000003</v>
      </c>
    </row>
    <row r="14" spans="2:15" x14ac:dyDescent="0.2">
      <c r="B14" s="158"/>
      <c r="C14" s="158"/>
      <c r="D14" s="158" t="s">
        <v>271</v>
      </c>
      <c r="E14" s="158" t="s">
        <v>272</v>
      </c>
      <c r="F14" s="47" t="s">
        <v>460</v>
      </c>
      <c r="G14" s="47">
        <v>0.871</v>
      </c>
      <c r="H14" s="283">
        <v>0.70899999999999996</v>
      </c>
      <c r="I14" s="283">
        <v>0.70699999999999996</v>
      </c>
      <c r="J14" s="173">
        <v>0.71099999999999997</v>
      </c>
      <c r="K14" s="173">
        <v>0.71699999999999997</v>
      </c>
      <c r="L14" s="173">
        <v>0.72299999999999998</v>
      </c>
      <c r="M14" s="173">
        <v>0.72799999999999998</v>
      </c>
      <c r="N14" s="173">
        <v>0.73699999999999999</v>
      </c>
      <c r="O14" s="173">
        <v>0.752</v>
      </c>
    </row>
    <row r="15" spans="2:15" x14ac:dyDescent="0.2">
      <c r="B15" s="158"/>
      <c r="C15" s="158"/>
      <c r="D15" s="158" t="s">
        <v>196</v>
      </c>
      <c r="E15" s="158" t="s">
        <v>197</v>
      </c>
      <c r="F15" s="47" t="s">
        <v>460</v>
      </c>
      <c r="G15" s="47">
        <v>0.871</v>
      </c>
      <c r="H15" s="283">
        <v>0.60599999999999998</v>
      </c>
      <c r="I15" s="283">
        <v>0.61</v>
      </c>
      <c r="J15" s="173">
        <v>0.62</v>
      </c>
      <c r="K15" s="173">
        <v>0.63100000000000001</v>
      </c>
      <c r="L15" s="173">
        <v>0.64</v>
      </c>
      <c r="M15" s="173">
        <v>0.64600000000000002</v>
      </c>
      <c r="N15" s="173">
        <v>0.66300000000000003</v>
      </c>
      <c r="O15" s="173">
        <v>0.68400000000000005</v>
      </c>
    </row>
    <row r="16" spans="2:15" x14ac:dyDescent="0.2">
      <c r="B16" s="158"/>
      <c r="C16" s="158"/>
      <c r="D16" s="158" t="s">
        <v>281</v>
      </c>
      <c r="E16" s="158" t="s">
        <v>282</v>
      </c>
      <c r="F16" s="47" t="s">
        <v>460</v>
      </c>
      <c r="G16" s="47">
        <v>0.871</v>
      </c>
      <c r="H16" s="283">
        <v>0.68400000000000005</v>
      </c>
      <c r="I16" s="283">
        <v>0.68400000000000005</v>
      </c>
      <c r="J16" s="173">
        <v>0.69199999999999995</v>
      </c>
      <c r="K16" s="173">
        <v>0.70199999999999996</v>
      </c>
      <c r="L16" s="173">
        <v>0.70899999999999996</v>
      </c>
      <c r="M16" s="173">
        <v>0.71599999999999997</v>
      </c>
      <c r="N16" s="173">
        <v>0.73299999999999998</v>
      </c>
      <c r="O16" s="173">
        <v>0.75600000000000001</v>
      </c>
    </row>
    <row r="17" spans="2:15" x14ac:dyDescent="0.2">
      <c r="B17" s="158"/>
      <c r="C17" s="158"/>
      <c r="D17" s="158" t="s">
        <v>298</v>
      </c>
      <c r="E17" s="158" t="s">
        <v>299</v>
      </c>
      <c r="F17" s="47" t="s">
        <v>460</v>
      </c>
      <c r="G17" s="47">
        <v>0.871</v>
      </c>
      <c r="H17" s="283">
        <v>0.68799999999999994</v>
      </c>
      <c r="I17" s="283">
        <v>0.68700000000000006</v>
      </c>
      <c r="J17" s="173">
        <v>0.69199999999999995</v>
      </c>
      <c r="K17" s="173">
        <v>0.69599999999999995</v>
      </c>
      <c r="L17" s="173">
        <v>0.70299999999999996</v>
      </c>
      <c r="M17" s="173">
        <v>0.70899999999999996</v>
      </c>
      <c r="N17" s="173">
        <v>0.71799999999999997</v>
      </c>
      <c r="O17" s="173">
        <v>0.73699999999999999</v>
      </c>
    </row>
    <row r="18" spans="2:15" x14ac:dyDescent="0.2">
      <c r="B18" s="158"/>
      <c r="C18" s="158"/>
      <c r="D18" s="158" t="s">
        <v>224</v>
      </c>
      <c r="E18" s="158" t="s">
        <v>225</v>
      </c>
      <c r="F18" s="47" t="s">
        <v>460</v>
      </c>
      <c r="G18" s="47">
        <v>0.871</v>
      </c>
      <c r="H18" s="283">
        <v>0.82399999999999995</v>
      </c>
      <c r="I18" s="283">
        <v>0.82899999999999996</v>
      </c>
      <c r="J18" s="173">
        <v>0.83799999999999997</v>
      </c>
      <c r="K18" s="173">
        <v>0.84699999999999998</v>
      </c>
      <c r="L18" s="173">
        <v>0.85599999999999998</v>
      </c>
      <c r="M18" s="173">
        <v>0.86499999999999999</v>
      </c>
      <c r="N18" s="173">
        <v>0.88200000000000001</v>
      </c>
      <c r="O18" s="173">
        <v>0.90700000000000003</v>
      </c>
    </row>
    <row r="19" spans="2:15" x14ac:dyDescent="0.2">
      <c r="B19" s="158"/>
      <c r="C19" s="158"/>
      <c r="D19" s="158" t="s">
        <v>294</v>
      </c>
      <c r="E19" s="158" t="s">
        <v>295</v>
      </c>
      <c r="F19" s="47" t="s">
        <v>460</v>
      </c>
      <c r="G19" s="47">
        <v>0.871</v>
      </c>
      <c r="H19" s="283">
        <v>0.68200000000000005</v>
      </c>
      <c r="I19" s="283">
        <v>0.68</v>
      </c>
      <c r="J19" s="173">
        <v>0.68500000000000005</v>
      </c>
      <c r="K19" s="173">
        <v>0.69099999999999995</v>
      </c>
      <c r="L19" s="173">
        <v>0.69599999999999995</v>
      </c>
      <c r="M19" s="173">
        <v>0.7</v>
      </c>
      <c r="N19" s="173">
        <v>0.71</v>
      </c>
      <c r="O19" s="173">
        <v>0.72399999999999998</v>
      </c>
    </row>
    <row r="20" spans="2:15" x14ac:dyDescent="0.2">
      <c r="B20" s="158"/>
      <c r="C20" s="158"/>
      <c r="D20" s="158" t="s">
        <v>220</v>
      </c>
      <c r="E20" s="158" t="s">
        <v>221</v>
      </c>
      <c r="F20" s="47" t="s">
        <v>460</v>
      </c>
      <c r="G20" s="47">
        <v>0.871</v>
      </c>
      <c r="H20" s="283">
        <v>0.79900000000000004</v>
      </c>
      <c r="I20" s="283">
        <v>0.80400000000000005</v>
      </c>
      <c r="J20" s="173">
        <v>0.81499999999999995</v>
      </c>
      <c r="K20" s="173">
        <v>0.82299999999999995</v>
      </c>
      <c r="L20" s="173">
        <v>0.83199999999999996</v>
      </c>
      <c r="M20" s="173">
        <v>0.84399999999999997</v>
      </c>
      <c r="N20" s="173">
        <v>0.86299999999999999</v>
      </c>
      <c r="O20" s="173">
        <v>0.89</v>
      </c>
    </row>
    <row r="21" spans="2:15" x14ac:dyDescent="0.2">
      <c r="B21" s="158"/>
      <c r="C21" s="158"/>
      <c r="D21" s="158" t="s">
        <v>307</v>
      </c>
      <c r="E21" s="158" t="s">
        <v>308</v>
      </c>
      <c r="F21" s="47" t="s">
        <v>460</v>
      </c>
      <c r="G21" s="47">
        <v>0.871</v>
      </c>
      <c r="H21" s="283">
        <v>0.81</v>
      </c>
      <c r="I21" s="283">
        <v>0.81</v>
      </c>
      <c r="J21" s="173">
        <v>0.81899999999999995</v>
      </c>
      <c r="K21" s="173">
        <v>0.82899999999999996</v>
      </c>
      <c r="L21" s="173">
        <v>0.83899999999999997</v>
      </c>
      <c r="M21" s="173">
        <v>0.85</v>
      </c>
      <c r="N21" s="173">
        <v>0.86399999999999999</v>
      </c>
      <c r="O21" s="173">
        <v>0.88500000000000001</v>
      </c>
    </row>
    <row r="22" spans="2:15" x14ac:dyDescent="0.2">
      <c r="B22" s="158"/>
      <c r="C22" s="158"/>
      <c r="D22" s="158" t="s">
        <v>278</v>
      </c>
      <c r="E22" s="158" t="s">
        <v>279</v>
      </c>
      <c r="F22" s="47" t="s">
        <v>460</v>
      </c>
      <c r="G22" s="47">
        <v>0.871</v>
      </c>
      <c r="H22" s="283">
        <v>0.77500000000000002</v>
      </c>
      <c r="I22" s="283">
        <v>0.77700000000000002</v>
      </c>
      <c r="J22" s="173">
        <v>0.78600000000000003</v>
      </c>
      <c r="K22" s="173">
        <v>0.79500000000000004</v>
      </c>
      <c r="L22" s="173">
        <v>0.80300000000000005</v>
      </c>
      <c r="M22" s="173">
        <v>0.81200000000000006</v>
      </c>
      <c r="N22" s="173">
        <v>0.82799999999999996</v>
      </c>
      <c r="O22" s="173">
        <v>0.84799999999999998</v>
      </c>
    </row>
    <row r="23" spans="2:15" x14ac:dyDescent="0.2">
      <c r="B23" s="158"/>
      <c r="C23" s="158"/>
      <c r="D23" s="158" t="s">
        <v>288</v>
      </c>
      <c r="E23" s="158" t="s">
        <v>289</v>
      </c>
      <c r="F23" s="47" t="s">
        <v>460</v>
      </c>
      <c r="G23" s="47">
        <v>0.871</v>
      </c>
      <c r="H23" s="283">
        <v>0.754</v>
      </c>
      <c r="I23" s="283">
        <v>0.75600000000000001</v>
      </c>
      <c r="J23" s="173">
        <v>0.76500000000000001</v>
      </c>
      <c r="K23" s="173">
        <v>0.77300000000000002</v>
      </c>
      <c r="L23" s="173">
        <v>0.78200000000000003</v>
      </c>
      <c r="M23" s="173">
        <v>0.79200000000000004</v>
      </c>
      <c r="N23" s="173">
        <v>0.80700000000000005</v>
      </c>
      <c r="O23" s="173">
        <v>0.82799999999999996</v>
      </c>
    </row>
    <row r="24" spans="2:15" x14ac:dyDescent="0.2">
      <c r="B24" s="158"/>
      <c r="C24" s="158"/>
      <c r="D24" s="158" t="s">
        <v>264</v>
      </c>
      <c r="E24" s="158" t="s">
        <v>265</v>
      </c>
      <c r="F24" s="47" t="s">
        <v>460</v>
      </c>
      <c r="G24" s="47">
        <v>0.871</v>
      </c>
      <c r="H24" s="283">
        <v>0.74099999999999999</v>
      </c>
      <c r="I24" s="283">
        <v>0.74099999999999999</v>
      </c>
      <c r="J24" s="173">
        <v>0.746</v>
      </c>
      <c r="K24" s="173">
        <v>0.752</v>
      </c>
      <c r="L24" s="173">
        <v>0.76</v>
      </c>
      <c r="M24" s="173">
        <v>0.76800000000000002</v>
      </c>
      <c r="N24" s="173">
        <v>0.78</v>
      </c>
      <c r="O24" s="173">
        <v>0.79900000000000004</v>
      </c>
    </row>
    <row r="25" spans="2:15" x14ac:dyDescent="0.2">
      <c r="B25" s="158"/>
      <c r="C25" s="158"/>
      <c r="D25" s="158" t="s">
        <v>320</v>
      </c>
      <c r="E25" s="158" t="s">
        <v>321</v>
      </c>
      <c r="F25" s="47" t="s">
        <v>460</v>
      </c>
      <c r="G25" s="47">
        <v>0.871</v>
      </c>
      <c r="H25" s="283">
        <v>0.76500000000000001</v>
      </c>
      <c r="I25" s="283">
        <v>0.76300000000000001</v>
      </c>
      <c r="J25" s="173">
        <v>0.76900000000000002</v>
      </c>
      <c r="K25" s="173">
        <v>0.77800000000000002</v>
      </c>
      <c r="L25" s="173">
        <v>0.78400000000000003</v>
      </c>
      <c r="M25" s="173">
        <v>0.79</v>
      </c>
      <c r="N25" s="173">
        <v>0.80600000000000005</v>
      </c>
      <c r="O25" s="173">
        <v>0.82599999999999996</v>
      </c>
    </row>
    <row r="26" spans="2:15" x14ac:dyDescent="0.2">
      <c r="B26" s="158"/>
      <c r="C26" s="158"/>
      <c r="D26" s="158" t="s">
        <v>285</v>
      </c>
      <c r="E26" s="158" t="s">
        <v>286</v>
      </c>
      <c r="F26" s="47" t="s">
        <v>460</v>
      </c>
      <c r="G26" s="47">
        <v>0.871</v>
      </c>
      <c r="H26" s="283">
        <v>0.69099999999999995</v>
      </c>
      <c r="I26" s="283">
        <v>0.69299999999999995</v>
      </c>
      <c r="J26" s="173">
        <v>0.69899999999999995</v>
      </c>
      <c r="K26" s="173">
        <v>0.70399999999999996</v>
      </c>
      <c r="L26" s="173">
        <v>0.71399999999999997</v>
      </c>
      <c r="M26" s="173">
        <v>0.72599999999999998</v>
      </c>
      <c r="N26" s="173">
        <v>0.74199999999999999</v>
      </c>
      <c r="O26" s="173">
        <v>0.76100000000000001</v>
      </c>
    </row>
    <row r="27" spans="2:15" x14ac:dyDescent="0.2">
      <c r="B27" s="158"/>
      <c r="C27" s="158"/>
      <c r="D27" s="158" t="s">
        <v>330</v>
      </c>
      <c r="E27" s="158" t="s">
        <v>331</v>
      </c>
      <c r="F27" s="47" t="s">
        <v>460</v>
      </c>
      <c r="G27" s="47">
        <v>0.871</v>
      </c>
      <c r="H27" s="283">
        <v>0.88</v>
      </c>
      <c r="I27" s="283">
        <v>0.88200000000000001</v>
      </c>
      <c r="J27" s="173">
        <v>0.89200000000000002</v>
      </c>
      <c r="K27" s="173">
        <v>0.9</v>
      </c>
      <c r="L27" s="173">
        <v>0.90900000000000003</v>
      </c>
      <c r="M27" s="173">
        <v>0.91800000000000004</v>
      </c>
      <c r="N27" s="173">
        <v>0.93200000000000005</v>
      </c>
      <c r="O27" s="173">
        <v>0.95199999999999996</v>
      </c>
    </row>
    <row r="28" spans="2:15" x14ac:dyDescent="0.2">
      <c r="B28" s="158"/>
      <c r="C28" s="158"/>
      <c r="D28" s="158" t="s">
        <v>204</v>
      </c>
      <c r="E28" s="158" t="s">
        <v>205</v>
      </c>
      <c r="F28" s="47" t="s">
        <v>460</v>
      </c>
      <c r="G28" s="47">
        <v>0.871</v>
      </c>
      <c r="H28" s="283">
        <v>0.78800000000000003</v>
      </c>
      <c r="I28" s="283">
        <v>0.79100000000000004</v>
      </c>
      <c r="J28" s="173">
        <v>0.80100000000000005</v>
      </c>
      <c r="K28" s="173">
        <v>0.81100000000000005</v>
      </c>
      <c r="L28" s="173">
        <v>0.82</v>
      </c>
      <c r="M28" s="173">
        <v>0.83099999999999996</v>
      </c>
      <c r="N28" s="173">
        <v>0.85099999999999998</v>
      </c>
      <c r="O28" s="173">
        <v>0.877</v>
      </c>
    </row>
    <row r="29" spans="2:15" x14ac:dyDescent="0.2">
      <c r="B29" s="158"/>
      <c r="C29" s="158"/>
      <c r="D29" s="158" t="s">
        <v>342</v>
      </c>
      <c r="E29" s="158" t="s">
        <v>343</v>
      </c>
      <c r="F29" s="47" t="s">
        <v>460</v>
      </c>
      <c r="G29" s="47">
        <v>0.871</v>
      </c>
      <c r="H29" s="283">
        <v>0.79300000000000004</v>
      </c>
      <c r="I29" s="283">
        <v>0.79400000000000004</v>
      </c>
      <c r="J29" s="173">
        <v>0.80200000000000005</v>
      </c>
      <c r="K29" s="173">
        <v>0.81299999999999994</v>
      </c>
      <c r="L29" s="173">
        <v>0.82099999999999995</v>
      </c>
      <c r="M29" s="173">
        <v>0.82799999999999996</v>
      </c>
      <c r="N29" s="173">
        <v>0.84199999999999997</v>
      </c>
      <c r="O29" s="173">
        <v>0.86299999999999999</v>
      </c>
    </row>
    <row r="30" spans="2:15" x14ac:dyDescent="0.2">
      <c r="B30" s="158"/>
      <c r="C30" s="158"/>
      <c r="D30" s="158" t="s">
        <v>346</v>
      </c>
      <c r="E30" s="158" t="s">
        <v>347</v>
      </c>
      <c r="F30" s="47" t="s">
        <v>460</v>
      </c>
      <c r="G30" s="47">
        <v>0.871</v>
      </c>
      <c r="H30" s="283">
        <v>0.52200000000000002</v>
      </c>
      <c r="I30" s="283">
        <v>0.52100000000000002</v>
      </c>
      <c r="J30" s="173">
        <v>0.52600000000000002</v>
      </c>
      <c r="K30" s="173">
        <v>0.53300000000000003</v>
      </c>
      <c r="L30" s="173">
        <v>0.53800000000000003</v>
      </c>
      <c r="M30" s="173">
        <v>0.54200000000000004</v>
      </c>
      <c r="N30" s="173">
        <v>0.55200000000000005</v>
      </c>
      <c r="O30" s="173">
        <v>0.56499999999999995</v>
      </c>
    </row>
    <row r="31" spans="2:15" x14ac:dyDescent="0.2">
      <c r="B31" s="158"/>
      <c r="C31" s="158"/>
      <c r="D31" s="158" t="s">
        <v>361</v>
      </c>
      <c r="E31" s="158" t="s">
        <v>362</v>
      </c>
      <c r="F31" s="47" t="s">
        <v>460</v>
      </c>
      <c r="G31" s="47">
        <v>0.871</v>
      </c>
      <c r="H31" s="283">
        <v>0.81</v>
      </c>
      <c r="I31" s="283">
        <v>0.80900000000000005</v>
      </c>
      <c r="J31" s="173">
        <v>0.81399999999999995</v>
      </c>
      <c r="K31" s="173">
        <v>0.82</v>
      </c>
      <c r="L31" s="173">
        <v>0.82799999999999996</v>
      </c>
      <c r="M31" s="173">
        <v>0.83499999999999996</v>
      </c>
      <c r="N31" s="173">
        <v>0.84699999999999998</v>
      </c>
      <c r="O31" s="173">
        <v>0.86499999999999999</v>
      </c>
    </row>
    <row r="32" spans="2:15" x14ac:dyDescent="0.2">
      <c r="B32" s="158"/>
      <c r="C32" s="158"/>
      <c r="D32" s="158" t="s">
        <v>366</v>
      </c>
      <c r="E32" s="158" t="s">
        <v>367</v>
      </c>
      <c r="F32" s="47" t="s">
        <v>460</v>
      </c>
      <c r="G32" s="47">
        <v>0.871</v>
      </c>
      <c r="H32" s="283">
        <v>0.73499999999999999</v>
      </c>
      <c r="I32" s="283">
        <v>0.73699999999999999</v>
      </c>
      <c r="J32" s="173">
        <v>0.74399999999999999</v>
      </c>
      <c r="K32" s="173">
        <v>0.75</v>
      </c>
      <c r="L32" s="173">
        <v>0.75900000000000001</v>
      </c>
      <c r="M32" s="173">
        <v>0.76800000000000002</v>
      </c>
      <c r="N32" s="173">
        <v>0.78200000000000003</v>
      </c>
      <c r="O32" s="173">
        <v>0.8</v>
      </c>
    </row>
    <row r="33" spans="2:15" x14ac:dyDescent="0.2">
      <c r="B33" s="158"/>
      <c r="C33" s="158"/>
      <c r="D33" s="158" t="s">
        <v>231</v>
      </c>
      <c r="E33" s="158" t="s">
        <v>232</v>
      </c>
      <c r="F33" s="47" t="s">
        <v>460</v>
      </c>
      <c r="G33" s="47">
        <v>0.871</v>
      </c>
      <c r="H33" s="283">
        <v>0.52</v>
      </c>
      <c r="I33" s="283">
        <v>0.52</v>
      </c>
      <c r="J33" s="173">
        <v>0.52700000000000002</v>
      </c>
      <c r="K33" s="173">
        <v>0.53700000000000003</v>
      </c>
      <c r="L33" s="173">
        <v>0.54500000000000004</v>
      </c>
      <c r="M33" s="173">
        <v>0.55100000000000005</v>
      </c>
      <c r="N33" s="173">
        <v>0.56499999999999995</v>
      </c>
      <c r="O33" s="173">
        <v>0.58199999999999996</v>
      </c>
    </row>
    <row r="34" spans="2:15" x14ac:dyDescent="0.2">
      <c r="B34" s="158"/>
      <c r="C34" s="158"/>
      <c r="D34" s="158" t="s">
        <v>385</v>
      </c>
      <c r="E34" s="158" t="s">
        <v>386</v>
      </c>
      <c r="F34" s="47" t="s">
        <v>460</v>
      </c>
      <c r="G34" s="47">
        <v>0.871</v>
      </c>
      <c r="H34" s="283">
        <v>0.56499999999999995</v>
      </c>
      <c r="I34" s="283">
        <v>0.56499999999999995</v>
      </c>
      <c r="J34" s="173">
        <v>0.57199999999999995</v>
      </c>
      <c r="K34" s="173">
        <v>0.57899999999999996</v>
      </c>
      <c r="L34" s="173">
        <v>0.58599999999999997</v>
      </c>
      <c r="M34" s="173">
        <v>0.59099999999999997</v>
      </c>
      <c r="N34" s="173">
        <v>0.60199999999999998</v>
      </c>
      <c r="O34" s="173">
        <v>0.61899999999999999</v>
      </c>
    </row>
    <row r="35" spans="2:15" x14ac:dyDescent="0.2">
      <c r="B35" s="158"/>
      <c r="C35" s="158"/>
      <c r="D35" s="158" t="s">
        <v>379</v>
      </c>
      <c r="E35" s="158" t="s">
        <v>380</v>
      </c>
      <c r="F35" s="47" t="s">
        <v>460</v>
      </c>
      <c r="G35" s="47">
        <v>0.871</v>
      </c>
      <c r="H35" s="283">
        <v>0.72</v>
      </c>
      <c r="I35" s="283">
        <v>0.72099999999999997</v>
      </c>
      <c r="J35" s="173">
        <v>0.72399999999999998</v>
      </c>
      <c r="K35" s="173">
        <v>0.73099999999999998</v>
      </c>
      <c r="L35" s="173">
        <v>0.73899999999999999</v>
      </c>
      <c r="M35" s="173">
        <v>0.747</v>
      </c>
      <c r="N35" s="173">
        <v>0.76100000000000001</v>
      </c>
      <c r="O35" s="173">
        <v>0.77900000000000003</v>
      </c>
    </row>
    <row r="36" spans="2:15" x14ac:dyDescent="0.2">
      <c r="B36" s="158"/>
      <c r="C36" s="158"/>
      <c r="D36" s="158" t="s">
        <v>382</v>
      </c>
      <c r="E36" s="158" t="s">
        <v>383</v>
      </c>
      <c r="F36" s="47" t="s">
        <v>460</v>
      </c>
      <c r="G36" s="47">
        <v>0.871</v>
      </c>
      <c r="H36" s="283">
        <v>0.68899999999999995</v>
      </c>
      <c r="I36" s="283">
        <v>0.68700000000000006</v>
      </c>
      <c r="J36" s="173">
        <v>0.68899999999999995</v>
      </c>
      <c r="K36" s="173">
        <v>0.69399999999999995</v>
      </c>
      <c r="L36" s="173">
        <v>0.69899999999999995</v>
      </c>
      <c r="M36" s="173">
        <v>0.70399999999999996</v>
      </c>
      <c r="N36" s="173">
        <v>0.70899999999999996</v>
      </c>
      <c r="O36" s="173">
        <v>0.72299999999999998</v>
      </c>
    </row>
    <row r="37" spans="2:15" x14ac:dyDescent="0.2">
      <c r="B37" s="158"/>
      <c r="C37" s="158"/>
      <c r="D37" s="158" t="s">
        <v>200</v>
      </c>
      <c r="E37" s="158" t="s">
        <v>201</v>
      </c>
      <c r="F37" s="47" t="s">
        <v>460</v>
      </c>
      <c r="G37" s="47">
        <v>0.871</v>
      </c>
      <c r="H37" s="283">
        <v>0.78700000000000003</v>
      </c>
      <c r="I37" s="283">
        <v>0.78800000000000003</v>
      </c>
      <c r="J37" s="173">
        <v>0.79400000000000004</v>
      </c>
      <c r="K37" s="173">
        <v>0.80200000000000005</v>
      </c>
      <c r="L37" s="173">
        <v>0.81</v>
      </c>
      <c r="M37" s="173">
        <v>0.81699999999999995</v>
      </c>
      <c r="N37" s="173">
        <v>0.83</v>
      </c>
      <c r="O37" s="173">
        <v>0.84899999999999998</v>
      </c>
    </row>
    <row r="38" spans="2:15" x14ac:dyDescent="0.2">
      <c r="B38" s="158"/>
      <c r="C38" s="158"/>
      <c r="D38" s="158" t="s">
        <v>246</v>
      </c>
      <c r="E38" s="158" t="s">
        <v>247</v>
      </c>
      <c r="F38" s="47" t="s">
        <v>460</v>
      </c>
      <c r="G38" s="47">
        <v>0.871</v>
      </c>
      <c r="H38" s="283">
        <v>0.83199999999999996</v>
      </c>
      <c r="I38" s="283">
        <v>0.83399999999999996</v>
      </c>
      <c r="J38" s="173">
        <v>0.84399999999999997</v>
      </c>
      <c r="K38" s="173">
        <v>0.85199999999999998</v>
      </c>
      <c r="L38" s="173">
        <v>0.86</v>
      </c>
      <c r="M38" s="173">
        <v>0.86699999999999999</v>
      </c>
      <c r="N38" s="173">
        <v>0.88300000000000001</v>
      </c>
      <c r="O38" s="173">
        <v>0.90500000000000003</v>
      </c>
    </row>
    <row r="39" spans="2:15" x14ac:dyDescent="0.2">
      <c r="B39" s="158"/>
      <c r="C39" s="158"/>
      <c r="D39" s="158" t="s">
        <v>316</v>
      </c>
      <c r="E39" s="158" t="s">
        <v>317</v>
      </c>
      <c r="F39" s="47" t="s">
        <v>460</v>
      </c>
      <c r="G39" s="47">
        <v>0.871</v>
      </c>
      <c r="H39" s="283">
        <v>0.80200000000000005</v>
      </c>
      <c r="I39" s="283">
        <v>0.80200000000000005</v>
      </c>
      <c r="J39" s="173">
        <v>0.81</v>
      </c>
      <c r="K39" s="173">
        <v>0.81699999999999995</v>
      </c>
      <c r="L39" s="173">
        <v>0.82399999999999995</v>
      </c>
      <c r="M39" s="173">
        <v>0.83299999999999996</v>
      </c>
      <c r="N39" s="173">
        <v>0.84699999999999998</v>
      </c>
      <c r="O39" s="173">
        <v>0.86699999999999999</v>
      </c>
    </row>
    <row r="40" spans="2:15" s="42" customFormat="1" x14ac:dyDescent="0.2">
      <c r="B40" s="158"/>
      <c r="C40" s="158"/>
      <c r="D40" s="158" t="s">
        <v>405</v>
      </c>
      <c r="E40" s="158" t="s">
        <v>406</v>
      </c>
      <c r="F40" s="47" t="s">
        <v>460</v>
      </c>
      <c r="G40" s="47">
        <v>0.871</v>
      </c>
      <c r="H40" s="283">
        <v>0.67100000000000004</v>
      </c>
      <c r="I40" s="283">
        <v>0.67</v>
      </c>
      <c r="J40" s="173">
        <v>0.67600000000000005</v>
      </c>
      <c r="K40" s="173">
        <v>0.68600000000000005</v>
      </c>
      <c r="L40" s="173">
        <v>0.69399999999999995</v>
      </c>
      <c r="M40" s="173">
        <v>0.70099999999999996</v>
      </c>
      <c r="N40" s="173">
        <v>0.71499999999999997</v>
      </c>
      <c r="O40" s="173">
        <v>0.73499999999999999</v>
      </c>
    </row>
    <row r="41" spans="2:15" s="42" customFormat="1" x14ac:dyDescent="0.2">
      <c r="B41" s="158"/>
      <c r="C41" s="158"/>
      <c r="D41" s="158" t="s">
        <v>234</v>
      </c>
      <c r="E41" s="158" t="s">
        <v>235</v>
      </c>
      <c r="F41" s="47" t="s">
        <v>460</v>
      </c>
      <c r="G41" s="47">
        <v>0.871</v>
      </c>
      <c r="H41" s="283">
        <v>0.68</v>
      </c>
      <c r="I41" s="283">
        <v>0.67900000000000005</v>
      </c>
      <c r="J41" s="173">
        <v>0.68300000000000005</v>
      </c>
      <c r="K41" s="173">
        <v>0.68899999999999995</v>
      </c>
      <c r="L41" s="173">
        <v>0.69499999999999995</v>
      </c>
      <c r="M41" s="173">
        <v>0.70099999999999996</v>
      </c>
      <c r="N41" s="173">
        <v>0.71199999999999997</v>
      </c>
      <c r="O41" s="173">
        <v>0.73</v>
      </c>
    </row>
    <row r="42" spans="2:15" x14ac:dyDescent="0.2">
      <c r="B42" s="158"/>
      <c r="C42" s="158"/>
      <c r="D42" s="158" t="s">
        <v>393</v>
      </c>
      <c r="E42" s="158" t="s">
        <v>394</v>
      </c>
      <c r="F42" s="47" t="s">
        <v>460</v>
      </c>
      <c r="G42" s="47">
        <v>0.871</v>
      </c>
      <c r="H42" s="283">
        <v>0.60799999999999998</v>
      </c>
      <c r="I42" s="283">
        <v>0.61</v>
      </c>
      <c r="J42" s="173">
        <v>0.61699999999999999</v>
      </c>
      <c r="K42" s="173">
        <v>0.626</v>
      </c>
      <c r="L42" s="173">
        <v>0.63600000000000001</v>
      </c>
      <c r="M42" s="173">
        <v>0.64400000000000002</v>
      </c>
      <c r="N42" s="173">
        <v>0.65800000000000003</v>
      </c>
      <c r="O42" s="173">
        <v>0.67500000000000004</v>
      </c>
    </row>
    <row r="43" spans="2:15" x14ac:dyDescent="0.2">
      <c r="B43" s="158"/>
      <c r="C43" s="158"/>
      <c r="D43" s="158" t="s">
        <v>274</v>
      </c>
      <c r="E43" s="158" t="s">
        <v>275</v>
      </c>
      <c r="F43" s="47" t="s">
        <v>460</v>
      </c>
      <c r="G43" s="47">
        <v>0.871</v>
      </c>
      <c r="H43" s="283">
        <v>0.753</v>
      </c>
      <c r="I43" s="283">
        <v>0.75700000000000001</v>
      </c>
      <c r="J43" s="173">
        <v>0.76700000000000002</v>
      </c>
      <c r="K43" s="173">
        <v>0.77800000000000002</v>
      </c>
      <c r="L43" s="173">
        <v>0.78900000000000003</v>
      </c>
      <c r="M43" s="173">
        <v>0.79600000000000004</v>
      </c>
      <c r="N43" s="173">
        <v>0.81499999999999995</v>
      </c>
      <c r="O43" s="173">
        <v>0.83799999999999997</v>
      </c>
    </row>
    <row r="44" spans="2:15" x14ac:dyDescent="0.2">
      <c r="B44" s="158"/>
      <c r="C44" s="158"/>
      <c r="D44" s="158" t="s">
        <v>227</v>
      </c>
      <c r="E44" s="158" t="s">
        <v>228</v>
      </c>
      <c r="F44" s="47" t="s">
        <v>460</v>
      </c>
      <c r="G44" s="47">
        <v>0.871</v>
      </c>
      <c r="H44" s="283">
        <v>0.79900000000000004</v>
      </c>
      <c r="I44" s="283">
        <v>0.80300000000000005</v>
      </c>
      <c r="J44" s="173">
        <v>0.81399999999999995</v>
      </c>
      <c r="K44" s="173">
        <v>0.82599999999999996</v>
      </c>
      <c r="L44" s="173">
        <v>0.83699999999999997</v>
      </c>
      <c r="M44" s="173">
        <v>0.84599999999999997</v>
      </c>
      <c r="N44" s="173">
        <v>0.86199999999999999</v>
      </c>
      <c r="O44" s="173">
        <v>0.88600000000000001</v>
      </c>
    </row>
    <row r="46" spans="2:15" x14ac:dyDescent="0.2">
      <c r="H46" s="173"/>
    </row>
    <row r="48" spans="2:15" s="42" customFormat="1" x14ac:dyDescent="0.2">
      <c r="B48" s="281"/>
      <c r="C48" s="281"/>
      <c r="E48" s="281"/>
      <c r="F48" s="281"/>
      <c r="G48" s="281"/>
      <c r="I48" s="173"/>
    </row>
    <row r="49" spans="2:15" x14ac:dyDescent="0.2">
      <c r="B49" s="282"/>
      <c r="C49" s="282"/>
      <c r="D49" s="282"/>
      <c r="E49" s="282"/>
      <c r="F49" s="281"/>
      <c r="G49" s="281"/>
    </row>
    <row r="51" spans="2:15" x14ac:dyDescent="0.2">
      <c r="H51" s="280"/>
    </row>
    <row r="52" spans="2:15" x14ac:dyDescent="0.2">
      <c r="D52" s="278"/>
      <c r="E52" s="278"/>
      <c r="F52" s="279"/>
      <c r="G52" s="279"/>
      <c r="H52" s="173"/>
    </row>
    <row r="53" spans="2:15" x14ac:dyDescent="0.2">
      <c r="D53" s="278"/>
      <c r="E53" s="278"/>
      <c r="F53" s="279"/>
      <c r="G53" s="279"/>
    </row>
    <row r="54" spans="2:15" x14ac:dyDescent="0.2">
      <c r="D54" s="31" t="s">
        <v>126</v>
      </c>
      <c r="E54" s="278"/>
      <c r="F54" s="279"/>
      <c r="G54" s="279"/>
      <c r="H54" s="31" t="str">
        <f>$F$1</f>
        <v>2021-2022</v>
      </c>
      <c r="I54" s="31" t="str">
        <f>$F$1</f>
        <v>2021-2022</v>
      </c>
      <c r="J54" s="31" t="str">
        <f t="shared" ref="J54:O54" si="0">$F$1</f>
        <v>2021-2022</v>
      </c>
      <c r="K54" s="31" t="str">
        <f t="shared" si="0"/>
        <v>2021-2022</v>
      </c>
      <c r="L54" s="31" t="str">
        <f t="shared" si="0"/>
        <v>2021-2022</v>
      </c>
      <c r="M54" s="31" t="str">
        <f t="shared" si="0"/>
        <v>2021-2022</v>
      </c>
      <c r="N54" s="31" t="str">
        <f t="shared" si="0"/>
        <v>2021-2022</v>
      </c>
      <c r="O54" s="31" t="str">
        <f t="shared" si="0"/>
        <v>2021-2022</v>
      </c>
    </row>
    <row r="55" spans="2:15" x14ac:dyDescent="0.2">
      <c r="D55" s="278" t="str">
        <f>'44a STP trending chart data'!B1</f>
        <v>(All)</v>
      </c>
      <c r="E55" s="278"/>
      <c r="F55" s="279"/>
      <c r="G55" s="279"/>
      <c r="H55" s="31" t="e">
        <f>VLOOKUP($D$55,$D$3:$G$44,4,FALSE)</f>
        <v>#N/A</v>
      </c>
      <c r="I55" s="31" t="e">
        <f>VLOOKUP($D$55,$D$3:$G$44,4,FALSE)</f>
        <v>#N/A</v>
      </c>
      <c r="J55" s="31" t="e">
        <f t="shared" ref="J55:O55" si="1">VLOOKUP($D$55,$D$3:$G$44,4,FALSE)</f>
        <v>#N/A</v>
      </c>
      <c r="K55" s="31" t="e">
        <f t="shared" si="1"/>
        <v>#N/A</v>
      </c>
      <c r="L55" s="31" t="e">
        <f t="shared" si="1"/>
        <v>#N/A</v>
      </c>
      <c r="M55" s="31" t="e">
        <f t="shared" si="1"/>
        <v>#N/A</v>
      </c>
      <c r="N55" s="31" t="e">
        <f t="shared" si="1"/>
        <v>#N/A</v>
      </c>
      <c r="O55" s="31" t="e">
        <f t="shared" si="1"/>
        <v>#N/A</v>
      </c>
    </row>
    <row r="56" spans="2:15" x14ac:dyDescent="0.2">
      <c r="D56" s="278"/>
      <c r="E56" s="278"/>
      <c r="F56" s="279"/>
      <c r="G56" s="279"/>
    </row>
    <row r="57" spans="2:15" x14ac:dyDescent="0.2">
      <c r="B57" s="147"/>
      <c r="D57" s="278"/>
      <c r="E57" s="278"/>
      <c r="F57" s="279"/>
      <c r="G57" s="279"/>
    </row>
    <row r="58" spans="2:15" x14ac:dyDescent="0.2">
      <c r="B58" s="147"/>
      <c r="D58" s="278"/>
      <c r="E58" s="278"/>
      <c r="F58" s="279"/>
      <c r="G58" s="279"/>
    </row>
    <row r="59" spans="2:15" x14ac:dyDescent="0.2">
      <c r="B59" s="147"/>
      <c r="D59" s="278"/>
      <c r="E59" s="278"/>
      <c r="F59" s="279"/>
      <c r="G59" s="279"/>
    </row>
    <row r="60" spans="2:15" x14ac:dyDescent="0.2">
      <c r="B60" s="147"/>
      <c r="D60" s="278"/>
      <c r="E60" s="278"/>
      <c r="F60" s="279"/>
      <c r="G60" s="279"/>
    </row>
    <row r="61" spans="2:15" x14ac:dyDescent="0.2">
      <c r="B61" s="147"/>
      <c r="D61" s="278"/>
      <c r="E61" s="278"/>
      <c r="F61" s="279"/>
      <c r="G61" s="279"/>
    </row>
    <row r="62" spans="2:15" x14ac:dyDescent="0.2">
      <c r="B62" s="147"/>
      <c r="D62" s="278"/>
      <c r="E62" s="278"/>
      <c r="F62" s="279"/>
      <c r="G62" s="279"/>
    </row>
    <row r="63" spans="2:15" x14ac:dyDescent="0.2">
      <c r="D63" s="278"/>
      <c r="E63" s="278"/>
      <c r="F63" s="279"/>
      <c r="G63" s="279"/>
    </row>
    <row r="64" spans="2:15" x14ac:dyDescent="0.2">
      <c r="D64" s="278"/>
      <c r="E64" s="278"/>
      <c r="F64" s="279"/>
      <c r="G64" s="279"/>
    </row>
    <row r="65" spans="4:4" x14ac:dyDescent="0.2">
      <c r="D65" s="278"/>
    </row>
    <row r="66" spans="4:4" x14ac:dyDescent="0.2">
      <c r="D66" s="278"/>
    </row>
    <row r="67" spans="4:4" x14ac:dyDescent="0.2">
      <c r="D67" s="278"/>
    </row>
    <row r="68" spans="4:4" x14ac:dyDescent="0.2">
      <c r="D68" s="278"/>
    </row>
    <row r="69" spans="4:4" x14ac:dyDescent="0.2">
      <c r="D69" s="278"/>
    </row>
    <row r="70" spans="4:4" x14ac:dyDescent="0.2">
      <c r="D70" s="278"/>
    </row>
    <row r="71" spans="4:4" x14ac:dyDescent="0.2">
      <c r="D71" s="278"/>
    </row>
    <row r="72" spans="4:4" x14ac:dyDescent="0.2">
      <c r="D72" s="278"/>
    </row>
    <row r="73" spans="4:4" x14ac:dyDescent="0.2">
      <c r="D73" s="278"/>
    </row>
    <row r="74" spans="4:4" x14ac:dyDescent="0.2">
      <c r="D74" s="278"/>
    </row>
    <row r="75" spans="4:4" x14ac:dyDescent="0.2">
      <c r="D75" s="278"/>
    </row>
    <row r="76" spans="4:4" x14ac:dyDescent="0.2">
      <c r="D76" s="278"/>
    </row>
    <row r="77" spans="4:4" x14ac:dyDescent="0.2">
      <c r="D77" s="278"/>
    </row>
    <row r="78" spans="4:4" x14ac:dyDescent="0.2">
      <c r="D78" s="278"/>
    </row>
    <row r="79" spans="4:4" x14ac:dyDescent="0.2">
      <c r="D79" s="278"/>
    </row>
    <row r="80" spans="4:4" x14ac:dyDescent="0.2">
      <c r="D80" s="278"/>
    </row>
    <row r="81" spans="4:4" x14ac:dyDescent="0.2">
      <c r="D81" s="278"/>
    </row>
  </sheetData>
  <conditionalFormatting sqref="H3:H44">
    <cfRule type="expression" dxfId="106" priority="2">
      <formula>#REF!="yes"</formula>
    </cfRule>
  </conditionalFormatting>
  <conditionalFormatting sqref="D21:D44 D3:D19">
    <cfRule type="expression" dxfId="105" priority="3">
      <formula>#REF!="yes"</formula>
    </cfRule>
    <cfRule type="expression" dxfId="104" priority="4">
      <formula>AND(#REF!="no",#REF!="up")</formula>
    </cfRule>
  </conditionalFormatting>
  <conditionalFormatting sqref="I3:I44">
    <cfRule type="expression" dxfId="103" priority="1">
      <formula>#REF!="yes"</formula>
    </cfRule>
  </conditionalFormatting>
  <dataValidations count="1">
    <dataValidation type="list" allowBlank="1" showInputMessage="1" showErrorMessage="1" sqref="E1:G1" xr:uid="{00000000-0002-0000-0200-000000000000}">
      <formula1>Quarters</formula1>
    </dataValidation>
  </dataValidation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2DA5-3049-489C-822A-8F002306A9B0}">
  <dimension ref="A1:AF59"/>
  <sheetViews>
    <sheetView showGridLines="0" showRowColHeaders="0" zoomScale="70" zoomScaleNormal="70" workbookViewId="0">
      <selection activeCell="B1" sqref="B1"/>
    </sheetView>
  </sheetViews>
  <sheetFormatPr defaultColWidth="0" defaultRowHeight="12.75" customHeight="1" zeroHeight="1" x14ac:dyDescent="0.25"/>
  <cols>
    <col min="1" max="1" width="1.6640625" style="21" customWidth="1"/>
    <col min="2" max="5" width="10.77734375" style="21" customWidth="1"/>
    <col min="6" max="6" width="3.44140625" style="21" customWidth="1"/>
    <col min="7" max="7" width="19" style="21" customWidth="1"/>
    <col min="8" max="26" width="9.77734375" style="21" customWidth="1"/>
    <col min="27" max="27" width="11" style="21" customWidth="1"/>
    <col min="28" max="31" width="10.77734375" style="21" customWidth="1"/>
    <col min="32" max="32" width="10" style="21" customWidth="1"/>
    <col min="33" max="16384" width="10.6640625" style="21" hidden="1"/>
  </cols>
  <sheetData>
    <row r="1" spans="1:32" ht="12.75" customHeight="1" x14ac:dyDescent="0.25"/>
    <row r="2" spans="1:32" ht="10" customHeight="1" x14ac:dyDescent="0.25">
      <c r="A2" s="20"/>
      <c r="B2" s="419"/>
      <c r="C2" s="419"/>
      <c r="D2" s="419"/>
      <c r="E2" s="419"/>
      <c r="F2" s="419"/>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207" customHeight="1" x14ac:dyDescent="0.25">
      <c r="A3" s="20"/>
      <c r="B3" s="419"/>
      <c r="C3" s="419"/>
      <c r="D3" s="419"/>
      <c r="E3" s="419"/>
      <c r="F3" s="419"/>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9" t="s">
        <v>490</v>
      </c>
      <c r="C5" s="419"/>
      <c r="D5" s="419"/>
      <c r="E5" s="419"/>
      <c r="F5" s="419"/>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419"/>
      <c r="C6" s="419"/>
      <c r="D6" s="419"/>
      <c r="E6" s="419"/>
      <c r="F6" s="419"/>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2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row>
    <row r="8" spans="1:32" ht="15" customHeight="1" x14ac:dyDescent="0.35">
      <c r="A8" s="20"/>
      <c r="B8" s="20"/>
      <c r="C8" s="20"/>
      <c r="D8" s="20"/>
      <c r="E8" s="20"/>
      <c r="F8" s="20"/>
      <c r="G8" s="20"/>
      <c r="H8" s="20"/>
      <c r="I8" s="20"/>
      <c r="J8" s="20"/>
      <c r="K8" s="20"/>
      <c r="L8" s="20"/>
      <c r="M8" s="20"/>
      <c r="N8" s="20"/>
      <c r="O8" s="20"/>
      <c r="P8" s="20"/>
      <c r="Q8" s="20"/>
      <c r="R8" s="20"/>
      <c r="S8" s="20"/>
      <c r="T8" s="20"/>
      <c r="U8" s="20"/>
      <c r="V8" s="22"/>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2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row>
    <row r="34" spans="1:32" ht="15" customHeight="1" x14ac:dyDescent="0.3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2"/>
    </row>
    <row r="35" spans="1:32" ht="15" customHeight="1" x14ac:dyDescent="0.25">
      <c r="A35" s="20"/>
      <c r="B35" s="20"/>
      <c r="C35" s="20"/>
      <c r="D35" s="20"/>
      <c r="E35" s="20"/>
      <c r="F35" s="20"/>
      <c r="G35" s="438" t="s">
        <v>489</v>
      </c>
      <c r="H35" s="420" t="str">
        <f>'44b STP trending chart data'!B1</f>
        <v>(All)</v>
      </c>
      <c r="I35" s="446"/>
      <c r="J35" s="446"/>
      <c r="K35" s="447"/>
      <c r="L35" s="20"/>
      <c r="M35" s="451" t="s">
        <v>486</v>
      </c>
      <c r="N35" s="452"/>
      <c r="O35" s="440" t="e">
        <f>VLOOKUP('44b STP trending chart data'!$B$1,'44b STP trending DATA'!$D$3:$F$44,3,FALSE)</f>
        <v>#N/A</v>
      </c>
      <c r="P35" s="441"/>
      <c r="Q35" s="20"/>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439"/>
      <c r="H36" s="448"/>
      <c r="I36" s="449"/>
      <c r="J36" s="449"/>
      <c r="K36" s="450"/>
      <c r="L36" s="20"/>
      <c r="M36" s="453"/>
      <c r="N36" s="452"/>
      <c r="O36" s="442"/>
      <c r="P36" s="443"/>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0"/>
      <c r="I37" s="20"/>
      <c r="J37" s="20"/>
      <c r="K37" s="20"/>
      <c r="L37" s="20"/>
      <c r="M37" s="20"/>
      <c r="N37" s="20"/>
      <c r="O37" s="20"/>
      <c r="P37" s="24"/>
      <c r="Q37" s="20"/>
      <c r="R37" s="20"/>
      <c r="S37" s="20"/>
      <c r="T37" s="20"/>
      <c r="U37" s="20"/>
      <c r="V37" s="20"/>
      <c r="W37" s="20"/>
      <c r="X37" s="20"/>
      <c r="Y37" s="20"/>
      <c r="Z37" s="20"/>
      <c r="AA37" s="20"/>
      <c r="AB37" s="20"/>
      <c r="AC37" s="20"/>
      <c r="AD37" s="20"/>
      <c r="AE37" s="20"/>
      <c r="AF37" s="20"/>
    </row>
    <row r="38" spans="1:32" ht="15" customHeight="1" x14ac:dyDescent="0.25">
      <c r="A38" s="20"/>
      <c r="B38" s="20"/>
      <c r="C38" s="20"/>
      <c r="D38" s="20"/>
      <c r="E38" s="20"/>
      <c r="F38" s="20"/>
      <c r="G38" s="20"/>
      <c r="H38" s="25">
        <f>'44b STP trending DATA'!H2</f>
        <v>44287</v>
      </c>
      <c r="I38" s="25">
        <f>'44b STP trending DATA'!I2</f>
        <v>44317</v>
      </c>
      <c r="J38" s="25">
        <f>'44b STP trending DATA'!J2</f>
        <v>44348</v>
      </c>
      <c r="K38" s="25">
        <f>'44b STP trending DATA'!K2</f>
        <v>44378</v>
      </c>
      <c r="L38" s="25">
        <f>'44b STP trending DATA'!L2</f>
        <v>44409</v>
      </c>
      <c r="M38" s="25">
        <f>'44b STP trending DATA'!M2</f>
        <v>44440</v>
      </c>
      <c r="N38" s="25">
        <f>'44b STP trending DATA'!N2</f>
        <v>44470</v>
      </c>
      <c r="O38" s="25">
        <f>'44b STP trending DATA'!O2</f>
        <v>44501</v>
      </c>
      <c r="P38" s="268"/>
      <c r="Q38" s="268"/>
      <c r="R38" s="268"/>
      <c r="S38" s="268"/>
      <c r="T38" s="268"/>
      <c r="U38" s="268"/>
      <c r="V38" s="268"/>
      <c r="W38" s="268"/>
      <c r="X38" s="268"/>
      <c r="Y38" s="268"/>
      <c r="Z38" s="268"/>
      <c r="AA38" s="268"/>
      <c r="AB38" s="268"/>
      <c r="AC38" s="268"/>
      <c r="AD38" s="268"/>
      <c r="AE38" s="268"/>
      <c r="AF38" s="271"/>
    </row>
    <row r="39" spans="1:32" ht="15" customHeight="1" x14ac:dyDescent="0.25">
      <c r="A39" s="20"/>
      <c r="B39" s="20"/>
      <c r="C39" s="20"/>
      <c r="D39" s="20"/>
      <c r="E39" s="20"/>
      <c r="F39" s="20"/>
      <c r="G39" s="429" t="s">
        <v>488</v>
      </c>
      <c r="H39" s="444" t="e">
        <f>'44b STP trending chart data'!A8</f>
        <v>#N/A</v>
      </c>
      <c r="I39" s="444" t="e">
        <f>'44b STP trending chart data'!B8</f>
        <v>#N/A</v>
      </c>
      <c r="J39" s="444" t="e">
        <f>'44b STP trending chart data'!C8</f>
        <v>#N/A</v>
      </c>
      <c r="K39" s="444" t="e">
        <f>'44b STP trending chart data'!D8</f>
        <v>#N/A</v>
      </c>
      <c r="L39" s="444" t="e">
        <f>'44b STP trending chart data'!E8</f>
        <v>#N/A</v>
      </c>
      <c r="M39" s="444" t="e">
        <f>'44b STP trending chart data'!F8</f>
        <v>#N/A</v>
      </c>
      <c r="N39" s="444" t="e">
        <f>'44b STP trending chart data'!G8</f>
        <v>#N/A</v>
      </c>
      <c r="O39" s="444" t="e">
        <f>'44b STP trending chart data'!H8</f>
        <v>#N/A</v>
      </c>
      <c r="P39" s="437"/>
      <c r="Q39" s="437"/>
      <c r="R39" s="437"/>
      <c r="S39" s="437"/>
      <c r="T39" s="437"/>
      <c r="U39" s="437"/>
      <c r="V39" s="437"/>
      <c r="W39" s="437"/>
      <c r="X39" s="437"/>
      <c r="Y39" s="437"/>
      <c r="Z39" s="437"/>
      <c r="AA39" s="437"/>
      <c r="AB39" s="437"/>
      <c r="AC39" s="437"/>
      <c r="AD39" s="437"/>
      <c r="AE39" s="437"/>
      <c r="AF39" s="271"/>
    </row>
    <row r="40" spans="1:32" ht="15" customHeight="1" x14ac:dyDescent="0.25">
      <c r="A40" s="20"/>
      <c r="B40" s="20"/>
      <c r="C40" s="20"/>
      <c r="D40" s="20"/>
      <c r="E40" s="20"/>
      <c r="F40" s="20"/>
      <c r="G40" s="454"/>
      <c r="H40" s="445"/>
      <c r="I40" s="445"/>
      <c r="J40" s="445"/>
      <c r="K40" s="445"/>
      <c r="L40" s="445"/>
      <c r="M40" s="445"/>
      <c r="N40" s="445"/>
      <c r="O40" s="445"/>
      <c r="P40" s="437"/>
      <c r="Q40" s="437"/>
      <c r="R40" s="437"/>
      <c r="S40" s="437"/>
      <c r="T40" s="437"/>
      <c r="U40" s="437"/>
      <c r="V40" s="437"/>
      <c r="W40" s="437"/>
      <c r="X40" s="437"/>
      <c r="Y40" s="437"/>
      <c r="Z40" s="437"/>
      <c r="AA40" s="437"/>
      <c r="AB40" s="437"/>
      <c r="AC40" s="437"/>
      <c r="AD40" s="437"/>
      <c r="AE40" s="437"/>
      <c r="AF40" s="271"/>
    </row>
    <row r="41" spans="1:32" ht="15" customHeight="1" x14ac:dyDescent="0.25">
      <c r="A41" s="20"/>
      <c r="B41" s="20"/>
      <c r="C41" s="20"/>
      <c r="D41" s="20"/>
      <c r="E41" s="20"/>
      <c r="F41" s="20"/>
      <c r="G41" s="20"/>
      <c r="H41" s="24"/>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row>
    <row r="42" spans="1:32" ht="15" customHeight="1" x14ac:dyDescent="0.25">
      <c r="A42" s="20"/>
      <c r="B42" s="20"/>
      <c r="C42" s="20"/>
      <c r="D42" s="20"/>
      <c r="E42" s="20"/>
      <c r="F42" s="20"/>
      <c r="G42" s="438"/>
      <c r="H42" s="20"/>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271"/>
    </row>
    <row r="43" spans="1:32" ht="15" customHeight="1" x14ac:dyDescent="0.25">
      <c r="A43" s="20"/>
      <c r="B43" s="20"/>
      <c r="C43" s="20"/>
      <c r="D43" s="20"/>
      <c r="E43" s="20"/>
      <c r="F43" s="20"/>
      <c r="G43" s="439"/>
      <c r="H43" s="20"/>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271"/>
    </row>
    <row r="44" spans="1:32" ht="15" customHeight="1" x14ac:dyDescent="0.25">
      <c r="A44" s="20"/>
      <c r="B44" s="20"/>
      <c r="C44" s="20"/>
      <c r="D44" s="20"/>
      <c r="E44" s="20"/>
      <c r="F44" s="20"/>
      <c r="G44" s="24"/>
      <c r="H44" s="24"/>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row>
    <row r="45" spans="1:32" ht="15"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4"/>
    </row>
    <row r="46" spans="1:32" ht="1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4"/>
    </row>
    <row r="47" spans="1:32" ht="15"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4"/>
    </row>
    <row r="48" spans="1:32" ht="15" customHeight="1" x14ac:dyDescent="0.25">
      <c r="A48" s="20"/>
      <c r="B48" s="24"/>
      <c r="C48" s="24"/>
      <c r="D48" s="24"/>
      <c r="E48" s="24"/>
      <c r="F48" s="20"/>
      <c r="G48" s="20"/>
      <c r="H48" s="20"/>
      <c r="I48" s="20"/>
      <c r="J48" s="20"/>
      <c r="K48" s="20"/>
      <c r="L48" s="20"/>
      <c r="M48" s="20"/>
      <c r="N48" s="20"/>
      <c r="O48" s="20"/>
      <c r="P48" s="20"/>
      <c r="Q48" s="20"/>
      <c r="R48" s="20"/>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0"/>
      <c r="G49" s="20"/>
      <c r="H49" s="20"/>
      <c r="I49" s="20"/>
      <c r="J49" s="20"/>
      <c r="K49" s="20"/>
      <c r="L49" s="20"/>
      <c r="M49" s="20"/>
      <c r="N49" s="20"/>
      <c r="O49" s="20"/>
      <c r="P49" s="20"/>
      <c r="Q49" s="20"/>
      <c r="R49" s="20"/>
      <c r="S49" s="24"/>
      <c r="T49" s="24"/>
      <c r="U49" s="24"/>
      <c r="V49" s="24"/>
      <c r="W49" s="24"/>
      <c r="X49" s="24"/>
      <c r="Y49" s="24"/>
      <c r="Z49" s="24"/>
      <c r="AA49" s="24"/>
      <c r="AB49" s="24"/>
      <c r="AC49" s="24"/>
      <c r="AD49" s="24"/>
      <c r="AE49" s="24"/>
      <c r="AF49" s="24"/>
    </row>
    <row r="50" spans="1:32" ht="15" customHeight="1" x14ac:dyDescent="0.25">
      <c r="A50" s="20"/>
      <c r="B50" s="24"/>
      <c r="C50" s="24"/>
      <c r="D50" s="24"/>
      <c r="E50" s="24"/>
      <c r="F50" s="20"/>
      <c r="G50" s="20"/>
      <c r="H50" s="20"/>
      <c r="I50" s="20"/>
      <c r="J50" s="20"/>
      <c r="K50" s="20"/>
      <c r="L50" s="20"/>
      <c r="M50" s="20"/>
      <c r="N50" s="20"/>
      <c r="O50" s="20"/>
      <c r="P50" s="20"/>
      <c r="Q50" s="20"/>
      <c r="R50" s="20"/>
      <c r="S50" s="26"/>
      <c r="T50" s="26"/>
      <c r="U50" s="26"/>
      <c r="V50" s="26"/>
      <c r="W50" s="26"/>
      <c r="X50" s="26"/>
      <c r="Y50" s="26"/>
      <c r="Z50" s="26"/>
      <c r="AA50" s="24"/>
      <c r="AB50" s="24"/>
      <c r="AC50" s="24"/>
      <c r="AD50" s="24"/>
      <c r="AE50" s="24"/>
      <c r="AF50" s="24"/>
    </row>
    <row r="51" spans="1:32" ht="15" customHeight="1" x14ac:dyDescent="0.25">
      <c r="A51" s="20"/>
      <c r="B51" s="24"/>
      <c r="C51" s="24"/>
      <c r="D51" s="24"/>
      <c r="E51" s="24"/>
      <c r="F51" s="20"/>
      <c r="G51" s="20"/>
      <c r="H51" s="20"/>
      <c r="I51" s="20"/>
      <c r="J51" s="20"/>
      <c r="K51" s="20"/>
      <c r="L51" s="20"/>
      <c r="M51" s="20"/>
      <c r="N51" s="20"/>
      <c r="O51" s="20"/>
      <c r="P51" s="20"/>
      <c r="Q51" s="20"/>
      <c r="R51" s="20"/>
      <c r="S51" s="26"/>
      <c r="T51" s="26"/>
      <c r="U51" s="26"/>
      <c r="V51" s="26"/>
      <c r="W51" s="26"/>
      <c r="X51" s="26"/>
      <c r="Y51" s="26"/>
      <c r="Z51" s="26"/>
      <c r="AA51" s="24"/>
      <c r="AB51" s="24"/>
      <c r="AC51" s="24"/>
      <c r="AD51" s="24"/>
      <c r="AE51" s="24"/>
      <c r="AF51" s="24"/>
    </row>
    <row r="52" spans="1:32" ht="15" customHeight="1" x14ac:dyDescent="0.25">
      <c r="A52" s="20"/>
      <c r="B52" s="24"/>
      <c r="C52" s="24"/>
      <c r="D52" s="24"/>
      <c r="E52" s="24"/>
      <c r="F52" s="20"/>
      <c r="G52" s="20"/>
      <c r="H52" s="20"/>
      <c r="I52" s="20"/>
      <c r="J52" s="20"/>
      <c r="K52" s="20"/>
      <c r="L52" s="20"/>
      <c r="M52" s="20"/>
      <c r="N52" s="20"/>
      <c r="O52" s="20"/>
      <c r="P52" s="20"/>
      <c r="Q52" s="20"/>
      <c r="R52" s="20"/>
      <c r="S52" s="24"/>
      <c r="T52" s="24"/>
      <c r="U52" s="24"/>
      <c r="V52" s="24"/>
      <c r="W52" s="24"/>
      <c r="X52" s="24"/>
      <c r="Y52" s="24"/>
      <c r="Z52" s="24"/>
      <c r="AA52" s="24"/>
      <c r="AB52" s="24"/>
      <c r="AC52" s="24"/>
      <c r="AD52" s="24"/>
      <c r="AE52" s="24"/>
      <c r="AF52" s="24"/>
    </row>
    <row r="53" spans="1:32" ht="15" customHeight="1" x14ac:dyDescent="0.25">
      <c r="A53" s="20"/>
      <c r="B53" s="24"/>
      <c r="C53" s="24"/>
      <c r="D53" s="24"/>
      <c r="E53" s="24"/>
      <c r="F53" s="20"/>
      <c r="G53" s="20"/>
      <c r="H53" s="20"/>
      <c r="I53" s="20"/>
      <c r="J53" s="20"/>
      <c r="K53" s="20"/>
      <c r="L53" s="20"/>
      <c r="M53" s="20"/>
      <c r="N53" s="20"/>
      <c r="O53" s="20"/>
      <c r="P53" s="20"/>
      <c r="Q53" s="20"/>
      <c r="R53" s="20"/>
      <c r="S53" s="26"/>
      <c r="T53" s="26"/>
      <c r="U53" s="26"/>
      <c r="V53" s="26"/>
      <c r="W53" s="24"/>
      <c r="X53" s="24"/>
      <c r="Y53" s="24"/>
      <c r="Z53" s="24"/>
      <c r="AA53" s="24"/>
      <c r="AB53" s="24"/>
      <c r="AC53" s="24"/>
      <c r="AD53" s="24"/>
      <c r="AE53" s="24"/>
      <c r="AF53" s="24"/>
    </row>
    <row r="54" spans="1:32" ht="15" customHeight="1" x14ac:dyDescent="0.25">
      <c r="A54" s="20"/>
      <c r="B54" s="24"/>
      <c r="C54" s="24"/>
      <c r="D54" s="24"/>
      <c r="E54" s="24"/>
      <c r="F54" s="20"/>
      <c r="G54" s="20"/>
      <c r="H54" s="20"/>
      <c r="I54" s="20"/>
      <c r="J54" s="20"/>
      <c r="K54" s="20"/>
      <c r="L54" s="20"/>
      <c r="M54" s="20"/>
      <c r="N54" s="20"/>
      <c r="O54" s="20"/>
      <c r="P54" s="20"/>
      <c r="Q54" s="20"/>
      <c r="R54" s="20"/>
      <c r="S54" s="26"/>
      <c r="T54" s="26"/>
      <c r="U54" s="26"/>
      <c r="V54" s="26"/>
      <c r="W54" s="24"/>
      <c r="X54" s="24"/>
      <c r="Y54" s="24"/>
      <c r="Z54" s="24"/>
      <c r="AA54" s="24"/>
      <c r="AB54" s="24"/>
      <c r="AC54" s="24"/>
      <c r="AD54" s="24"/>
      <c r="AE54" s="24"/>
      <c r="AF54" s="24"/>
    </row>
    <row r="55" spans="1:32" ht="15" customHeight="1" x14ac:dyDescent="0.25">
      <c r="A55" s="20"/>
      <c r="B55" s="24"/>
      <c r="C55" s="24"/>
      <c r="D55" s="24"/>
      <c r="E55" s="24"/>
      <c r="F55" s="20"/>
      <c r="G55" s="20"/>
      <c r="H55" s="20"/>
      <c r="I55" s="20"/>
      <c r="J55" s="20"/>
      <c r="K55" s="20"/>
      <c r="L55" s="20"/>
      <c r="M55" s="20"/>
      <c r="N55" s="20"/>
      <c r="O55" s="20"/>
      <c r="P55" s="20"/>
      <c r="Q55" s="20"/>
      <c r="R55" s="20"/>
      <c r="S55" s="24"/>
      <c r="T55" s="24"/>
      <c r="U55" s="24"/>
      <c r="V55" s="24"/>
      <c r="W55" s="24"/>
      <c r="X55" s="24"/>
      <c r="Y55" s="24"/>
      <c r="Z55" s="24"/>
      <c r="AA55" s="24"/>
      <c r="AB55" s="24"/>
      <c r="AC55" s="24"/>
      <c r="AD55" s="24"/>
      <c r="AE55" s="24"/>
      <c r="AF55" s="24"/>
    </row>
    <row r="56" spans="1:32" ht="15" customHeight="1" x14ac:dyDescent="0.25">
      <c r="A56" s="20"/>
      <c r="B56" s="24"/>
      <c r="C56" s="24"/>
      <c r="D56" s="24"/>
      <c r="E56" s="24"/>
      <c r="F56" s="20"/>
      <c r="G56" s="20"/>
      <c r="H56" s="20"/>
      <c r="I56" s="20"/>
      <c r="J56" s="20"/>
      <c r="K56" s="20"/>
      <c r="L56" s="20"/>
      <c r="M56" s="20"/>
      <c r="N56" s="20"/>
      <c r="O56" s="20"/>
      <c r="P56" s="20"/>
      <c r="Q56" s="20"/>
      <c r="R56" s="20"/>
      <c r="S56" s="24"/>
      <c r="T56" s="24"/>
      <c r="U56" s="24"/>
      <c r="V56" s="24"/>
      <c r="W56" s="24"/>
      <c r="X56" s="24"/>
      <c r="Y56" s="24"/>
      <c r="Z56" s="24"/>
      <c r="AA56" s="24"/>
      <c r="AB56" s="24"/>
      <c r="AC56" s="24"/>
      <c r="AD56" s="24"/>
      <c r="AE56" s="24"/>
      <c r="AF56" s="24"/>
    </row>
    <row r="57" spans="1:32" ht="12.5" hidden="1" x14ac:dyDescent="0.25">
      <c r="AF57" s="24"/>
    </row>
    <row r="58" spans="1:32" ht="12.5" hidden="1" x14ac:dyDescent="0.25">
      <c r="AF58" s="24"/>
    </row>
    <row r="59" spans="1:32" ht="12.75" customHeight="1" x14ac:dyDescent="0.25">
      <c r="AF59" s="24"/>
    </row>
  </sheetData>
  <mergeCells count="55">
    <mergeCell ref="B2:F3"/>
    <mergeCell ref="G39:G40"/>
    <mergeCell ref="H39:H40"/>
    <mergeCell ref="I39:I40"/>
    <mergeCell ref="J39:J40"/>
    <mergeCell ref="K39:K40"/>
    <mergeCell ref="B5:F6"/>
    <mergeCell ref="G35:G36"/>
    <mergeCell ref="H35:K36"/>
    <mergeCell ref="M35:N36"/>
    <mergeCell ref="O35:P36"/>
    <mergeCell ref="W39:W40"/>
    <mergeCell ref="L39:L40"/>
    <mergeCell ref="M39:M40"/>
    <mergeCell ref="N39:N40"/>
    <mergeCell ref="O39:O40"/>
    <mergeCell ref="P39:P40"/>
    <mergeCell ref="Q39:Q40"/>
    <mergeCell ref="R39:R40"/>
    <mergeCell ref="S39:S40"/>
    <mergeCell ref="T39:T40"/>
    <mergeCell ref="U39:U40"/>
    <mergeCell ref="V39:V40"/>
    <mergeCell ref="AD39:AD40"/>
    <mergeCell ref="AE39:AE40"/>
    <mergeCell ref="G42:G43"/>
    <mergeCell ref="I42:I43"/>
    <mergeCell ref="J42:J43"/>
    <mergeCell ref="K42:K43"/>
    <mergeCell ref="L42:L43"/>
    <mergeCell ref="M42:M43"/>
    <mergeCell ref="N42:N43"/>
    <mergeCell ref="X39:X40"/>
    <mergeCell ref="Y39:Y40"/>
    <mergeCell ref="Z39:Z40"/>
    <mergeCell ref="AA39:AA40"/>
    <mergeCell ref="AB39:AB40"/>
    <mergeCell ref="AC39:AC40"/>
    <mergeCell ref="Z42:Z43"/>
    <mergeCell ref="O42:O43"/>
    <mergeCell ref="P42:P43"/>
    <mergeCell ref="Q42:Q43"/>
    <mergeCell ref="R42:R43"/>
    <mergeCell ref="S42:S43"/>
    <mergeCell ref="T42:T43"/>
    <mergeCell ref="U42:U43"/>
    <mergeCell ref="V42:V43"/>
    <mergeCell ref="W42:W43"/>
    <mergeCell ref="X42:X43"/>
    <mergeCell ref="AE42:AE43"/>
    <mergeCell ref="Y42:Y43"/>
    <mergeCell ref="AA42:AA43"/>
    <mergeCell ref="AB42:AB43"/>
    <mergeCell ref="AC42:AC43"/>
    <mergeCell ref="AD42:AD43"/>
  </mergeCells>
  <conditionalFormatting sqref="I42:AE42 H39:AE39">
    <cfRule type="containsErrors" dxfId="102" priority="2">
      <formula>ISERROR(H39)</formula>
    </cfRule>
  </conditionalFormatting>
  <conditionalFormatting sqref="O35">
    <cfRule type="containsErrors" dxfId="101" priority="1">
      <formula>ISERROR(O35)</formula>
    </cfRule>
  </conditionalFormatting>
  <pageMargins left="0" right="0" top="0" bottom="0" header="0.51181102362204722" footer="0.51181102362204722"/>
  <pageSetup paperSize="9" scale="57" orientation="landscape" r:id="rId1"/>
  <headerFooter alignWithMargins="0"/>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298A-FC30-44EA-AA63-C5EE7966B428}">
  <sheetPr>
    <tabColor rgb="FFFFFF00"/>
  </sheetPr>
  <dimension ref="A1:X10"/>
  <sheetViews>
    <sheetView workbookViewId="0">
      <selection activeCell="A2" sqref="A2"/>
    </sheetView>
  </sheetViews>
  <sheetFormatPr defaultColWidth="9.33203125" defaultRowHeight="12.5" x14ac:dyDescent="0.25"/>
  <cols>
    <col min="1" max="1" width="14.33203125" style="21" bestFit="1" customWidth="1"/>
    <col min="2" max="2" width="14.6640625" style="21" bestFit="1" customWidth="1"/>
    <col min="3" max="3" width="14.33203125" style="21" bestFit="1" customWidth="1"/>
    <col min="4" max="4" width="13.6640625" style="21" bestFit="1" customWidth="1"/>
    <col min="5" max="5" width="14.6640625" style="21" bestFit="1" customWidth="1"/>
    <col min="6" max="6" width="14.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4" x14ac:dyDescent="0.25">
      <c r="A1" s="160" t="s">
        <v>188</v>
      </c>
      <c r="B1" s="413" t="s">
        <v>504</v>
      </c>
    </row>
    <row r="3" spans="1:24" x14ac:dyDescent="0.25">
      <c r="A3" s="413" t="s">
        <v>485</v>
      </c>
      <c r="B3" s="413" t="s">
        <v>616</v>
      </c>
      <c r="C3" s="413" t="s">
        <v>617</v>
      </c>
      <c r="D3" s="413" t="s">
        <v>618</v>
      </c>
      <c r="E3" s="413" t="s">
        <v>626</v>
      </c>
      <c r="F3" s="413" t="s">
        <v>631</v>
      </c>
      <c r="G3" s="413" t="s">
        <v>636</v>
      </c>
      <c r="H3" s="413" t="s">
        <v>652</v>
      </c>
      <c r="I3" s="158"/>
      <c r="J3" s="158"/>
      <c r="K3" s="158"/>
      <c r="L3" s="158"/>
      <c r="M3" s="158"/>
      <c r="N3" s="158"/>
      <c r="O3" s="158"/>
      <c r="P3" s="158"/>
      <c r="Q3" s="158"/>
      <c r="R3" s="158"/>
      <c r="S3" s="158"/>
      <c r="T3" s="158"/>
      <c r="U3" s="158"/>
      <c r="V3" s="158"/>
      <c r="W3" s="158"/>
      <c r="X3" s="158"/>
    </row>
    <row r="4" spans="1:24" x14ac:dyDescent="0.25">
      <c r="A4" s="159">
        <v>433.00000000000006</v>
      </c>
      <c r="B4" s="159">
        <v>430.10000000000008</v>
      </c>
      <c r="C4" s="159">
        <v>424.59999999999991</v>
      </c>
      <c r="D4" s="159">
        <v>420.10000000000008</v>
      </c>
      <c r="E4" s="159">
        <v>418.20000000000005</v>
      </c>
      <c r="F4" s="159">
        <v>413.79999999999995</v>
      </c>
      <c r="G4" s="159">
        <v>406.30000000000018</v>
      </c>
      <c r="H4" s="159">
        <v>397.49999999999989</v>
      </c>
      <c r="I4" s="158"/>
      <c r="J4" s="158"/>
      <c r="K4" s="158"/>
      <c r="L4" s="158"/>
      <c r="M4" s="158"/>
      <c r="N4" s="158"/>
      <c r="O4" s="158"/>
      <c r="P4" s="158"/>
      <c r="Q4" s="158"/>
      <c r="R4" s="158"/>
      <c r="S4" s="158"/>
      <c r="T4" s="158"/>
      <c r="U4" s="158"/>
      <c r="V4" s="158"/>
      <c r="W4" s="158"/>
      <c r="X4" s="158"/>
    </row>
    <row r="5" spans="1:24" x14ac:dyDescent="0.25">
      <c r="A5" s="158"/>
      <c r="B5" s="158"/>
      <c r="C5" s="158"/>
      <c r="D5" s="158"/>
      <c r="E5" s="158"/>
      <c r="F5" s="158"/>
      <c r="G5" s="158"/>
      <c r="H5" s="158"/>
      <c r="I5" s="158"/>
      <c r="J5" s="158"/>
      <c r="K5" s="158"/>
      <c r="L5" s="158"/>
      <c r="M5" s="158"/>
      <c r="N5" s="158"/>
      <c r="O5" s="158"/>
    </row>
    <row r="7" spans="1:24" x14ac:dyDescent="0.25">
      <c r="A7" s="64">
        <v>44287</v>
      </c>
      <c r="B7" s="64">
        <v>44317</v>
      </c>
      <c r="C7" s="64">
        <v>44348</v>
      </c>
      <c r="D7" s="64">
        <v>44378</v>
      </c>
      <c r="E7" s="64">
        <v>44409</v>
      </c>
      <c r="F7" s="64">
        <v>44440</v>
      </c>
      <c r="G7" s="64">
        <v>44470</v>
      </c>
      <c r="H7" s="64">
        <v>44501</v>
      </c>
      <c r="I7" s="269"/>
      <c r="J7" s="269"/>
      <c r="K7" s="269"/>
      <c r="L7" s="269"/>
      <c r="M7" s="269"/>
      <c r="N7" s="269"/>
      <c r="O7" s="269"/>
      <c r="P7" s="269"/>
      <c r="Q7" s="269"/>
      <c r="R7" s="269"/>
      <c r="S7" s="269"/>
      <c r="T7" s="269"/>
      <c r="U7" s="269"/>
      <c r="V7" s="269"/>
      <c r="W7" s="269"/>
      <c r="X7" s="269"/>
    </row>
    <row r="8" spans="1:24" s="239" customFormat="1" x14ac:dyDescent="0.25">
      <c r="A8" s="238" t="e">
        <f>IF(GETPIVOTDATA("Sum of Apr-21",$A$3)=SUM('44b STP trending DATA'!H3:H44),#N/A,GETPIVOTDATA("Sum of Apr-21",$A$3))</f>
        <v>#N/A</v>
      </c>
      <c r="B8" s="238" t="e">
        <f>IF(GETPIVOTDATA("Sum of May-21",$A$3)=SUM('44b STP trending DATA'!I3:I44),#N/A,GETPIVOTDATA("Sum of May-21",$A$3))</f>
        <v>#N/A</v>
      </c>
      <c r="C8" s="238" t="e">
        <f>IF(GETPIVOTDATA("Sum of Jun-21",$A$3)=SUM('44b STP trending DATA'!J3:J44),#N/A,GETPIVOTDATA("Sum of Jun-21",$A$3))</f>
        <v>#N/A</v>
      </c>
      <c r="D8" s="238" t="e">
        <f>IF(GETPIVOTDATA("Sum of Jul-21",$A$3)=SUM('44b STP trending DATA'!K3:K44),#N/A,GETPIVOTDATA("Sum of Jul-21",$A$3))</f>
        <v>#N/A</v>
      </c>
      <c r="E8" s="238" t="e">
        <f>IF(GETPIVOTDATA("Sum of Aug-21",$A$3)=SUM('44b STP trending DATA'!L3:L44),#N/A,GETPIVOTDATA("Sum of Aug-21",$A$3))</f>
        <v>#N/A</v>
      </c>
      <c r="F8" s="238" t="e">
        <f>IF(GETPIVOTDATA("Sum of Sep-21",$A$3)=SUM('44b STP trending DATA'!M3:M44),#N/A,GETPIVOTDATA("Sum of Sep-21",$A$3))</f>
        <v>#N/A</v>
      </c>
      <c r="G8" s="238" t="e">
        <f>IF(GETPIVOTDATA("Sum of Oct-21",$A$3)=SUM('44b STP trending DATA'!N3:N44),#N/A,GETPIVOTDATA("Sum of Oct-21",$A$3))</f>
        <v>#N/A</v>
      </c>
      <c r="H8" s="238" t="e">
        <f>IF(GETPIVOTDATA("Sum of Nov-21",$A$3)=SUM('44b STP trending DATA'!O3:O44),#N/A,GETPIVOTDATA("Sum of Nov-21",$A$3))</f>
        <v>#N/A</v>
      </c>
      <c r="I8" s="270"/>
      <c r="J8" s="270"/>
      <c r="K8" s="270"/>
      <c r="L8" s="270"/>
      <c r="M8" s="270"/>
      <c r="N8" s="270"/>
      <c r="O8" s="270"/>
      <c r="P8" s="270"/>
      <c r="Q8" s="270"/>
      <c r="R8" s="270"/>
      <c r="S8" s="270"/>
      <c r="T8" s="270"/>
      <c r="U8" s="270"/>
      <c r="V8" s="270"/>
      <c r="W8" s="270"/>
      <c r="X8" s="270"/>
    </row>
    <row r="9" spans="1:24" x14ac:dyDescent="0.25">
      <c r="B9" s="69"/>
      <c r="C9" s="69"/>
      <c r="D9" s="69"/>
      <c r="E9" s="69"/>
      <c r="F9" s="69"/>
      <c r="G9" s="69"/>
      <c r="H9" s="69"/>
      <c r="I9" s="69"/>
      <c r="J9" s="69"/>
      <c r="K9" s="69"/>
      <c r="L9" s="69"/>
      <c r="M9" s="69"/>
      <c r="N9" s="69"/>
      <c r="O9" s="69"/>
      <c r="P9" s="69"/>
      <c r="Q9" s="69"/>
      <c r="R9" s="69"/>
      <c r="S9" s="69"/>
      <c r="T9" s="69"/>
      <c r="U9" s="69"/>
      <c r="V9" s="69"/>
      <c r="W9" s="69"/>
      <c r="X9" s="69"/>
    </row>
    <row r="10" spans="1:24" x14ac:dyDescent="0.25">
      <c r="B10" s="69"/>
      <c r="C10" s="69"/>
      <c r="D10" s="69"/>
      <c r="E10" s="69"/>
      <c r="F10" s="69"/>
      <c r="G10" s="69"/>
      <c r="H10" s="69"/>
      <c r="I10" s="69"/>
      <c r="J10" s="69"/>
      <c r="K10" s="69"/>
      <c r="L10" s="69"/>
      <c r="M10" s="69"/>
      <c r="N10" s="69"/>
      <c r="O10" s="69"/>
      <c r="P10" s="69"/>
      <c r="Q10" s="69"/>
      <c r="R10" s="69"/>
      <c r="S10" s="69"/>
      <c r="T10" s="69"/>
      <c r="U10" s="69"/>
      <c r="V10" s="69"/>
      <c r="W10" s="69"/>
      <c r="X10" s="69"/>
    </row>
  </sheetData>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32898-B06F-4720-8085-82A61136A3D1}">
  <sheetPr>
    <tabColor rgb="FFFFFF00"/>
  </sheetPr>
  <dimension ref="A1:AE156"/>
  <sheetViews>
    <sheetView topLeftCell="D1" workbookViewId="0">
      <pane xSplit="4" ySplit="2" topLeftCell="J3" activePane="bottomRight" state="frozen"/>
      <selection activeCell="D1" sqref="D1"/>
      <selection pane="topRight" activeCell="H1" sqref="H1"/>
      <selection pane="bottomLeft" activeCell="D3" sqref="D3"/>
      <selection pane="bottomRight" activeCell="D1" sqref="D1"/>
    </sheetView>
  </sheetViews>
  <sheetFormatPr defaultColWidth="9.33203125" defaultRowHeight="10" x14ac:dyDescent="0.2"/>
  <cols>
    <col min="1" max="1" width="10.44140625" style="31" hidden="1" customWidth="1"/>
    <col min="2" max="2" width="38.6640625" style="31" hidden="1" customWidth="1"/>
    <col min="3" max="3" width="19.6640625" style="31" hidden="1" customWidth="1"/>
    <col min="4" max="4" width="40.6640625" style="31" customWidth="1"/>
    <col min="5" max="5" width="15.44140625" style="31" customWidth="1"/>
    <col min="6" max="6" width="14.77734375" style="42" customWidth="1"/>
    <col min="7" max="7" width="15" style="42" customWidth="1"/>
    <col min="8" max="14" width="14.77734375" style="42" customWidth="1"/>
    <col min="15" max="19" width="13.33203125" style="42" customWidth="1"/>
    <col min="20" max="20" width="13.33203125" style="94" customWidth="1"/>
    <col min="21" max="24" width="13.33203125" style="31" customWidth="1"/>
    <col min="25" max="25" width="13.33203125" style="31" bestFit="1" customWidth="1"/>
    <col min="26" max="26" width="13.77734375" style="31" customWidth="1"/>
    <col min="27" max="27" width="13.33203125" style="31" bestFit="1" customWidth="1"/>
    <col min="28" max="29" width="13.33203125" style="31" customWidth="1"/>
    <col min="30" max="30" width="13.77734375" style="31" customWidth="1"/>
    <col min="31" max="31" width="13.33203125" style="31" bestFit="1" customWidth="1"/>
    <col min="32" max="219" width="10.6640625" style="31" customWidth="1"/>
    <col min="220" max="16384" width="9.33203125" style="31"/>
  </cols>
  <sheetData>
    <row r="1" spans="2:31" ht="15.75" customHeight="1" x14ac:dyDescent="0.25">
      <c r="B1" s="91"/>
      <c r="C1" s="27"/>
      <c r="D1" s="91" t="s">
        <v>491</v>
      </c>
      <c r="E1" s="28"/>
      <c r="F1" s="29" t="s">
        <v>484</v>
      </c>
      <c r="G1" s="29"/>
      <c r="H1" s="92" t="s">
        <v>119</v>
      </c>
      <c r="I1" s="92" t="s">
        <v>119</v>
      </c>
      <c r="J1" s="92" t="s">
        <v>119</v>
      </c>
      <c r="K1" s="92" t="s">
        <v>119</v>
      </c>
      <c r="L1" s="92" t="s">
        <v>119</v>
      </c>
      <c r="M1" s="92" t="s">
        <v>119</v>
      </c>
      <c r="N1" s="92" t="s">
        <v>119</v>
      </c>
      <c r="O1" s="92" t="s">
        <v>119</v>
      </c>
      <c r="P1" s="30"/>
      <c r="Q1" s="30"/>
      <c r="R1" s="198"/>
      <c r="S1" s="198"/>
      <c r="T1" s="92"/>
      <c r="U1" s="247"/>
      <c r="V1" s="92"/>
      <c r="W1" s="92"/>
      <c r="X1" s="92"/>
      <c r="Y1" s="92"/>
      <c r="Z1" s="92"/>
      <c r="AA1" s="92"/>
      <c r="AB1" s="92"/>
      <c r="AC1" s="92"/>
      <c r="AD1" s="92"/>
      <c r="AE1" s="92"/>
    </row>
    <row r="2" spans="2:31" s="28" customFormat="1" ht="21.5" x14ac:dyDescent="0.3">
      <c r="B2" s="228"/>
      <c r="C2" s="229"/>
      <c r="D2" s="289" t="s">
        <v>188</v>
      </c>
      <c r="E2" s="228" t="s">
        <v>492</v>
      </c>
      <c r="F2" s="32" t="s">
        <v>124</v>
      </c>
      <c r="G2" s="67" t="s">
        <v>132</v>
      </c>
      <c r="H2" s="93">
        <v>44287</v>
      </c>
      <c r="I2" s="93">
        <v>44317</v>
      </c>
      <c r="J2" s="93">
        <v>44348</v>
      </c>
      <c r="K2" s="93">
        <v>44378</v>
      </c>
      <c r="L2" s="93">
        <v>44409</v>
      </c>
      <c r="M2" s="93">
        <v>44440</v>
      </c>
      <c r="N2" s="93">
        <v>44470</v>
      </c>
      <c r="O2" s="93">
        <v>44501</v>
      </c>
      <c r="P2" s="93"/>
      <c r="Q2" s="93"/>
      <c r="R2" s="93"/>
      <c r="S2" s="93"/>
      <c r="T2" s="93"/>
      <c r="U2" s="290"/>
      <c r="V2" s="93"/>
      <c r="W2" s="93"/>
      <c r="X2" s="93"/>
      <c r="Y2" s="93"/>
      <c r="Z2" s="93"/>
      <c r="AA2" s="93"/>
      <c r="AB2" s="93"/>
      <c r="AC2" s="93"/>
      <c r="AD2" s="93"/>
      <c r="AE2" s="93"/>
    </row>
    <row r="3" spans="2:31" x14ac:dyDescent="0.2">
      <c r="B3" s="158"/>
      <c r="C3" s="158"/>
      <c r="D3" s="158" t="s">
        <v>191</v>
      </c>
      <c r="E3" s="158" t="s">
        <v>192</v>
      </c>
      <c r="F3" s="33" t="s">
        <v>131</v>
      </c>
      <c r="G3" s="33">
        <v>10</v>
      </c>
      <c r="H3" s="9">
        <v>11.5</v>
      </c>
      <c r="I3" s="197">
        <v>11.4</v>
      </c>
      <c r="J3" s="197">
        <v>11.3</v>
      </c>
      <c r="K3" s="197">
        <v>11.2</v>
      </c>
      <c r="L3" s="197">
        <v>11.2</v>
      </c>
      <c r="M3" s="197">
        <v>11</v>
      </c>
      <c r="N3" s="197">
        <v>10.9</v>
      </c>
      <c r="O3" s="197">
        <v>10.7</v>
      </c>
      <c r="P3" s="197"/>
      <c r="Q3" s="197"/>
      <c r="R3" s="197"/>
      <c r="S3" s="197"/>
      <c r="T3" s="197"/>
      <c r="U3" s="252"/>
      <c r="V3" s="252"/>
      <c r="W3" s="252"/>
      <c r="X3" s="252"/>
      <c r="Y3" s="253"/>
      <c r="Z3" s="253"/>
      <c r="AA3" s="253"/>
      <c r="AB3" s="253"/>
      <c r="AC3" s="253"/>
      <c r="AD3" s="253"/>
      <c r="AE3" s="153"/>
    </row>
    <row r="4" spans="2:31" x14ac:dyDescent="0.2">
      <c r="B4" s="158"/>
      <c r="C4" s="158"/>
      <c r="D4" s="158" t="s">
        <v>208</v>
      </c>
      <c r="E4" s="158" t="s">
        <v>209</v>
      </c>
      <c r="F4" s="33" t="s">
        <v>131</v>
      </c>
      <c r="G4" s="33">
        <v>10</v>
      </c>
      <c r="H4" s="9">
        <v>10.9</v>
      </c>
      <c r="I4" s="197">
        <v>10.8</v>
      </c>
      <c r="J4" s="197">
        <v>10.6</v>
      </c>
      <c r="K4" s="197">
        <v>10.5</v>
      </c>
      <c r="L4" s="197">
        <v>10.4</v>
      </c>
      <c r="M4" s="197">
        <v>10.4</v>
      </c>
      <c r="N4" s="197">
        <v>10.1</v>
      </c>
      <c r="O4" s="197">
        <v>9.8000000000000007</v>
      </c>
      <c r="P4" s="197"/>
      <c r="Q4" s="197"/>
      <c r="R4" s="197"/>
      <c r="S4" s="197"/>
      <c r="T4" s="197"/>
      <c r="U4" s="252"/>
      <c r="V4" s="252"/>
      <c r="W4" s="252"/>
      <c r="X4" s="252"/>
      <c r="Y4" s="253"/>
      <c r="Z4" s="253"/>
      <c r="AA4" s="253"/>
      <c r="AB4" s="253"/>
      <c r="AC4" s="253"/>
      <c r="AD4" s="253"/>
      <c r="AE4" s="253"/>
    </row>
    <row r="5" spans="2:31" x14ac:dyDescent="0.2">
      <c r="B5" s="158"/>
      <c r="C5" s="158"/>
      <c r="D5" s="158" t="s">
        <v>216</v>
      </c>
      <c r="E5" s="158" t="s">
        <v>217</v>
      </c>
      <c r="F5" s="33" t="s">
        <v>131</v>
      </c>
      <c r="G5" s="33">
        <v>10</v>
      </c>
      <c r="H5" s="9">
        <v>9.4</v>
      </c>
      <c r="I5" s="197">
        <v>9.3000000000000007</v>
      </c>
      <c r="J5" s="197">
        <v>9.1999999999999993</v>
      </c>
      <c r="K5" s="197">
        <v>9.1</v>
      </c>
      <c r="L5" s="197">
        <v>9</v>
      </c>
      <c r="M5" s="197">
        <v>8.9</v>
      </c>
      <c r="N5" s="197">
        <v>8.6999999999999993</v>
      </c>
      <c r="O5" s="197">
        <v>8.5</v>
      </c>
      <c r="P5" s="197"/>
      <c r="Q5" s="197"/>
      <c r="R5" s="197"/>
      <c r="S5" s="197"/>
      <c r="T5" s="197"/>
      <c r="U5" s="252"/>
      <c r="V5" s="252"/>
      <c r="W5" s="252"/>
      <c r="X5" s="252"/>
      <c r="Y5" s="253"/>
      <c r="Z5" s="253"/>
      <c r="AA5" s="253"/>
      <c r="AB5" s="253"/>
      <c r="AC5" s="253"/>
      <c r="AD5" s="253"/>
      <c r="AE5" s="253"/>
    </row>
    <row r="6" spans="2:31" x14ac:dyDescent="0.2">
      <c r="B6" s="158"/>
      <c r="C6" s="158"/>
      <c r="D6" s="158" t="s">
        <v>237</v>
      </c>
      <c r="E6" s="158" t="s">
        <v>238</v>
      </c>
      <c r="F6" s="33" t="s">
        <v>131</v>
      </c>
      <c r="G6" s="33">
        <v>10</v>
      </c>
      <c r="H6" s="9">
        <v>10.7</v>
      </c>
      <c r="I6" s="197">
        <v>10.7</v>
      </c>
      <c r="J6" s="197">
        <v>10.6</v>
      </c>
      <c r="K6" s="197">
        <v>10.6</v>
      </c>
      <c r="L6" s="197">
        <v>10.6</v>
      </c>
      <c r="M6" s="197">
        <v>10.5</v>
      </c>
      <c r="N6" s="197">
        <v>10.4</v>
      </c>
      <c r="O6" s="197">
        <v>10.199999999999999</v>
      </c>
      <c r="P6" s="197"/>
      <c r="Q6" s="197"/>
      <c r="R6" s="197"/>
      <c r="S6" s="197"/>
      <c r="T6" s="197"/>
      <c r="U6" s="252"/>
      <c r="V6" s="252"/>
      <c r="W6" s="252"/>
      <c r="X6" s="252"/>
      <c r="Y6" s="253"/>
      <c r="Z6" s="253"/>
      <c r="AA6" s="253"/>
      <c r="AB6" s="253"/>
      <c r="AC6" s="253"/>
      <c r="AD6" s="253"/>
      <c r="AE6" s="253"/>
    </row>
    <row r="7" spans="2:31" x14ac:dyDescent="0.2">
      <c r="B7" s="158"/>
      <c r="C7" s="158"/>
      <c r="D7" s="158" t="s">
        <v>212</v>
      </c>
      <c r="E7" s="158" t="s">
        <v>213</v>
      </c>
      <c r="F7" s="33" t="s">
        <v>131</v>
      </c>
      <c r="G7" s="33">
        <v>10</v>
      </c>
      <c r="H7" s="9">
        <v>11.4</v>
      </c>
      <c r="I7" s="197">
        <v>11.3</v>
      </c>
      <c r="J7" s="197">
        <v>11.2</v>
      </c>
      <c r="K7" s="197">
        <v>11.1</v>
      </c>
      <c r="L7" s="197">
        <v>11.1</v>
      </c>
      <c r="M7" s="197">
        <v>11</v>
      </c>
      <c r="N7" s="197">
        <v>10.8</v>
      </c>
      <c r="O7" s="197">
        <v>10.6</v>
      </c>
      <c r="P7" s="197"/>
      <c r="Q7" s="197"/>
      <c r="R7" s="197"/>
      <c r="S7" s="197"/>
      <c r="T7" s="197"/>
      <c r="U7" s="252"/>
      <c r="V7" s="252"/>
      <c r="W7" s="252"/>
      <c r="X7" s="252"/>
      <c r="Y7" s="253"/>
      <c r="Z7" s="253"/>
      <c r="AA7" s="253"/>
      <c r="AB7" s="253"/>
      <c r="AC7" s="253"/>
      <c r="AD7" s="253"/>
      <c r="AE7" s="253"/>
    </row>
    <row r="8" spans="2:31" x14ac:dyDescent="0.2">
      <c r="B8" s="158"/>
      <c r="C8" s="158"/>
      <c r="D8" s="158" t="s">
        <v>243</v>
      </c>
      <c r="E8" s="158" t="s">
        <v>244</v>
      </c>
      <c r="F8" s="33" t="s">
        <v>131</v>
      </c>
      <c r="G8" s="33">
        <v>10</v>
      </c>
      <c r="H8" s="9">
        <v>12.4</v>
      </c>
      <c r="I8" s="197">
        <v>12.4</v>
      </c>
      <c r="J8" s="197">
        <v>12.2</v>
      </c>
      <c r="K8" s="197">
        <v>12.1</v>
      </c>
      <c r="L8" s="197">
        <v>12</v>
      </c>
      <c r="M8" s="197">
        <v>11.8</v>
      </c>
      <c r="N8" s="197">
        <v>11.6</v>
      </c>
      <c r="O8" s="197">
        <v>11.4</v>
      </c>
      <c r="P8" s="197"/>
      <c r="Q8" s="197"/>
      <c r="R8" s="197"/>
      <c r="S8" s="197"/>
      <c r="T8" s="197"/>
      <c r="U8" s="252"/>
      <c r="V8" s="252"/>
      <c r="W8" s="252"/>
      <c r="X8" s="252"/>
      <c r="Y8" s="253"/>
      <c r="Z8" s="253"/>
      <c r="AA8" s="253"/>
      <c r="AB8" s="253"/>
      <c r="AC8" s="253"/>
      <c r="AD8" s="253"/>
      <c r="AE8" s="253"/>
    </row>
    <row r="9" spans="2:31" x14ac:dyDescent="0.2">
      <c r="B9" s="158"/>
      <c r="C9" s="158"/>
      <c r="D9" s="158" t="s">
        <v>251</v>
      </c>
      <c r="E9" s="158" t="s">
        <v>252</v>
      </c>
      <c r="F9" s="33" t="s">
        <v>131</v>
      </c>
      <c r="G9" s="33">
        <v>10</v>
      </c>
      <c r="H9" s="9">
        <v>9.8000000000000007</v>
      </c>
      <c r="I9" s="197">
        <v>9.6999999999999993</v>
      </c>
      <c r="J9" s="197">
        <v>9.6</v>
      </c>
      <c r="K9" s="197">
        <v>9.5</v>
      </c>
      <c r="L9" s="197">
        <v>9.5</v>
      </c>
      <c r="M9" s="197">
        <v>9.4</v>
      </c>
      <c r="N9" s="197">
        <v>9.1999999999999993</v>
      </c>
      <c r="O9" s="197">
        <v>9</v>
      </c>
      <c r="P9" s="197"/>
      <c r="Q9" s="197"/>
      <c r="R9" s="197"/>
      <c r="S9" s="197"/>
      <c r="T9" s="197"/>
      <c r="U9" s="252"/>
      <c r="V9" s="252"/>
      <c r="W9" s="252"/>
      <c r="X9" s="252"/>
      <c r="Y9" s="253"/>
      <c r="Z9" s="253"/>
      <c r="AA9" s="253"/>
      <c r="AB9" s="253"/>
      <c r="AC9" s="253"/>
      <c r="AD9" s="253"/>
      <c r="AE9" s="253"/>
    </row>
    <row r="10" spans="2:31" x14ac:dyDescent="0.2">
      <c r="B10" s="158"/>
      <c r="C10" s="158"/>
      <c r="D10" s="158" t="s">
        <v>324</v>
      </c>
      <c r="E10" s="158" t="s">
        <v>325</v>
      </c>
      <c r="F10" s="33" t="s">
        <v>131</v>
      </c>
      <c r="G10" s="33">
        <v>10</v>
      </c>
      <c r="H10" s="9">
        <v>11.2</v>
      </c>
      <c r="I10" s="197">
        <v>11.1</v>
      </c>
      <c r="J10" s="197">
        <v>11</v>
      </c>
      <c r="K10" s="197">
        <v>10.8</v>
      </c>
      <c r="L10" s="197">
        <v>10.7</v>
      </c>
      <c r="M10" s="197">
        <v>10.6</v>
      </c>
      <c r="N10" s="197">
        <v>10.5</v>
      </c>
      <c r="O10" s="197">
        <v>10.199999999999999</v>
      </c>
      <c r="P10" s="197"/>
      <c r="Q10" s="197"/>
      <c r="R10" s="197"/>
      <c r="S10" s="197"/>
      <c r="T10" s="197"/>
      <c r="U10" s="252"/>
      <c r="V10" s="252"/>
      <c r="W10" s="252"/>
      <c r="X10" s="252"/>
      <c r="Y10" s="253"/>
      <c r="Z10" s="253"/>
      <c r="AA10" s="253"/>
      <c r="AB10" s="253"/>
      <c r="AC10" s="253"/>
      <c r="AD10" s="253"/>
      <c r="AE10" s="253"/>
    </row>
    <row r="11" spans="2:31" x14ac:dyDescent="0.2">
      <c r="B11" s="158"/>
      <c r="C11" s="158"/>
      <c r="D11" s="158" t="s">
        <v>261</v>
      </c>
      <c r="E11" s="158" t="s">
        <v>262</v>
      </c>
      <c r="F11" s="33" t="s">
        <v>131</v>
      </c>
      <c r="G11" s="33">
        <v>10</v>
      </c>
      <c r="H11" s="9">
        <v>10.7</v>
      </c>
      <c r="I11" s="197">
        <v>10.6</v>
      </c>
      <c r="J11" s="197">
        <v>10.5</v>
      </c>
      <c r="K11" s="197">
        <v>10.4</v>
      </c>
      <c r="L11" s="197">
        <v>10.4</v>
      </c>
      <c r="M11" s="197">
        <v>10.3</v>
      </c>
      <c r="N11" s="197">
        <v>10.1</v>
      </c>
      <c r="O11" s="197">
        <v>9.9</v>
      </c>
      <c r="P11" s="197"/>
      <c r="Q11" s="197"/>
      <c r="R11" s="197"/>
      <c r="S11" s="197"/>
      <c r="T11" s="197"/>
      <c r="U11" s="252"/>
      <c r="V11" s="252"/>
      <c r="W11" s="252"/>
      <c r="X11" s="252"/>
      <c r="Y11" s="253"/>
      <c r="Z11" s="253"/>
      <c r="AA11" s="253"/>
      <c r="AB11" s="253"/>
      <c r="AC11" s="253"/>
      <c r="AD11" s="253"/>
      <c r="AE11" s="253"/>
    </row>
    <row r="12" spans="2:31" x14ac:dyDescent="0.2">
      <c r="B12" s="158"/>
      <c r="C12" s="158"/>
      <c r="D12" s="158" t="s">
        <v>257</v>
      </c>
      <c r="E12" s="158" t="s">
        <v>258</v>
      </c>
      <c r="F12" s="33" t="s">
        <v>131</v>
      </c>
      <c r="G12" s="33">
        <v>10</v>
      </c>
      <c r="H12" s="9">
        <v>9.1</v>
      </c>
      <c r="I12" s="197">
        <v>9</v>
      </c>
      <c r="J12" s="197">
        <v>9</v>
      </c>
      <c r="K12" s="197">
        <v>8.9</v>
      </c>
      <c r="L12" s="197">
        <v>8.9</v>
      </c>
      <c r="M12" s="197">
        <v>8.8000000000000007</v>
      </c>
      <c r="N12" s="197">
        <v>8.6</v>
      </c>
      <c r="O12" s="197">
        <v>8.5</v>
      </c>
      <c r="P12" s="197"/>
      <c r="Q12" s="197"/>
      <c r="R12" s="197"/>
      <c r="S12" s="197"/>
      <c r="T12" s="197"/>
      <c r="U12" s="252"/>
      <c r="V12" s="252"/>
      <c r="W12" s="252"/>
      <c r="X12" s="252"/>
      <c r="Y12" s="253"/>
      <c r="Z12" s="253"/>
      <c r="AA12" s="253"/>
      <c r="AB12" s="253"/>
      <c r="AC12" s="253"/>
      <c r="AD12" s="253"/>
      <c r="AE12" s="253"/>
    </row>
    <row r="13" spans="2:31" x14ac:dyDescent="0.2">
      <c r="B13" s="158"/>
      <c r="C13" s="158"/>
      <c r="D13" s="158" t="s">
        <v>267</v>
      </c>
      <c r="E13" s="158" t="s">
        <v>268</v>
      </c>
      <c r="F13" s="33" t="s">
        <v>131</v>
      </c>
      <c r="G13" s="33">
        <v>10</v>
      </c>
      <c r="H13" s="9">
        <v>10.6</v>
      </c>
      <c r="I13" s="197">
        <v>10.5</v>
      </c>
      <c r="J13" s="197">
        <v>10.4</v>
      </c>
      <c r="K13" s="197">
        <v>10.199999999999999</v>
      </c>
      <c r="L13" s="197">
        <v>10.199999999999999</v>
      </c>
      <c r="M13" s="197">
        <v>10.1</v>
      </c>
      <c r="N13" s="197">
        <v>9.9</v>
      </c>
      <c r="O13" s="197">
        <v>9.8000000000000007</v>
      </c>
      <c r="P13" s="197"/>
      <c r="Q13" s="197"/>
      <c r="R13" s="197"/>
      <c r="S13" s="197"/>
      <c r="T13" s="197"/>
      <c r="U13" s="252"/>
      <c r="V13" s="252"/>
      <c r="W13" s="252"/>
      <c r="X13" s="252"/>
      <c r="Y13" s="253"/>
      <c r="Z13" s="253"/>
      <c r="AA13" s="253"/>
      <c r="AB13" s="253"/>
      <c r="AC13" s="253"/>
      <c r="AD13" s="253"/>
      <c r="AE13" s="253"/>
    </row>
    <row r="14" spans="2:31" x14ac:dyDescent="0.2">
      <c r="B14" s="158"/>
      <c r="C14" s="158"/>
      <c r="D14" s="158" t="s">
        <v>271</v>
      </c>
      <c r="E14" s="158" t="s">
        <v>272</v>
      </c>
      <c r="F14" s="33" t="s">
        <v>131</v>
      </c>
      <c r="G14" s="33">
        <v>10</v>
      </c>
      <c r="H14" s="9">
        <v>10.6</v>
      </c>
      <c r="I14" s="197">
        <v>10.6</v>
      </c>
      <c r="J14" s="197">
        <v>10.5</v>
      </c>
      <c r="K14" s="197">
        <v>10.5</v>
      </c>
      <c r="L14" s="197">
        <v>10.4</v>
      </c>
      <c r="M14" s="197">
        <v>10.3</v>
      </c>
      <c r="N14" s="197">
        <v>10.1</v>
      </c>
      <c r="O14" s="197">
        <v>9.9</v>
      </c>
      <c r="P14" s="197"/>
      <c r="Q14" s="197"/>
      <c r="R14" s="197"/>
      <c r="S14" s="197"/>
      <c r="T14" s="197"/>
      <c r="U14" s="252"/>
      <c r="V14" s="252"/>
      <c r="W14" s="252"/>
      <c r="X14" s="252"/>
      <c r="Y14" s="253"/>
      <c r="Z14" s="253"/>
      <c r="AA14" s="253"/>
      <c r="AB14" s="253"/>
      <c r="AC14" s="253"/>
      <c r="AD14" s="253"/>
      <c r="AE14" s="253"/>
    </row>
    <row r="15" spans="2:31" x14ac:dyDescent="0.2">
      <c r="B15" s="158"/>
      <c r="C15" s="158"/>
      <c r="D15" s="158" t="s">
        <v>196</v>
      </c>
      <c r="E15" s="158" t="s">
        <v>197</v>
      </c>
      <c r="F15" s="33" t="s">
        <v>131</v>
      </c>
      <c r="G15" s="33">
        <v>10</v>
      </c>
      <c r="H15" s="9">
        <v>11.1</v>
      </c>
      <c r="I15" s="197">
        <v>11</v>
      </c>
      <c r="J15" s="197">
        <v>10.8</v>
      </c>
      <c r="K15" s="197">
        <v>10.7</v>
      </c>
      <c r="L15" s="197">
        <v>10.6</v>
      </c>
      <c r="M15" s="197">
        <v>10.5</v>
      </c>
      <c r="N15" s="197">
        <v>10.3</v>
      </c>
      <c r="O15" s="197">
        <v>10.1</v>
      </c>
      <c r="P15" s="197"/>
      <c r="Q15" s="197"/>
      <c r="R15" s="197"/>
      <c r="S15" s="197"/>
      <c r="T15" s="197"/>
      <c r="U15" s="252"/>
      <c r="V15" s="252"/>
      <c r="W15" s="252"/>
      <c r="X15" s="252"/>
      <c r="Y15" s="253"/>
      <c r="Z15" s="253"/>
      <c r="AA15" s="253"/>
      <c r="AB15" s="253"/>
      <c r="AC15" s="253"/>
      <c r="AD15" s="253"/>
      <c r="AE15" s="253"/>
    </row>
    <row r="16" spans="2:31" x14ac:dyDescent="0.2">
      <c r="B16" s="158"/>
      <c r="C16" s="158"/>
      <c r="D16" s="158" t="s">
        <v>281</v>
      </c>
      <c r="E16" s="158" t="s">
        <v>282</v>
      </c>
      <c r="F16" s="33" t="s">
        <v>131</v>
      </c>
      <c r="G16" s="33">
        <v>10</v>
      </c>
      <c r="H16" s="9">
        <v>11.3</v>
      </c>
      <c r="I16" s="197">
        <v>11.2</v>
      </c>
      <c r="J16" s="197">
        <v>10.9</v>
      </c>
      <c r="K16" s="197">
        <v>10.7</v>
      </c>
      <c r="L16" s="197">
        <v>10.7</v>
      </c>
      <c r="M16" s="197">
        <v>10.5</v>
      </c>
      <c r="N16" s="197">
        <v>10.3</v>
      </c>
      <c r="O16" s="197">
        <v>10</v>
      </c>
      <c r="P16" s="197"/>
      <c r="Q16" s="197"/>
      <c r="R16" s="197"/>
      <c r="S16" s="197"/>
      <c r="T16" s="197"/>
      <c r="U16" s="252"/>
      <c r="V16" s="252"/>
      <c r="W16" s="252"/>
      <c r="X16" s="252"/>
      <c r="Y16" s="253"/>
      <c r="Z16" s="253"/>
      <c r="AA16" s="253"/>
      <c r="AB16" s="253"/>
      <c r="AC16" s="253"/>
      <c r="AD16" s="253"/>
      <c r="AE16" s="253"/>
    </row>
    <row r="17" spans="2:31" x14ac:dyDescent="0.2">
      <c r="B17" s="158"/>
      <c r="C17" s="158"/>
      <c r="D17" s="158" t="s">
        <v>298</v>
      </c>
      <c r="E17" s="158" t="s">
        <v>299</v>
      </c>
      <c r="F17" s="33" t="s">
        <v>131</v>
      </c>
      <c r="G17" s="33">
        <v>10</v>
      </c>
      <c r="H17" s="9">
        <v>10.6</v>
      </c>
      <c r="I17" s="197">
        <v>10.6</v>
      </c>
      <c r="J17" s="197">
        <v>10.5</v>
      </c>
      <c r="K17" s="197">
        <v>10.4</v>
      </c>
      <c r="L17" s="197">
        <v>10.3</v>
      </c>
      <c r="M17" s="197">
        <v>10.3</v>
      </c>
      <c r="N17" s="197">
        <v>10.1</v>
      </c>
      <c r="O17" s="197">
        <v>9.9</v>
      </c>
      <c r="P17" s="197"/>
      <c r="Q17" s="197"/>
      <c r="R17" s="197"/>
      <c r="S17" s="197"/>
      <c r="T17" s="197"/>
      <c r="U17" s="252"/>
      <c r="V17" s="252"/>
      <c r="W17" s="252"/>
      <c r="X17" s="252"/>
      <c r="Y17" s="253"/>
      <c r="Z17" s="253"/>
      <c r="AA17" s="253"/>
      <c r="AB17" s="253"/>
      <c r="AC17" s="253"/>
      <c r="AD17" s="253"/>
      <c r="AE17" s="253"/>
    </row>
    <row r="18" spans="2:31" x14ac:dyDescent="0.2">
      <c r="B18" s="158"/>
      <c r="C18" s="158"/>
      <c r="D18" s="158" t="s">
        <v>224</v>
      </c>
      <c r="E18" s="158" t="s">
        <v>225</v>
      </c>
      <c r="F18" s="33" t="s">
        <v>131</v>
      </c>
      <c r="G18" s="33">
        <v>10</v>
      </c>
      <c r="H18" s="9">
        <v>9.5</v>
      </c>
      <c r="I18" s="197">
        <v>9.4</v>
      </c>
      <c r="J18" s="197">
        <v>9.3000000000000007</v>
      </c>
      <c r="K18" s="197">
        <v>9.1999999999999993</v>
      </c>
      <c r="L18" s="197">
        <v>9.1999999999999993</v>
      </c>
      <c r="M18" s="197">
        <v>9.1</v>
      </c>
      <c r="N18" s="197">
        <v>8.9</v>
      </c>
      <c r="O18" s="197">
        <v>8.6999999999999993</v>
      </c>
      <c r="P18" s="197"/>
      <c r="Q18" s="197"/>
      <c r="R18" s="197"/>
      <c r="S18" s="197"/>
      <c r="T18" s="197"/>
      <c r="U18" s="252"/>
      <c r="V18" s="252"/>
      <c r="W18" s="252"/>
      <c r="X18" s="252"/>
      <c r="Y18" s="253"/>
      <c r="Z18" s="253"/>
      <c r="AA18" s="253"/>
      <c r="AB18" s="253"/>
      <c r="AC18" s="253"/>
      <c r="AD18" s="253"/>
      <c r="AE18" s="253"/>
    </row>
    <row r="19" spans="2:31" x14ac:dyDescent="0.2">
      <c r="B19" s="158"/>
      <c r="C19" s="158"/>
      <c r="D19" s="158" t="s">
        <v>294</v>
      </c>
      <c r="E19" s="158" t="s">
        <v>295</v>
      </c>
      <c r="F19" s="33" t="s">
        <v>131</v>
      </c>
      <c r="G19" s="33">
        <v>10</v>
      </c>
      <c r="H19" s="9">
        <v>11.4</v>
      </c>
      <c r="I19" s="197">
        <v>11.4</v>
      </c>
      <c r="J19" s="197">
        <v>11.3</v>
      </c>
      <c r="K19" s="197">
        <v>11.2</v>
      </c>
      <c r="L19" s="197">
        <v>11.2</v>
      </c>
      <c r="M19" s="197">
        <v>11.1</v>
      </c>
      <c r="N19" s="197">
        <v>10.9</v>
      </c>
      <c r="O19" s="197">
        <v>10.7</v>
      </c>
      <c r="P19" s="197"/>
      <c r="Q19" s="197"/>
      <c r="R19" s="197"/>
      <c r="S19" s="197"/>
      <c r="T19" s="197"/>
      <c r="U19" s="252"/>
      <c r="V19" s="252"/>
      <c r="W19" s="252"/>
      <c r="X19" s="252"/>
      <c r="Y19" s="253"/>
      <c r="Z19" s="253"/>
      <c r="AA19" s="253"/>
      <c r="AB19" s="253"/>
      <c r="AC19" s="253"/>
      <c r="AD19" s="253"/>
      <c r="AE19" s="253"/>
    </row>
    <row r="20" spans="2:31" x14ac:dyDescent="0.2">
      <c r="B20" s="158"/>
      <c r="C20" s="158"/>
      <c r="D20" s="158" t="s">
        <v>220</v>
      </c>
      <c r="E20" s="158" t="s">
        <v>221</v>
      </c>
      <c r="F20" s="33" t="s">
        <v>131</v>
      </c>
      <c r="G20" s="33">
        <v>10</v>
      </c>
      <c r="H20" s="9">
        <v>9.6999999999999993</v>
      </c>
      <c r="I20" s="197">
        <v>9.6</v>
      </c>
      <c r="J20" s="197">
        <v>9.5</v>
      </c>
      <c r="K20" s="197">
        <v>9.3000000000000007</v>
      </c>
      <c r="L20" s="197">
        <v>9.3000000000000007</v>
      </c>
      <c r="M20" s="197">
        <v>9.1999999999999993</v>
      </c>
      <c r="N20" s="197">
        <v>9.1</v>
      </c>
      <c r="O20" s="197">
        <v>8.9</v>
      </c>
      <c r="P20" s="197"/>
      <c r="Q20" s="197"/>
      <c r="R20" s="197"/>
      <c r="S20" s="197"/>
      <c r="T20" s="197"/>
      <c r="U20" s="252"/>
      <c r="V20" s="252"/>
      <c r="W20" s="252"/>
      <c r="X20" s="252"/>
      <c r="Y20" s="253"/>
      <c r="Z20" s="253"/>
      <c r="AA20" s="253"/>
      <c r="AB20" s="253"/>
      <c r="AC20" s="253"/>
      <c r="AD20" s="253"/>
      <c r="AE20" s="253"/>
    </row>
    <row r="21" spans="2:31" x14ac:dyDescent="0.2">
      <c r="B21" s="158"/>
      <c r="C21" s="158"/>
      <c r="D21" s="158" t="s">
        <v>307</v>
      </c>
      <c r="E21" s="158" t="s">
        <v>308</v>
      </c>
      <c r="F21" s="33" t="s">
        <v>131</v>
      </c>
      <c r="G21" s="33">
        <v>10</v>
      </c>
      <c r="H21" s="9">
        <v>10.4</v>
      </c>
      <c r="I21" s="197">
        <v>10.3</v>
      </c>
      <c r="J21" s="197">
        <v>10.199999999999999</v>
      </c>
      <c r="K21" s="197">
        <v>10.1</v>
      </c>
      <c r="L21" s="197">
        <v>10.1</v>
      </c>
      <c r="M21" s="197">
        <v>10</v>
      </c>
      <c r="N21" s="197">
        <v>9.9</v>
      </c>
      <c r="O21" s="197">
        <v>9.6999999999999993</v>
      </c>
      <c r="P21" s="197"/>
      <c r="Q21" s="197"/>
      <c r="R21" s="197"/>
      <c r="S21" s="197"/>
      <c r="T21" s="197"/>
      <c r="U21" s="252"/>
      <c r="V21" s="252"/>
      <c r="W21" s="252"/>
      <c r="X21" s="252"/>
      <c r="Y21" s="253"/>
      <c r="Z21" s="253"/>
      <c r="AA21" s="253"/>
      <c r="AB21" s="253"/>
      <c r="AC21" s="253"/>
      <c r="AD21" s="253"/>
      <c r="AE21" s="253"/>
    </row>
    <row r="22" spans="2:31" x14ac:dyDescent="0.2">
      <c r="B22" s="158"/>
      <c r="C22" s="158"/>
      <c r="D22" s="158" t="s">
        <v>278</v>
      </c>
      <c r="E22" s="158" t="s">
        <v>279</v>
      </c>
      <c r="F22" s="33" t="s">
        <v>131</v>
      </c>
      <c r="G22" s="33">
        <v>10</v>
      </c>
      <c r="H22" s="9">
        <v>11.3</v>
      </c>
      <c r="I22" s="197">
        <v>11.2</v>
      </c>
      <c r="J22" s="197">
        <v>11</v>
      </c>
      <c r="K22" s="197">
        <v>10.8</v>
      </c>
      <c r="L22" s="197">
        <v>10.7</v>
      </c>
      <c r="M22" s="197">
        <v>10.5</v>
      </c>
      <c r="N22" s="197">
        <v>10.3</v>
      </c>
      <c r="O22" s="197">
        <v>10</v>
      </c>
      <c r="P22" s="197"/>
      <c r="Q22" s="197"/>
      <c r="R22" s="197"/>
      <c r="S22" s="197"/>
      <c r="T22" s="197"/>
      <c r="U22" s="252"/>
      <c r="V22" s="252"/>
      <c r="W22" s="252"/>
      <c r="X22" s="252"/>
      <c r="Y22" s="253"/>
      <c r="Z22" s="253"/>
      <c r="AA22" s="253"/>
      <c r="AB22" s="253"/>
      <c r="AC22" s="253"/>
      <c r="AD22" s="253"/>
      <c r="AE22" s="253"/>
    </row>
    <row r="23" spans="2:31" x14ac:dyDescent="0.2">
      <c r="B23" s="158"/>
      <c r="C23" s="158"/>
      <c r="D23" s="158" t="s">
        <v>288</v>
      </c>
      <c r="E23" s="158" t="s">
        <v>289</v>
      </c>
      <c r="F23" s="33" t="s">
        <v>131</v>
      </c>
      <c r="G23" s="33">
        <v>10</v>
      </c>
      <c r="H23" s="9">
        <v>7.4</v>
      </c>
      <c r="I23" s="197">
        <v>7.3</v>
      </c>
      <c r="J23" s="197">
        <v>7.2</v>
      </c>
      <c r="K23" s="197">
        <v>7.1</v>
      </c>
      <c r="L23" s="197">
        <v>7.1</v>
      </c>
      <c r="M23" s="197">
        <v>7</v>
      </c>
      <c r="N23" s="197">
        <v>6.9</v>
      </c>
      <c r="O23" s="197">
        <v>6.7</v>
      </c>
      <c r="P23" s="197"/>
      <c r="Q23" s="197"/>
      <c r="R23" s="197"/>
      <c r="S23" s="197"/>
      <c r="T23" s="197"/>
      <c r="U23" s="252"/>
      <c r="V23" s="252"/>
      <c r="W23" s="252"/>
      <c r="X23" s="252"/>
      <c r="Y23" s="253"/>
      <c r="Z23" s="253"/>
      <c r="AA23" s="253"/>
      <c r="AB23" s="253"/>
      <c r="AC23" s="253"/>
      <c r="AD23" s="253"/>
      <c r="AE23" s="253"/>
    </row>
    <row r="24" spans="2:31" x14ac:dyDescent="0.2">
      <c r="B24" s="158"/>
      <c r="C24" s="158"/>
      <c r="D24" s="158" t="s">
        <v>264</v>
      </c>
      <c r="E24" s="158" t="s">
        <v>265</v>
      </c>
      <c r="F24" s="33" t="s">
        <v>131</v>
      </c>
      <c r="G24" s="33">
        <v>10</v>
      </c>
      <c r="H24" s="9">
        <v>9.1999999999999993</v>
      </c>
      <c r="I24" s="197">
        <v>9.1</v>
      </c>
      <c r="J24" s="197">
        <v>9.1</v>
      </c>
      <c r="K24" s="197">
        <v>9</v>
      </c>
      <c r="L24" s="197">
        <v>9</v>
      </c>
      <c r="M24" s="197">
        <v>8.9</v>
      </c>
      <c r="N24" s="197">
        <v>8.6999999999999993</v>
      </c>
      <c r="O24" s="197">
        <v>8.5</v>
      </c>
      <c r="P24" s="197"/>
      <c r="Q24" s="197"/>
      <c r="R24" s="197"/>
      <c r="S24" s="197"/>
      <c r="T24" s="197"/>
      <c r="U24" s="252"/>
      <c r="V24" s="252"/>
      <c r="W24" s="252"/>
      <c r="X24" s="252"/>
      <c r="Y24" s="253"/>
      <c r="Z24" s="253"/>
      <c r="AA24" s="253"/>
      <c r="AB24" s="253"/>
      <c r="AC24" s="253"/>
      <c r="AD24" s="253"/>
      <c r="AE24" s="253"/>
    </row>
    <row r="25" spans="2:31" x14ac:dyDescent="0.2">
      <c r="B25" s="158"/>
      <c r="C25" s="158"/>
      <c r="D25" s="158" t="s">
        <v>320</v>
      </c>
      <c r="E25" s="158" t="s">
        <v>321</v>
      </c>
      <c r="F25" s="33" t="s">
        <v>131</v>
      </c>
      <c r="G25" s="33">
        <v>10</v>
      </c>
      <c r="H25" s="9">
        <v>10.9</v>
      </c>
      <c r="I25" s="197">
        <v>10.8</v>
      </c>
      <c r="J25" s="197">
        <v>10.7</v>
      </c>
      <c r="K25" s="197">
        <v>10.6</v>
      </c>
      <c r="L25" s="197">
        <v>10.6</v>
      </c>
      <c r="M25" s="197">
        <v>10.5</v>
      </c>
      <c r="N25" s="197">
        <v>10.3</v>
      </c>
      <c r="O25" s="197">
        <v>10.1</v>
      </c>
      <c r="P25" s="197"/>
      <c r="Q25" s="197"/>
      <c r="R25" s="197"/>
      <c r="S25" s="197"/>
      <c r="T25" s="197"/>
      <c r="U25" s="252"/>
      <c r="V25" s="252"/>
      <c r="W25" s="252"/>
      <c r="X25" s="252"/>
      <c r="Y25" s="253"/>
      <c r="Z25" s="253"/>
      <c r="AA25" s="253"/>
      <c r="AB25" s="253"/>
      <c r="AC25" s="253"/>
      <c r="AD25" s="253"/>
      <c r="AE25" s="253"/>
    </row>
    <row r="26" spans="2:31" x14ac:dyDescent="0.2">
      <c r="B26" s="158"/>
      <c r="C26" s="158"/>
      <c r="D26" s="158" t="s">
        <v>285</v>
      </c>
      <c r="E26" s="158" t="s">
        <v>286</v>
      </c>
      <c r="F26" s="33" t="s">
        <v>131</v>
      </c>
      <c r="G26" s="33">
        <v>10</v>
      </c>
      <c r="H26" s="9">
        <v>11.5</v>
      </c>
      <c r="I26" s="197">
        <v>11.4</v>
      </c>
      <c r="J26" s="197">
        <v>11.3</v>
      </c>
      <c r="K26" s="197">
        <v>11.2</v>
      </c>
      <c r="L26" s="197">
        <v>11.1</v>
      </c>
      <c r="M26" s="197">
        <v>11</v>
      </c>
      <c r="N26" s="197">
        <v>10.9</v>
      </c>
      <c r="O26" s="197">
        <v>10.7</v>
      </c>
      <c r="P26" s="197"/>
      <c r="Q26" s="197"/>
      <c r="R26" s="197"/>
      <c r="S26" s="197"/>
      <c r="T26" s="197"/>
      <c r="U26" s="252"/>
      <c r="V26" s="252"/>
      <c r="W26" s="252"/>
      <c r="X26" s="252"/>
      <c r="Y26" s="253"/>
      <c r="Z26" s="253"/>
      <c r="AA26" s="253"/>
      <c r="AB26" s="253"/>
      <c r="AC26" s="253"/>
      <c r="AD26" s="253"/>
      <c r="AE26" s="253"/>
    </row>
    <row r="27" spans="2:31" x14ac:dyDescent="0.2">
      <c r="B27" s="158"/>
      <c r="C27" s="158"/>
      <c r="D27" s="158" t="s">
        <v>330</v>
      </c>
      <c r="E27" s="158" t="s">
        <v>331</v>
      </c>
      <c r="F27" s="33" t="s">
        <v>131</v>
      </c>
      <c r="G27" s="33">
        <v>10</v>
      </c>
      <c r="H27" s="9">
        <v>12.7</v>
      </c>
      <c r="I27" s="197">
        <v>12.8</v>
      </c>
      <c r="J27" s="197">
        <v>12.6</v>
      </c>
      <c r="K27" s="197">
        <v>12.6</v>
      </c>
      <c r="L27" s="197">
        <v>12.6</v>
      </c>
      <c r="M27" s="197">
        <v>12.5</v>
      </c>
      <c r="N27" s="197">
        <v>12.3</v>
      </c>
      <c r="O27" s="197">
        <v>12.1</v>
      </c>
      <c r="P27" s="197"/>
      <c r="Q27" s="197"/>
      <c r="R27" s="197"/>
      <c r="S27" s="197"/>
      <c r="T27" s="197"/>
      <c r="U27" s="252"/>
      <c r="V27" s="252"/>
      <c r="W27" s="252"/>
      <c r="X27" s="252"/>
      <c r="Y27" s="253"/>
      <c r="Z27" s="253"/>
      <c r="AA27" s="253"/>
      <c r="AB27" s="253"/>
      <c r="AC27" s="253"/>
      <c r="AD27" s="253"/>
      <c r="AE27" s="253"/>
    </row>
    <row r="28" spans="2:31" x14ac:dyDescent="0.2">
      <c r="B28" s="158"/>
      <c r="C28" s="158"/>
      <c r="D28" s="158" t="s">
        <v>204</v>
      </c>
      <c r="E28" s="158" t="s">
        <v>205</v>
      </c>
      <c r="F28" s="33" t="s">
        <v>131</v>
      </c>
      <c r="G28" s="33">
        <v>10</v>
      </c>
      <c r="H28" s="9">
        <v>11.6</v>
      </c>
      <c r="I28" s="197">
        <v>11.4</v>
      </c>
      <c r="J28" s="197">
        <v>11</v>
      </c>
      <c r="K28" s="197">
        <v>10.8</v>
      </c>
      <c r="L28" s="197">
        <v>10.6</v>
      </c>
      <c r="M28" s="197">
        <v>10.4</v>
      </c>
      <c r="N28" s="197">
        <v>10</v>
      </c>
      <c r="O28" s="197">
        <v>9.6999999999999993</v>
      </c>
      <c r="P28" s="197"/>
      <c r="Q28" s="197"/>
      <c r="R28" s="197"/>
      <c r="S28" s="197"/>
      <c r="T28" s="197"/>
      <c r="U28" s="252"/>
      <c r="V28" s="252"/>
      <c r="W28" s="252"/>
      <c r="X28" s="252"/>
      <c r="Y28" s="253"/>
      <c r="Z28" s="253"/>
      <c r="AA28" s="253"/>
      <c r="AB28" s="253"/>
      <c r="AC28" s="253"/>
      <c r="AD28" s="253"/>
      <c r="AE28" s="253"/>
    </row>
    <row r="29" spans="2:31" x14ac:dyDescent="0.2">
      <c r="B29" s="158"/>
      <c r="C29" s="158"/>
      <c r="D29" s="158" t="s">
        <v>342</v>
      </c>
      <c r="E29" s="158" t="s">
        <v>343</v>
      </c>
      <c r="F29" s="33" t="s">
        <v>131</v>
      </c>
      <c r="G29" s="33">
        <v>10</v>
      </c>
      <c r="H29" s="9">
        <v>12</v>
      </c>
      <c r="I29" s="197">
        <v>12</v>
      </c>
      <c r="J29" s="197">
        <v>11.9</v>
      </c>
      <c r="K29" s="197">
        <v>11.8</v>
      </c>
      <c r="L29" s="197">
        <v>11.8</v>
      </c>
      <c r="M29" s="197">
        <v>11.7</v>
      </c>
      <c r="N29" s="197">
        <v>11.5</v>
      </c>
      <c r="O29" s="197">
        <v>11.2</v>
      </c>
      <c r="P29" s="197"/>
      <c r="Q29" s="197"/>
      <c r="R29" s="197"/>
      <c r="S29" s="197"/>
      <c r="T29" s="197"/>
      <c r="U29" s="252"/>
      <c r="V29" s="252"/>
      <c r="W29" s="252"/>
      <c r="X29" s="252"/>
      <c r="Y29" s="253"/>
      <c r="Z29" s="253"/>
      <c r="AA29" s="253"/>
      <c r="AB29" s="253"/>
      <c r="AC29" s="253"/>
      <c r="AD29" s="253"/>
      <c r="AE29" s="253"/>
    </row>
    <row r="30" spans="2:31" x14ac:dyDescent="0.2">
      <c r="B30" s="158"/>
      <c r="C30" s="158"/>
      <c r="D30" s="158" t="s">
        <v>346</v>
      </c>
      <c r="E30" s="158" t="s">
        <v>347</v>
      </c>
      <c r="F30" s="33" t="s">
        <v>131</v>
      </c>
      <c r="G30" s="33">
        <v>10</v>
      </c>
      <c r="H30" s="9">
        <v>12.2</v>
      </c>
      <c r="I30" s="197">
        <v>12.1</v>
      </c>
      <c r="J30" s="197">
        <v>11.8</v>
      </c>
      <c r="K30" s="197">
        <v>11.6</v>
      </c>
      <c r="L30" s="197">
        <v>11.5</v>
      </c>
      <c r="M30" s="197">
        <v>11.4</v>
      </c>
      <c r="N30" s="197">
        <v>11.2</v>
      </c>
      <c r="O30" s="197">
        <v>10.9</v>
      </c>
      <c r="P30" s="197"/>
      <c r="Q30" s="197"/>
      <c r="R30" s="197"/>
      <c r="S30" s="197"/>
      <c r="T30" s="197"/>
      <c r="U30" s="252"/>
      <c r="V30" s="252"/>
      <c r="W30" s="252"/>
      <c r="X30" s="252"/>
      <c r="Y30" s="253"/>
      <c r="Z30" s="253"/>
      <c r="AA30" s="253"/>
      <c r="AB30" s="253"/>
      <c r="AC30" s="253"/>
      <c r="AD30" s="253"/>
      <c r="AE30" s="253"/>
    </row>
    <row r="31" spans="2:31" x14ac:dyDescent="0.2">
      <c r="B31" s="158"/>
      <c r="C31" s="158"/>
      <c r="D31" s="158" t="s">
        <v>361</v>
      </c>
      <c r="E31" s="158" t="s">
        <v>362</v>
      </c>
      <c r="F31" s="33" t="s">
        <v>131</v>
      </c>
      <c r="G31" s="33">
        <v>10</v>
      </c>
      <c r="H31" s="9">
        <v>9.1999999999999993</v>
      </c>
      <c r="I31" s="197">
        <v>9.1</v>
      </c>
      <c r="J31" s="197">
        <v>9</v>
      </c>
      <c r="K31" s="197">
        <v>9</v>
      </c>
      <c r="L31" s="197">
        <v>8.9</v>
      </c>
      <c r="M31" s="197">
        <v>8.8000000000000007</v>
      </c>
      <c r="N31" s="197">
        <v>8.6999999999999993</v>
      </c>
      <c r="O31" s="197">
        <v>8.5</v>
      </c>
      <c r="P31" s="197"/>
      <c r="Q31" s="197"/>
      <c r="R31" s="197"/>
      <c r="S31" s="197"/>
      <c r="T31" s="197"/>
      <c r="U31" s="252"/>
      <c r="V31" s="252"/>
      <c r="W31" s="252"/>
      <c r="X31" s="252"/>
      <c r="Y31" s="253"/>
      <c r="Z31" s="253"/>
      <c r="AA31" s="253"/>
      <c r="AB31" s="253"/>
      <c r="AC31" s="253"/>
      <c r="AD31" s="253"/>
      <c r="AE31" s="253"/>
    </row>
    <row r="32" spans="2:31" x14ac:dyDescent="0.2">
      <c r="B32" s="158"/>
      <c r="C32" s="158"/>
      <c r="D32" s="158" t="s">
        <v>366</v>
      </c>
      <c r="E32" s="158" t="s">
        <v>367</v>
      </c>
      <c r="F32" s="33" t="s">
        <v>131</v>
      </c>
      <c r="G32" s="33">
        <v>10</v>
      </c>
      <c r="H32" s="9">
        <v>9.1</v>
      </c>
      <c r="I32" s="197">
        <v>9</v>
      </c>
      <c r="J32" s="197">
        <v>8.9</v>
      </c>
      <c r="K32" s="197">
        <v>8.8000000000000007</v>
      </c>
      <c r="L32" s="197">
        <v>8.8000000000000007</v>
      </c>
      <c r="M32" s="197">
        <v>8.6999999999999993</v>
      </c>
      <c r="N32" s="197">
        <v>8.6</v>
      </c>
      <c r="O32" s="197">
        <v>8.5</v>
      </c>
      <c r="P32" s="197"/>
      <c r="Q32" s="197"/>
      <c r="R32" s="197"/>
      <c r="S32" s="197"/>
      <c r="T32" s="197"/>
      <c r="U32" s="252"/>
      <c r="V32" s="252"/>
      <c r="W32" s="252"/>
      <c r="X32" s="252"/>
      <c r="Y32" s="253"/>
      <c r="Z32" s="253"/>
      <c r="AA32" s="253"/>
      <c r="AB32" s="253"/>
      <c r="AC32" s="253"/>
      <c r="AD32" s="253"/>
      <c r="AE32" s="253"/>
    </row>
    <row r="33" spans="2:31" x14ac:dyDescent="0.2">
      <c r="B33" s="158"/>
      <c r="C33" s="158"/>
      <c r="D33" s="158" t="s">
        <v>231</v>
      </c>
      <c r="E33" s="158" t="s">
        <v>232</v>
      </c>
      <c r="F33" s="33" t="s">
        <v>131</v>
      </c>
      <c r="G33" s="33">
        <v>10</v>
      </c>
      <c r="H33" s="9">
        <v>11.3</v>
      </c>
      <c r="I33" s="197">
        <v>11.1</v>
      </c>
      <c r="J33" s="197">
        <v>10.9</v>
      </c>
      <c r="K33" s="197">
        <v>10.7</v>
      </c>
      <c r="L33" s="197">
        <v>10.6</v>
      </c>
      <c r="M33" s="197">
        <v>10.5</v>
      </c>
      <c r="N33" s="197">
        <v>10.199999999999999</v>
      </c>
      <c r="O33" s="197">
        <v>10</v>
      </c>
      <c r="P33" s="197"/>
      <c r="Q33" s="197"/>
      <c r="R33" s="197"/>
      <c r="S33" s="197"/>
      <c r="T33" s="197"/>
      <c r="U33" s="252"/>
      <c r="V33" s="252"/>
      <c r="W33" s="252"/>
      <c r="X33" s="252"/>
      <c r="Y33" s="253"/>
      <c r="Z33" s="253"/>
      <c r="AA33" s="253"/>
      <c r="AB33" s="253"/>
      <c r="AC33" s="253"/>
      <c r="AD33" s="253"/>
      <c r="AE33" s="253"/>
    </row>
    <row r="34" spans="2:31" x14ac:dyDescent="0.2">
      <c r="B34" s="158"/>
      <c r="C34" s="158"/>
      <c r="D34" s="158" t="s">
        <v>385</v>
      </c>
      <c r="E34" s="158" t="s">
        <v>386</v>
      </c>
      <c r="F34" s="33" t="s">
        <v>131</v>
      </c>
      <c r="G34" s="33">
        <v>10</v>
      </c>
      <c r="H34" s="9">
        <v>10.3</v>
      </c>
      <c r="I34" s="197">
        <v>10.3</v>
      </c>
      <c r="J34" s="197">
        <v>10.199999999999999</v>
      </c>
      <c r="K34" s="197">
        <v>10.1</v>
      </c>
      <c r="L34" s="197">
        <v>10</v>
      </c>
      <c r="M34" s="197">
        <v>10</v>
      </c>
      <c r="N34" s="197">
        <v>9.8000000000000007</v>
      </c>
      <c r="O34" s="197">
        <v>9.6</v>
      </c>
      <c r="P34" s="197"/>
      <c r="Q34" s="197"/>
      <c r="R34" s="197"/>
      <c r="S34" s="197"/>
      <c r="T34" s="197"/>
      <c r="U34" s="252"/>
      <c r="V34" s="252"/>
      <c r="W34" s="252"/>
      <c r="X34" s="252"/>
      <c r="Y34" s="253"/>
      <c r="Z34" s="253"/>
      <c r="AA34" s="253"/>
      <c r="AB34" s="253"/>
      <c r="AC34" s="253"/>
      <c r="AD34" s="253"/>
      <c r="AE34" s="253"/>
    </row>
    <row r="35" spans="2:31" x14ac:dyDescent="0.2">
      <c r="B35" s="158"/>
      <c r="C35" s="158"/>
      <c r="D35" s="158" t="s">
        <v>379</v>
      </c>
      <c r="E35" s="158" t="s">
        <v>380</v>
      </c>
      <c r="F35" s="33" t="s">
        <v>131</v>
      </c>
      <c r="G35" s="33">
        <v>10</v>
      </c>
      <c r="H35" s="9">
        <v>8.3000000000000007</v>
      </c>
      <c r="I35" s="197">
        <v>8.3000000000000007</v>
      </c>
      <c r="J35" s="197">
        <v>8.1999999999999993</v>
      </c>
      <c r="K35" s="197">
        <v>8.1999999999999993</v>
      </c>
      <c r="L35" s="197">
        <v>8.1999999999999993</v>
      </c>
      <c r="M35" s="197">
        <v>8.1</v>
      </c>
      <c r="N35" s="197">
        <v>8</v>
      </c>
      <c r="O35" s="197">
        <v>7.8</v>
      </c>
      <c r="P35" s="197"/>
      <c r="Q35" s="197"/>
      <c r="R35" s="197"/>
      <c r="S35" s="197"/>
      <c r="T35" s="197"/>
      <c r="U35" s="252"/>
      <c r="V35" s="252"/>
      <c r="W35" s="252"/>
      <c r="X35" s="252"/>
      <c r="Y35" s="253"/>
      <c r="Z35" s="253"/>
      <c r="AA35" s="253"/>
      <c r="AB35" s="253"/>
      <c r="AC35" s="253"/>
      <c r="AD35" s="253"/>
      <c r="AE35" s="253"/>
    </row>
    <row r="36" spans="2:31" x14ac:dyDescent="0.2">
      <c r="B36" s="158"/>
      <c r="C36" s="158"/>
      <c r="D36" s="158" t="s">
        <v>382</v>
      </c>
      <c r="E36" s="158" t="s">
        <v>383</v>
      </c>
      <c r="F36" s="33" t="s">
        <v>131</v>
      </c>
      <c r="G36" s="33">
        <v>10</v>
      </c>
      <c r="H36" s="9">
        <v>5.2</v>
      </c>
      <c r="I36" s="197">
        <v>5.2</v>
      </c>
      <c r="J36" s="197">
        <v>5.2</v>
      </c>
      <c r="K36" s="197">
        <v>5.0999999999999996</v>
      </c>
      <c r="L36" s="197">
        <v>5.0999999999999996</v>
      </c>
      <c r="M36" s="197">
        <v>5.0999999999999996</v>
      </c>
      <c r="N36" s="197">
        <v>5</v>
      </c>
      <c r="O36" s="197">
        <v>4.9000000000000004</v>
      </c>
      <c r="P36" s="197"/>
      <c r="Q36" s="197"/>
      <c r="R36" s="197"/>
      <c r="S36" s="197"/>
      <c r="T36" s="197"/>
      <c r="U36" s="252"/>
      <c r="V36" s="252"/>
      <c r="W36" s="252"/>
      <c r="X36" s="252"/>
      <c r="Y36" s="253"/>
      <c r="Z36" s="253"/>
      <c r="AA36" s="253"/>
      <c r="AB36" s="253"/>
      <c r="AC36" s="253"/>
      <c r="AD36" s="253"/>
      <c r="AE36" s="253"/>
    </row>
    <row r="37" spans="2:31" x14ac:dyDescent="0.2">
      <c r="B37" s="158"/>
      <c r="C37" s="158"/>
      <c r="D37" s="158" t="s">
        <v>200</v>
      </c>
      <c r="E37" s="158" t="s">
        <v>201</v>
      </c>
      <c r="F37" s="33" t="s">
        <v>131</v>
      </c>
      <c r="G37" s="33">
        <v>10</v>
      </c>
      <c r="H37" s="9">
        <v>8</v>
      </c>
      <c r="I37" s="197">
        <v>7.9</v>
      </c>
      <c r="J37" s="197">
        <v>7.8</v>
      </c>
      <c r="K37" s="197">
        <v>7.8</v>
      </c>
      <c r="L37" s="197">
        <v>7.7</v>
      </c>
      <c r="M37" s="197">
        <v>7.7</v>
      </c>
      <c r="N37" s="197">
        <v>7.6</v>
      </c>
      <c r="O37" s="197">
        <v>7.4</v>
      </c>
      <c r="P37" s="197"/>
      <c r="Q37" s="197"/>
      <c r="R37" s="197"/>
      <c r="S37" s="197"/>
      <c r="T37" s="197"/>
      <c r="U37" s="252"/>
      <c r="V37" s="252"/>
      <c r="W37" s="252"/>
      <c r="X37" s="252"/>
      <c r="Y37" s="253"/>
      <c r="Z37" s="253"/>
      <c r="AA37" s="253"/>
      <c r="AB37" s="253"/>
      <c r="AC37" s="253"/>
      <c r="AD37" s="253"/>
      <c r="AE37" s="253"/>
    </row>
    <row r="38" spans="2:31" x14ac:dyDescent="0.2">
      <c r="B38" s="158"/>
      <c r="C38" s="158"/>
      <c r="D38" s="158" t="s">
        <v>246</v>
      </c>
      <c r="E38" s="158" t="s">
        <v>247</v>
      </c>
      <c r="F38" s="33" t="s">
        <v>131</v>
      </c>
      <c r="G38" s="33">
        <v>10</v>
      </c>
      <c r="H38" s="9">
        <v>10.4</v>
      </c>
      <c r="I38" s="197">
        <v>10.4</v>
      </c>
      <c r="J38" s="197">
        <v>10.3</v>
      </c>
      <c r="K38" s="197">
        <v>10.1</v>
      </c>
      <c r="L38" s="197">
        <v>10.1</v>
      </c>
      <c r="M38" s="197">
        <v>10</v>
      </c>
      <c r="N38" s="197">
        <v>9.8000000000000007</v>
      </c>
      <c r="O38" s="197">
        <v>9.6</v>
      </c>
      <c r="P38" s="197"/>
      <c r="Q38" s="197"/>
      <c r="R38" s="197"/>
      <c r="S38" s="197"/>
      <c r="T38" s="197"/>
      <c r="U38" s="252"/>
      <c r="V38" s="252"/>
      <c r="W38" s="252"/>
      <c r="X38" s="252"/>
      <c r="Y38" s="253"/>
      <c r="Z38" s="253"/>
      <c r="AA38" s="253"/>
      <c r="AB38" s="253"/>
      <c r="AC38" s="253"/>
      <c r="AD38" s="253"/>
      <c r="AE38" s="253"/>
    </row>
    <row r="39" spans="2:31" x14ac:dyDescent="0.2">
      <c r="B39" s="158"/>
      <c r="C39" s="158"/>
      <c r="D39" s="158" t="s">
        <v>316</v>
      </c>
      <c r="E39" s="158" t="s">
        <v>317</v>
      </c>
      <c r="F39" s="33" t="s">
        <v>131</v>
      </c>
      <c r="G39" s="33">
        <v>10</v>
      </c>
      <c r="H39" s="9">
        <v>10.7</v>
      </c>
      <c r="I39" s="197">
        <v>10.6</v>
      </c>
      <c r="J39" s="197">
        <v>10.4</v>
      </c>
      <c r="K39" s="197">
        <v>10.3</v>
      </c>
      <c r="L39" s="197">
        <v>10.199999999999999</v>
      </c>
      <c r="M39" s="197">
        <v>10</v>
      </c>
      <c r="N39" s="197">
        <v>9.8000000000000007</v>
      </c>
      <c r="O39" s="197">
        <v>9.5</v>
      </c>
      <c r="P39" s="197"/>
      <c r="Q39" s="197"/>
      <c r="R39" s="197"/>
      <c r="S39" s="197"/>
      <c r="T39" s="197"/>
      <c r="U39" s="252"/>
      <c r="V39" s="252"/>
      <c r="W39" s="252"/>
      <c r="X39" s="252"/>
      <c r="Y39" s="253"/>
      <c r="Z39" s="253"/>
      <c r="AA39" s="253"/>
      <c r="AB39" s="253"/>
      <c r="AC39" s="253"/>
      <c r="AD39" s="253"/>
      <c r="AE39" s="253"/>
    </row>
    <row r="40" spans="2:31" x14ac:dyDescent="0.2">
      <c r="B40" s="158"/>
      <c r="C40" s="158"/>
      <c r="D40" s="158" t="s">
        <v>405</v>
      </c>
      <c r="E40" s="158" t="s">
        <v>406</v>
      </c>
      <c r="F40" s="33" t="s">
        <v>131</v>
      </c>
      <c r="G40" s="33">
        <v>10</v>
      </c>
      <c r="H40" s="9">
        <v>11.6</v>
      </c>
      <c r="I40" s="197">
        <v>11.6</v>
      </c>
      <c r="J40" s="197">
        <v>11.5</v>
      </c>
      <c r="K40" s="197">
        <v>11.4</v>
      </c>
      <c r="L40" s="197">
        <v>11.3</v>
      </c>
      <c r="M40" s="197">
        <v>11.2</v>
      </c>
      <c r="N40" s="197">
        <v>11</v>
      </c>
      <c r="O40" s="197">
        <v>10.7</v>
      </c>
      <c r="P40" s="197"/>
      <c r="Q40" s="197"/>
      <c r="R40" s="197"/>
      <c r="S40" s="197"/>
      <c r="T40" s="197"/>
      <c r="U40" s="252"/>
      <c r="V40" s="252"/>
      <c r="W40" s="252"/>
      <c r="X40" s="252"/>
      <c r="Y40" s="253"/>
      <c r="Z40" s="253"/>
      <c r="AA40" s="253"/>
      <c r="AB40" s="253"/>
      <c r="AC40" s="253"/>
      <c r="AD40" s="253"/>
      <c r="AE40" s="253"/>
    </row>
    <row r="41" spans="2:31" x14ac:dyDescent="0.2">
      <c r="B41" s="158"/>
      <c r="C41" s="158"/>
      <c r="D41" s="158" t="s">
        <v>234</v>
      </c>
      <c r="E41" s="158" t="s">
        <v>235</v>
      </c>
      <c r="F41" s="33" t="s">
        <v>131</v>
      </c>
      <c r="G41" s="33">
        <v>10</v>
      </c>
      <c r="H41" s="9">
        <v>12.3</v>
      </c>
      <c r="I41" s="197">
        <v>12.3</v>
      </c>
      <c r="J41" s="197">
        <v>12.2</v>
      </c>
      <c r="K41" s="197">
        <v>12.1</v>
      </c>
      <c r="L41" s="197">
        <v>12</v>
      </c>
      <c r="M41" s="197">
        <v>11.8</v>
      </c>
      <c r="N41" s="197">
        <v>11.6</v>
      </c>
      <c r="O41" s="197">
        <v>11.3</v>
      </c>
      <c r="P41" s="197"/>
      <c r="Q41" s="197"/>
      <c r="R41" s="197"/>
      <c r="S41" s="197"/>
      <c r="T41" s="197"/>
      <c r="U41" s="252"/>
      <c r="V41" s="252"/>
      <c r="W41" s="252"/>
      <c r="X41" s="252"/>
      <c r="Y41" s="253"/>
      <c r="Z41" s="253"/>
      <c r="AA41" s="253"/>
      <c r="AB41" s="253"/>
      <c r="AC41" s="253"/>
      <c r="AD41" s="253"/>
      <c r="AE41" s="253"/>
    </row>
    <row r="42" spans="2:31" x14ac:dyDescent="0.2">
      <c r="B42" s="158"/>
      <c r="C42" s="158"/>
      <c r="D42" s="158" t="s">
        <v>393</v>
      </c>
      <c r="E42" s="158" t="s">
        <v>394</v>
      </c>
      <c r="F42" s="33" t="s">
        <v>131</v>
      </c>
      <c r="G42" s="33">
        <v>10</v>
      </c>
      <c r="H42" s="9">
        <v>10.9</v>
      </c>
      <c r="I42" s="197">
        <v>10.8</v>
      </c>
      <c r="J42" s="197">
        <v>10.6</v>
      </c>
      <c r="K42" s="197">
        <v>10.5</v>
      </c>
      <c r="L42" s="197">
        <v>10.5</v>
      </c>
      <c r="M42" s="197">
        <v>10.3</v>
      </c>
      <c r="N42" s="197">
        <v>10.1</v>
      </c>
      <c r="O42" s="197">
        <v>9.9</v>
      </c>
      <c r="P42" s="197"/>
      <c r="Q42" s="197"/>
      <c r="R42" s="197"/>
      <c r="S42" s="197"/>
      <c r="T42" s="197"/>
      <c r="U42" s="252"/>
      <c r="V42" s="252"/>
      <c r="W42" s="252"/>
      <c r="X42" s="252"/>
      <c r="Y42" s="253"/>
      <c r="Z42" s="253"/>
      <c r="AA42" s="253"/>
      <c r="AB42" s="253"/>
      <c r="AC42" s="253"/>
      <c r="AD42" s="253"/>
      <c r="AE42" s="253"/>
    </row>
    <row r="43" spans="2:31" x14ac:dyDescent="0.2">
      <c r="B43" s="158"/>
      <c r="C43" s="158"/>
      <c r="D43" s="158" t="s">
        <v>274</v>
      </c>
      <c r="E43" s="158" t="s">
        <v>275</v>
      </c>
      <c r="F43" s="33" t="s">
        <v>131</v>
      </c>
      <c r="G43" s="33">
        <v>10</v>
      </c>
      <c r="H43" s="9">
        <v>7.1</v>
      </c>
      <c r="I43" s="197">
        <v>7.1</v>
      </c>
      <c r="J43" s="197">
        <v>7</v>
      </c>
      <c r="K43" s="197">
        <v>6.9</v>
      </c>
      <c r="L43" s="197">
        <v>6.9</v>
      </c>
      <c r="M43" s="197">
        <v>6.9</v>
      </c>
      <c r="N43" s="197">
        <v>6.8</v>
      </c>
      <c r="O43" s="197">
        <v>6.7</v>
      </c>
      <c r="P43" s="197"/>
      <c r="Q43" s="197"/>
      <c r="R43" s="197"/>
      <c r="S43" s="197"/>
      <c r="T43" s="197"/>
      <c r="U43" s="252"/>
      <c r="V43" s="252"/>
      <c r="W43" s="252"/>
      <c r="X43" s="252"/>
      <c r="Y43" s="253"/>
      <c r="Z43" s="253"/>
      <c r="AA43" s="253"/>
      <c r="AB43" s="253"/>
      <c r="AC43" s="253"/>
      <c r="AD43" s="253"/>
      <c r="AE43" s="253"/>
    </row>
    <row r="44" spans="2:31" x14ac:dyDescent="0.2">
      <c r="B44" s="158"/>
      <c r="C44" s="158"/>
      <c r="D44" s="158" t="s">
        <v>227</v>
      </c>
      <c r="E44" s="158" t="s">
        <v>228</v>
      </c>
      <c r="F44" s="33" t="s">
        <v>131</v>
      </c>
      <c r="G44" s="33">
        <v>10</v>
      </c>
      <c r="H44" s="9">
        <v>7.5</v>
      </c>
      <c r="I44" s="197">
        <v>7.4</v>
      </c>
      <c r="J44" s="197">
        <v>7.2</v>
      </c>
      <c r="K44" s="197">
        <v>7.1</v>
      </c>
      <c r="L44" s="197">
        <v>7.1</v>
      </c>
      <c r="M44" s="197">
        <v>7</v>
      </c>
      <c r="N44" s="197">
        <v>6.8</v>
      </c>
      <c r="O44" s="197">
        <v>6.7</v>
      </c>
      <c r="P44" s="197"/>
      <c r="Q44" s="197"/>
      <c r="R44" s="197"/>
      <c r="S44" s="197"/>
      <c r="T44" s="197"/>
      <c r="U44" s="252"/>
      <c r="V44" s="252"/>
      <c r="W44" s="252"/>
      <c r="X44" s="252"/>
      <c r="Y44" s="253"/>
      <c r="Z44" s="253"/>
      <c r="AA44" s="253"/>
      <c r="AB44" s="253"/>
      <c r="AC44" s="253"/>
      <c r="AD44" s="253"/>
      <c r="AE44" s="253"/>
    </row>
    <row r="45" spans="2:31" x14ac:dyDescent="0.2">
      <c r="B45" s="34"/>
      <c r="C45" s="34"/>
      <c r="D45" s="34"/>
      <c r="E45" s="34"/>
      <c r="F45" s="35"/>
      <c r="G45" s="35"/>
      <c r="H45" s="222"/>
      <c r="I45" s="35"/>
      <c r="J45" s="35"/>
      <c r="K45" s="35"/>
      <c r="L45" s="35"/>
      <c r="M45" s="35"/>
      <c r="N45" s="35"/>
      <c r="O45" s="35"/>
      <c r="P45" s="35"/>
      <c r="Q45" s="35"/>
      <c r="R45" s="35"/>
      <c r="S45" s="35"/>
    </row>
    <row r="46" spans="2:31" x14ac:dyDescent="0.2">
      <c r="B46" s="34"/>
      <c r="C46" s="34"/>
      <c r="D46" s="34"/>
      <c r="E46" s="34"/>
      <c r="F46" s="35"/>
      <c r="G46" s="35"/>
      <c r="H46" s="95"/>
      <c r="I46" s="95"/>
      <c r="J46" s="95"/>
      <c r="K46" s="95"/>
      <c r="L46" s="95"/>
      <c r="M46" s="95"/>
      <c r="N46" s="95"/>
      <c r="O46" s="95"/>
      <c r="P46" s="95"/>
      <c r="Q46" s="95"/>
      <c r="R46" s="95"/>
      <c r="S46" s="95"/>
      <c r="T46" s="95"/>
      <c r="U46" s="95"/>
      <c r="V46" s="95"/>
      <c r="W46" s="95"/>
      <c r="X46" s="95"/>
      <c r="Y46" s="95"/>
      <c r="Z46" s="95"/>
      <c r="AA46" s="95"/>
      <c r="AB46" s="95"/>
      <c r="AC46" s="95"/>
      <c r="AD46" s="95"/>
      <c r="AE46" s="95"/>
    </row>
    <row r="47" spans="2:31" x14ac:dyDescent="0.2">
      <c r="B47" s="34"/>
      <c r="C47" s="34"/>
      <c r="D47" s="34"/>
      <c r="E47" s="34"/>
      <c r="F47" s="35"/>
      <c r="G47" s="35"/>
      <c r="H47" s="222"/>
      <c r="I47" s="35"/>
      <c r="J47" s="35"/>
      <c r="K47" s="35"/>
      <c r="L47" s="35"/>
      <c r="M47" s="35"/>
      <c r="N47" s="35"/>
      <c r="O47" s="35"/>
      <c r="P47" s="35"/>
      <c r="Q47" s="35"/>
      <c r="R47" s="35"/>
      <c r="S47" s="35"/>
    </row>
    <row r="48" spans="2:31" x14ac:dyDescent="0.2">
      <c r="B48" s="36"/>
      <c r="C48" s="36"/>
      <c r="D48" s="36"/>
      <c r="E48" s="36"/>
      <c r="F48" s="37"/>
      <c r="G48" s="37"/>
      <c r="H48" s="223"/>
      <c r="I48" s="223"/>
      <c r="J48" s="223"/>
      <c r="K48" s="223"/>
      <c r="L48" s="223"/>
      <c r="M48" s="223"/>
      <c r="N48" s="223"/>
      <c r="O48" s="223"/>
      <c r="P48" s="223"/>
      <c r="Q48" s="223"/>
      <c r="R48" s="223"/>
      <c r="S48" s="223"/>
      <c r="T48" s="223"/>
    </row>
    <row r="49" spans="2:31" x14ac:dyDescent="0.2">
      <c r="B49" s="36"/>
      <c r="C49" s="36"/>
      <c r="D49" s="36"/>
      <c r="E49" s="36"/>
      <c r="F49" s="37"/>
      <c r="G49" s="37"/>
      <c r="H49" s="223"/>
      <c r="I49" s="37"/>
      <c r="J49" s="37"/>
      <c r="K49" s="37"/>
      <c r="L49" s="37"/>
      <c r="M49" s="37"/>
      <c r="N49" s="37"/>
      <c r="O49" s="37"/>
      <c r="P49" s="37"/>
      <c r="Q49" s="37"/>
      <c r="R49" s="37"/>
      <c r="S49" s="37"/>
    </row>
    <row r="50" spans="2:31" x14ac:dyDescent="0.2">
      <c r="H50" s="33"/>
    </row>
    <row r="51" spans="2:31" x14ac:dyDescent="0.2">
      <c r="B51" s="38" t="s">
        <v>125</v>
      </c>
      <c r="C51" s="38"/>
      <c r="D51" s="38" t="s">
        <v>126</v>
      </c>
      <c r="E51" s="38"/>
      <c r="F51" s="39"/>
      <c r="G51" s="39"/>
      <c r="H51" s="155" t="str">
        <f t="shared" ref="H51:O51" si="0">$F$1</f>
        <v>2021-2022</v>
      </c>
      <c r="I51" s="155" t="str">
        <f t="shared" si="0"/>
        <v>2021-2022</v>
      </c>
      <c r="J51" s="155" t="str">
        <f t="shared" si="0"/>
        <v>2021-2022</v>
      </c>
      <c r="K51" s="155" t="str">
        <f t="shared" si="0"/>
        <v>2021-2022</v>
      </c>
      <c r="L51" s="155" t="str">
        <f t="shared" si="0"/>
        <v>2021-2022</v>
      </c>
      <c r="M51" s="155" t="str">
        <f t="shared" si="0"/>
        <v>2021-2022</v>
      </c>
      <c r="N51" s="155" t="str">
        <f t="shared" si="0"/>
        <v>2021-2022</v>
      </c>
      <c r="O51" s="155" t="str">
        <f t="shared" si="0"/>
        <v>2021-2022</v>
      </c>
      <c r="P51" s="155"/>
      <c r="Q51" s="155"/>
      <c r="R51" s="155"/>
      <c r="S51" s="155"/>
      <c r="T51" s="155"/>
      <c r="U51" s="155"/>
      <c r="V51" s="155"/>
      <c r="W51" s="155"/>
      <c r="X51" s="155"/>
      <c r="Y51" s="155"/>
      <c r="Z51" s="155"/>
      <c r="AA51" s="155"/>
      <c r="AB51" s="155"/>
      <c r="AC51" s="155"/>
      <c r="AD51" s="155"/>
      <c r="AE51" s="155"/>
    </row>
    <row r="52" spans="2:31" x14ac:dyDescent="0.2">
      <c r="B52" s="31" t="s">
        <v>127</v>
      </c>
      <c r="C52" s="34"/>
      <c r="D52" s="40" t="str">
        <f>'44b STP trending chart data'!B1</f>
        <v>(All)</v>
      </c>
      <c r="E52" s="40"/>
      <c r="F52" s="41"/>
      <c r="G52" s="41"/>
      <c r="H52" s="97" t="e">
        <f>VLOOKUP('44b STP trending DATA'!$D$52,$D$3:$G$44,4,FALSE)</f>
        <v>#N/A</v>
      </c>
      <c r="I52" s="97" t="e">
        <f>VLOOKUP('44b STP trending DATA'!$D$52,$D$3:$G$44,4,FALSE)</f>
        <v>#N/A</v>
      </c>
      <c r="J52" s="97" t="e">
        <f>VLOOKUP('44b STP trending DATA'!$D$52,$D$3:$G$44,4,FALSE)</f>
        <v>#N/A</v>
      </c>
      <c r="K52" s="97" t="e">
        <f>VLOOKUP('44b STP trending DATA'!$D$52,$D$3:$G$44,4,FALSE)</f>
        <v>#N/A</v>
      </c>
      <c r="L52" s="97" t="e">
        <f>VLOOKUP('44b STP trending DATA'!$D$52,$D$3:$G$44,4,FALSE)</f>
        <v>#N/A</v>
      </c>
      <c r="M52" s="97" t="e">
        <f>VLOOKUP('44b STP trending DATA'!$D$52,$D$3:$G$44,4,FALSE)</f>
        <v>#N/A</v>
      </c>
      <c r="N52" s="97" t="e">
        <f>VLOOKUP('44b STP trending DATA'!$D$52,$D$3:$G$44,4,FALSE)</f>
        <v>#N/A</v>
      </c>
      <c r="O52" s="97" t="e">
        <f>VLOOKUP('44b STP trending DATA'!$D$52,$D$3:$G$44,4,FALSE)</f>
        <v>#N/A</v>
      </c>
      <c r="P52" s="97"/>
      <c r="Q52" s="97"/>
      <c r="R52" s="97"/>
      <c r="S52" s="97"/>
      <c r="T52" s="97"/>
      <c r="U52" s="97"/>
      <c r="V52" s="97"/>
      <c r="W52" s="97"/>
      <c r="X52" s="97"/>
      <c r="Y52" s="97"/>
      <c r="Z52" s="97"/>
      <c r="AA52" s="97"/>
      <c r="AB52" s="97"/>
      <c r="AC52" s="97"/>
      <c r="AD52" s="97"/>
      <c r="AE52" s="97"/>
    </row>
    <row r="53" spans="2:31" x14ac:dyDescent="0.2">
      <c r="C53" s="38"/>
      <c r="D53" s="40"/>
      <c r="E53" s="40"/>
      <c r="F53" s="41"/>
      <c r="G53" s="41"/>
      <c r="H53" s="224"/>
      <c r="I53" s="41"/>
      <c r="J53" s="41"/>
      <c r="K53" s="41"/>
      <c r="L53" s="41"/>
      <c r="M53" s="41"/>
      <c r="N53" s="41"/>
      <c r="O53" s="41"/>
      <c r="P53" s="41"/>
      <c r="Q53" s="41"/>
      <c r="R53" s="41"/>
      <c r="S53" s="41"/>
    </row>
    <row r="54" spans="2:31" x14ac:dyDescent="0.2">
      <c r="C54" s="38"/>
      <c r="D54" s="40"/>
      <c r="E54" s="40"/>
      <c r="F54" s="41"/>
      <c r="G54" s="41"/>
      <c r="H54" s="224"/>
      <c r="I54" s="41"/>
      <c r="J54" s="41"/>
      <c r="K54" s="41"/>
      <c r="L54" s="41"/>
      <c r="M54" s="41"/>
      <c r="N54" s="41"/>
      <c r="O54" s="41"/>
      <c r="P54" s="41"/>
      <c r="Q54" s="41"/>
      <c r="R54" s="41"/>
      <c r="S54" s="41"/>
    </row>
    <row r="55" spans="2:31" x14ac:dyDescent="0.2">
      <c r="B55" s="147"/>
      <c r="C55" s="38"/>
      <c r="D55" s="40"/>
      <c r="E55" s="40"/>
      <c r="F55" s="41"/>
      <c r="G55" s="41"/>
      <c r="H55" s="224"/>
      <c r="I55" s="41"/>
      <c r="J55" s="41"/>
      <c r="K55" s="41"/>
      <c r="L55" s="41"/>
      <c r="M55" s="41"/>
      <c r="N55" s="41"/>
      <c r="O55" s="41"/>
      <c r="P55" s="41"/>
      <c r="Q55" s="41"/>
      <c r="R55" s="41"/>
      <c r="S55" s="41"/>
    </row>
    <row r="56" spans="2:31" x14ac:dyDescent="0.2">
      <c r="B56" s="147"/>
      <c r="C56" s="38"/>
      <c r="D56" s="40"/>
      <c r="E56" s="40"/>
      <c r="F56" s="41"/>
      <c r="G56" s="41"/>
      <c r="H56" s="224"/>
      <c r="I56" s="41"/>
      <c r="J56" s="41"/>
      <c r="K56" s="41"/>
      <c r="L56" s="41"/>
      <c r="M56" s="41"/>
      <c r="N56" s="41"/>
      <c r="O56" s="41"/>
      <c r="P56" s="41"/>
      <c r="Q56" s="41"/>
      <c r="R56" s="41"/>
      <c r="S56" s="41"/>
    </row>
    <row r="57" spans="2:31" x14ac:dyDescent="0.2">
      <c r="B57" s="147"/>
      <c r="C57" s="38"/>
      <c r="D57" s="40"/>
      <c r="E57" s="40"/>
      <c r="F57" s="41"/>
      <c r="G57" s="41"/>
      <c r="H57" s="224"/>
      <c r="I57" s="41"/>
      <c r="J57" s="41"/>
      <c r="K57" s="41"/>
      <c r="L57" s="41"/>
      <c r="M57" s="41"/>
      <c r="N57" s="41"/>
      <c r="O57" s="41"/>
      <c r="P57" s="41"/>
      <c r="Q57" s="41"/>
      <c r="R57" s="41"/>
      <c r="S57" s="41"/>
    </row>
    <row r="58" spans="2:31" x14ac:dyDescent="0.2">
      <c r="C58" s="38"/>
      <c r="D58" s="40"/>
      <c r="E58" s="40"/>
      <c r="F58" s="41"/>
      <c r="G58" s="41"/>
      <c r="H58" s="224"/>
      <c r="I58" s="41"/>
      <c r="J58" s="41"/>
      <c r="K58" s="41"/>
      <c r="L58" s="41"/>
      <c r="M58" s="41"/>
      <c r="N58" s="41"/>
      <c r="O58" s="41"/>
      <c r="P58" s="41"/>
      <c r="Q58" s="41"/>
      <c r="R58" s="41"/>
      <c r="S58" s="41"/>
    </row>
    <row r="59" spans="2:31" x14ac:dyDescent="0.2">
      <c r="C59" s="38"/>
      <c r="D59" s="40"/>
      <c r="E59" s="40"/>
      <c r="F59" s="41"/>
      <c r="G59" s="41"/>
      <c r="H59" s="224"/>
      <c r="I59" s="41"/>
      <c r="J59" s="41"/>
      <c r="K59" s="41"/>
      <c r="L59" s="41"/>
      <c r="M59" s="41"/>
      <c r="N59" s="41"/>
      <c r="O59" s="41"/>
      <c r="P59" s="41"/>
      <c r="Q59" s="41"/>
      <c r="R59" s="41"/>
      <c r="S59" s="41"/>
    </row>
    <row r="60" spans="2:31" x14ac:dyDescent="0.2">
      <c r="C60" s="38"/>
      <c r="D60" s="40"/>
      <c r="E60" s="40"/>
      <c r="F60" s="41"/>
      <c r="G60" s="41"/>
      <c r="H60" s="224"/>
      <c r="I60" s="41"/>
      <c r="J60" s="41"/>
      <c r="K60" s="41"/>
      <c r="L60" s="41"/>
      <c r="M60" s="41"/>
      <c r="N60" s="41"/>
      <c r="O60" s="41"/>
      <c r="P60" s="41"/>
      <c r="Q60" s="41"/>
      <c r="R60" s="41"/>
      <c r="S60" s="41"/>
    </row>
    <row r="61" spans="2:31" x14ac:dyDescent="0.2">
      <c r="C61" s="38"/>
      <c r="D61" s="40"/>
      <c r="E61" s="40"/>
      <c r="F61" s="41"/>
      <c r="G61" s="41"/>
      <c r="H61" s="224"/>
      <c r="I61" s="41"/>
      <c r="J61" s="41"/>
      <c r="K61" s="41"/>
      <c r="L61" s="41"/>
      <c r="M61" s="41"/>
      <c r="N61" s="41"/>
      <c r="O61" s="41"/>
      <c r="P61" s="41"/>
      <c r="Q61" s="41"/>
      <c r="R61" s="41"/>
      <c r="S61" s="41"/>
    </row>
    <row r="62" spans="2:31" x14ac:dyDescent="0.2">
      <c r="D62" s="40"/>
      <c r="H62" s="33"/>
    </row>
    <row r="63" spans="2:31" x14ac:dyDescent="0.2">
      <c r="D63" s="40"/>
      <c r="H63" s="33"/>
    </row>
    <row r="64" spans="2:31" x14ac:dyDescent="0.2">
      <c r="D64" s="40"/>
      <c r="H64" s="33"/>
    </row>
    <row r="65" spans="2:31" s="42" customFormat="1" x14ac:dyDescent="0.2">
      <c r="B65" s="31"/>
      <c r="C65" s="31"/>
      <c r="D65" s="40"/>
      <c r="E65" s="31"/>
      <c r="H65" s="33"/>
      <c r="T65" s="94"/>
      <c r="U65" s="31"/>
      <c r="V65" s="31"/>
      <c r="W65" s="31"/>
      <c r="X65" s="31"/>
      <c r="Y65" s="31"/>
      <c r="Z65" s="31"/>
      <c r="AA65" s="31"/>
      <c r="AB65" s="31"/>
      <c r="AC65" s="31"/>
      <c r="AD65" s="31"/>
      <c r="AE65" s="31"/>
    </row>
    <row r="66" spans="2:31" s="42" customFormat="1" x14ac:dyDescent="0.2">
      <c r="B66" s="31"/>
      <c r="C66" s="31"/>
      <c r="D66" s="40"/>
      <c r="E66" s="31"/>
      <c r="H66" s="33"/>
      <c r="T66" s="94"/>
      <c r="U66" s="31"/>
      <c r="V66" s="31"/>
      <c r="W66" s="31"/>
      <c r="X66" s="31"/>
      <c r="Y66" s="31"/>
      <c r="Z66" s="31"/>
      <c r="AA66" s="31"/>
      <c r="AB66" s="31"/>
      <c r="AC66" s="31"/>
      <c r="AD66" s="31"/>
      <c r="AE66" s="31"/>
    </row>
    <row r="67" spans="2:31" s="42" customFormat="1" x14ac:dyDescent="0.2">
      <c r="B67" s="31"/>
      <c r="C67" s="31"/>
      <c r="D67" s="40"/>
      <c r="E67" s="31"/>
      <c r="H67" s="33"/>
      <c r="T67" s="94"/>
      <c r="U67" s="31"/>
      <c r="V67" s="31"/>
      <c r="W67" s="31"/>
      <c r="X67" s="31"/>
      <c r="Y67" s="31"/>
      <c r="Z67" s="31"/>
      <c r="AA67" s="31"/>
      <c r="AB67" s="31"/>
      <c r="AC67" s="31"/>
      <c r="AD67" s="31"/>
      <c r="AE67" s="31"/>
    </row>
    <row r="68" spans="2:31" s="42" customFormat="1" x14ac:dyDescent="0.2">
      <c r="B68" s="31"/>
      <c r="C68" s="31"/>
      <c r="D68" s="40"/>
      <c r="E68" s="31"/>
      <c r="H68" s="33"/>
      <c r="T68" s="94"/>
      <c r="U68" s="31"/>
      <c r="V68" s="31"/>
      <c r="W68" s="31"/>
      <c r="X68" s="31"/>
      <c r="Y68" s="31"/>
      <c r="Z68" s="31"/>
      <c r="AA68" s="31"/>
      <c r="AB68" s="31"/>
      <c r="AC68" s="31"/>
      <c r="AD68" s="31"/>
      <c r="AE68" s="31"/>
    </row>
    <row r="69" spans="2:31" s="42" customFormat="1" x14ac:dyDescent="0.2">
      <c r="B69" s="31"/>
      <c r="C69" s="31"/>
      <c r="D69" s="40"/>
      <c r="E69" s="31"/>
      <c r="H69" s="33"/>
      <c r="T69" s="94"/>
      <c r="U69" s="31"/>
      <c r="V69" s="31"/>
      <c r="W69" s="31"/>
      <c r="X69" s="31"/>
      <c r="Y69" s="31"/>
      <c r="Z69" s="31"/>
      <c r="AA69" s="31"/>
      <c r="AB69" s="31"/>
      <c r="AC69" s="31"/>
      <c r="AD69" s="31"/>
      <c r="AE69" s="31"/>
    </row>
    <row r="70" spans="2:31" s="42" customFormat="1" x14ac:dyDescent="0.2">
      <c r="B70" s="31"/>
      <c r="C70" s="31"/>
      <c r="D70" s="40"/>
      <c r="E70" s="31"/>
      <c r="H70" s="33"/>
      <c r="T70" s="94"/>
      <c r="U70" s="31"/>
      <c r="V70" s="31"/>
      <c r="W70" s="31"/>
      <c r="X70" s="31"/>
      <c r="Y70" s="31"/>
      <c r="Z70" s="31"/>
      <c r="AA70" s="31"/>
      <c r="AB70" s="31"/>
      <c r="AC70" s="31"/>
      <c r="AD70" s="31"/>
      <c r="AE70" s="31"/>
    </row>
    <row r="71" spans="2:31" s="42" customFormat="1" x14ac:dyDescent="0.2">
      <c r="B71" s="31"/>
      <c r="C71" s="31"/>
      <c r="D71" s="40"/>
      <c r="E71" s="31"/>
      <c r="H71" s="33"/>
      <c r="T71" s="94"/>
      <c r="U71" s="31"/>
      <c r="V71" s="31"/>
      <c r="W71" s="31"/>
      <c r="X71" s="31"/>
      <c r="Y71" s="31"/>
      <c r="Z71" s="31"/>
      <c r="AA71" s="31"/>
      <c r="AB71" s="31"/>
      <c r="AC71" s="31"/>
      <c r="AD71" s="31"/>
      <c r="AE71" s="31"/>
    </row>
    <row r="72" spans="2:31" s="42" customFormat="1" x14ac:dyDescent="0.2">
      <c r="B72" s="31"/>
      <c r="C72" s="31"/>
      <c r="D72" s="40"/>
      <c r="E72" s="31"/>
      <c r="H72" s="33"/>
      <c r="T72" s="94"/>
      <c r="U72" s="31"/>
      <c r="V72" s="31"/>
      <c r="W72" s="31"/>
      <c r="X72" s="31"/>
      <c r="Y72" s="31"/>
      <c r="Z72" s="31"/>
      <c r="AA72" s="31"/>
      <c r="AB72" s="31"/>
      <c r="AC72" s="31"/>
      <c r="AD72" s="31"/>
      <c r="AE72" s="31"/>
    </row>
    <row r="73" spans="2:31" s="42" customFormat="1" x14ac:dyDescent="0.2">
      <c r="B73" s="31"/>
      <c r="C73" s="31"/>
      <c r="D73" s="40"/>
      <c r="E73" s="31"/>
      <c r="H73" s="33"/>
      <c r="T73" s="94"/>
      <c r="U73" s="31"/>
      <c r="V73" s="31"/>
      <c r="W73" s="31"/>
      <c r="X73" s="31"/>
      <c r="Y73" s="31"/>
      <c r="Z73" s="31"/>
      <c r="AA73" s="31"/>
      <c r="AB73" s="31"/>
      <c r="AC73" s="31"/>
      <c r="AD73" s="31"/>
      <c r="AE73" s="31"/>
    </row>
    <row r="74" spans="2:31" s="42" customFormat="1" x14ac:dyDescent="0.2">
      <c r="B74" s="31"/>
      <c r="C74" s="31"/>
      <c r="D74" s="40"/>
      <c r="E74" s="31"/>
      <c r="H74" s="33"/>
      <c r="T74" s="94"/>
      <c r="U74" s="31"/>
      <c r="V74" s="31"/>
      <c r="W74" s="31"/>
      <c r="X74" s="31"/>
      <c r="Y74" s="31"/>
      <c r="Z74" s="31"/>
      <c r="AA74" s="31"/>
      <c r="AB74" s="31"/>
      <c r="AC74" s="31"/>
      <c r="AD74" s="31"/>
      <c r="AE74" s="31"/>
    </row>
    <row r="75" spans="2:31" s="42" customFormat="1" x14ac:dyDescent="0.2">
      <c r="B75" s="31"/>
      <c r="C75" s="31"/>
      <c r="D75" s="40"/>
      <c r="E75" s="31"/>
      <c r="H75" s="33"/>
      <c r="T75" s="94"/>
      <c r="U75" s="31"/>
      <c r="V75" s="31"/>
      <c r="W75" s="31"/>
      <c r="X75" s="31"/>
      <c r="Y75" s="31"/>
      <c r="Z75" s="31"/>
      <c r="AA75" s="31"/>
      <c r="AB75" s="31"/>
      <c r="AC75" s="31"/>
      <c r="AD75" s="31"/>
      <c r="AE75" s="31"/>
    </row>
    <row r="76" spans="2:31" s="42" customFormat="1" x14ac:dyDescent="0.2">
      <c r="B76" s="31"/>
      <c r="C76" s="31"/>
      <c r="D76" s="40"/>
      <c r="E76" s="31"/>
      <c r="H76" s="33"/>
      <c r="T76" s="94"/>
      <c r="U76" s="31"/>
      <c r="V76" s="31"/>
      <c r="W76" s="31"/>
      <c r="X76" s="31"/>
      <c r="Y76" s="31"/>
      <c r="Z76" s="31"/>
      <c r="AA76" s="31"/>
      <c r="AB76" s="31"/>
      <c r="AC76" s="31"/>
      <c r="AD76" s="31"/>
      <c r="AE76" s="31"/>
    </row>
    <row r="77" spans="2:31" s="42" customFormat="1" x14ac:dyDescent="0.2">
      <c r="B77" s="31"/>
      <c r="C77" s="31"/>
      <c r="D77" s="40"/>
      <c r="E77" s="31"/>
      <c r="H77" s="33"/>
      <c r="T77" s="94"/>
      <c r="U77" s="31"/>
      <c r="V77" s="31"/>
      <c r="W77" s="31"/>
      <c r="X77" s="31"/>
      <c r="Y77" s="31"/>
      <c r="Z77" s="31"/>
      <c r="AA77" s="31"/>
      <c r="AB77" s="31"/>
      <c r="AC77" s="31"/>
      <c r="AD77" s="31"/>
      <c r="AE77" s="31"/>
    </row>
    <row r="78" spans="2:31" s="42" customFormat="1" x14ac:dyDescent="0.2">
      <c r="B78" s="31"/>
      <c r="C78" s="31"/>
      <c r="D78" s="40"/>
      <c r="E78" s="31"/>
      <c r="H78" s="33"/>
      <c r="T78" s="94"/>
      <c r="U78" s="31"/>
      <c r="V78" s="31"/>
      <c r="W78" s="31"/>
      <c r="X78" s="31"/>
      <c r="Y78" s="31"/>
      <c r="Z78" s="31"/>
      <c r="AA78" s="31"/>
      <c r="AB78" s="31"/>
      <c r="AC78" s="31"/>
      <c r="AD78" s="31"/>
      <c r="AE78" s="31"/>
    </row>
    <row r="79" spans="2:31" s="42" customFormat="1" x14ac:dyDescent="0.2">
      <c r="B79" s="31"/>
      <c r="C79" s="31"/>
      <c r="D79" s="31"/>
      <c r="E79" s="31"/>
      <c r="H79" s="33"/>
      <c r="T79" s="94"/>
      <c r="U79" s="31"/>
      <c r="V79" s="31"/>
      <c r="W79" s="31"/>
      <c r="X79" s="31"/>
      <c r="Y79" s="31"/>
      <c r="Z79" s="31"/>
      <c r="AA79" s="31"/>
      <c r="AB79" s="31"/>
      <c r="AC79" s="31"/>
      <c r="AD79" s="31"/>
      <c r="AE79" s="31"/>
    </row>
    <row r="80" spans="2:31" s="42" customFormat="1" x14ac:dyDescent="0.2">
      <c r="B80" s="31"/>
      <c r="C80" s="31"/>
      <c r="D80" s="31"/>
      <c r="E80" s="31"/>
      <c r="H80" s="33"/>
      <c r="T80" s="94"/>
      <c r="U80" s="31"/>
      <c r="V80" s="31"/>
      <c r="W80" s="31"/>
      <c r="X80" s="31"/>
      <c r="Y80" s="31"/>
      <c r="Z80" s="31"/>
      <c r="AA80" s="31"/>
      <c r="AB80" s="31"/>
      <c r="AC80" s="31"/>
      <c r="AD80" s="31"/>
      <c r="AE80" s="31"/>
    </row>
    <row r="81" spans="2:31" s="42" customFormat="1" x14ac:dyDescent="0.2">
      <c r="B81" s="31"/>
      <c r="C81" s="31"/>
      <c r="D81" s="31"/>
      <c r="E81" s="31"/>
      <c r="H81" s="33"/>
      <c r="T81" s="94"/>
      <c r="U81" s="31"/>
      <c r="V81" s="31"/>
      <c r="W81" s="31"/>
      <c r="X81" s="31"/>
      <c r="Y81" s="31"/>
      <c r="Z81" s="31"/>
      <c r="AA81" s="31"/>
      <c r="AB81" s="31"/>
      <c r="AC81" s="31"/>
      <c r="AD81" s="31"/>
      <c r="AE81" s="31"/>
    </row>
    <row r="82" spans="2:31" s="42" customFormat="1" x14ac:dyDescent="0.2">
      <c r="B82" s="31"/>
      <c r="C82" s="31"/>
      <c r="D82" s="31"/>
      <c r="E82" s="31"/>
      <c r="H82" s="33"/>
      <c r="T82" s="94"/>
      <c r="U82" s="31"/>
      <c r="V82" s="31"/>
      <c r="W82" s="31"/>
      <c r="X82" s="31"/>
      <c r="Y82" s="31"/>
      <c r="Z82" s="31"/>
      <c r="AA82" s="31"/>
      <c r="AB82" s="31"/>
      <c r="AC82" s="31"/>
      <c r="AD82" s="31"/>
      <c r="AE82" s="31"/>
    </row>
    <row r="83" spans="2:31" s="42" customFormat="1" x14ac:dyDescent="0.2">
      <c r="B83" s="31"/>
      <c r="C83" s="31"/>
      <c r="D83" s="31"/>
      <c r="E83" s="31"/>
      <c r="H83" s="33"/>
      <c r="T83" s="94"/>
      <c r="U83" s="31"/>
      <c r="V83" s="31"/>
      <c r="W83" s="31"/>
      <c r="X83" s="31"/>
      <c r="Y83" s="31"/>
      <c r="Z83" s="31"/>
      <c r="AA83" s="31"/>
      <c r="AB83" s="31"/>
      <c r="AC83" s="31"/>
      <c r="AD83" s="31"/>
      <c r="AE83" s="31"/>
    </row>
    <row r="84" spans="2:31" s="42" customFormat="1" x14ac:dyDescent="0.2">
      <c r="B84" s="31"/>
      <c r="C84" s="31"/>
      <c r="D84" s="31"/>
      <c r="E84" s="31"/>
      <c r="H84" s="33"/>
      <c r="T84" s="94"/>
      <c r="U84" s="31"/>
      <c r="V84" s="31"/>
      <c r="W84" s="31"/>
      <c r="X84" s="31"/>
      <c r="Y84" s="31"/>
      <c r="Z84" s="31"/>
      <c r="AA84" s="31"/>
      <c r="AB84" s="31"/>
      <c r="AC84" s="31"/>
      <c r="AD84" s="31"/>
      <c r="AE84" s="31"/>
    </row>
    <row r="85" spans="2:31" s="42" customFormat="1" x14ac:dyDescent="0.2">
      <c r="B85" s="31"/>
      <c r="C85" s="31"/>
      <c r="D85" s="31"/>
      <c r="E85" s="31"/>
      <c r="H85" s="33"/>
      <c r="T85" s="94"/>
      <c r="U85" s="31"/>
      <c r="V85" s="31"/>
      <c r="W85" s="31"/>
      <c r="X85" s="31"/>
      <c r="Y85" s="31"/>
      <c r="Z85" s="31"/>
      <c r="AA85" s="31"/>
      <c r="AB85" s="31"/>
      <c r="AC85" s="31"/>
      <c r="AD85" s="31"/>
      <c r="AE85" s="31"/>
    </row>
    <row r="86" spans="2:31" s="42" customFormat="1" x14ac:dyDescent="0.2">
      <c r="B86" s="31"/>
      <c r="C86" s="31"/>
      <c r="D86" s="31"/>
      <c r="E86" s="31"/>
      <c r="H86" s="33"/>
      <c r="T86" s="94"/>
      <c r="U86" s="31"/>
      <c r="V86" s="31"/>
      <c r="W86" s="31"/>
      <c r="X86" s="31"/>
      <c r="Y86" s="31"/>
      <c r="Z86" s="31"/>
      <c r="AA86" s="31"/>
      <c r="AB86" s="31"/>
      <c r="AC86" s="31"/>
      <c r="AD86" s="31"/>
      <c r="AE86" s="31"/>
    </row>
    <row r="87" spans="2:31" s="42" customFormat="1" x14ac:dyDescent="0.2">
      <c r="B87" s="31"/>
      <c r="C87" s="31"/>
      <c r="D87" s="31"/>
      <c r="E87" s="31"/>
      <c r="H87" s="33"/>
      <c r="T87" s="94"/>
      <c r="U87" s="31"/>
      <c r="V87" s="31"/>
      <c r="W87" s="31"/>
      <c r="X87" s="31"/>
      <c r="Y87" s="31"/>
      <c r="Z87" s="31"/>
      <c r="AA87" s="31"/>
      <c r="AB87" s="31"/>
      <c r="AC87" s="31"/>
      <c r="AD87" s="31"/>
      <c r="AE87" s="31"/>
    </row>
    <row r="88" spans="2:31" s="42" customFormat="1" x14ac:dyDescent="0.2">
      <c r="B88" s="31"/>
      <c r="C88" s="31"/>
      <c r="D88" s="31"/>
      <c r="E88" s="31"/>
      <c r="H88" s="33"/>
      <c r="T88" s="94"/>
      <c r="U88" s="31"/>
      <c r="V88" s="31"/>
      <c r="W88" s="31"/>
      <c r="X88" s="31"/>
      <c r="Y88" s="31"/>
      <c r="Z88" s="31"/>
      <c r="AA88" s="31"/>
      <c r="AB88" s="31"/>
      <c r="AC88" s="31"/>
      <c r="AD88" s="31"/>
      <c r="AE88" s="31"/>
    </row>
    <row r="89" spans="2:31" s="42" customFormat="1" x14ac:dyDescent="0.2">
      <c r="B89" s="31"/>
      <c r="C89" s="31"/>
      <c r="D89" s="31"/>
      <c r="E89" s="31"/>
      <c r="H89" s="33"/>
      <c r="T89" s="94"/>
      <c r="U89" s="31"/>
      <c r="V89" s="31"/>
      <c r="W89" s="31"/>
      <c r="X89" s="31"/>
      <c r="Y89" s="31"/>
      <c r="Z89" s="31"/>
      <c r="AA89" s="31"/>
      <c r="AB89" s="31"/>
      <c r="AC89" s="31"/>
      <c r="AD89" s="31"/>
      <c r="AE89" s="31"/>
    </row>
    <row r="90" spans="2:31" s="42" customFormat="1" x14ac:dyDescent="0.2">
      <c r="B90" s="31"/>
      <c r="C90" s="31"/>
      <c r="D90" s="31"/>
      <c r="E90" s="31"/>
      <c r="H90" s="33"/>
      <c r="T90" s="94"/>
      <c r="U90" s="31"/>
      <c r="V90" s="31"/>
      <c r="W90" s="31"/>
      <c r="X90" s="31"/>
      <c r="Y90" s="31"/>
      <c r="Z90" s="31"/>
      <c r="AA90" s="31"/>
      <c r="AB90" s="31"/>
      <c r="AC90" s="31"/>
      <c r="AD90" s="31"/>
      <c r="AE90" s="31"/>
    </row>
    <row r="91" spans="2:31" s="42" customFormat="1" x14ac:dyDescent="0.2">
      <c r="B91" s="31"/>
      <c r="C91" s="31"/>
      <c r="D91" s="31"/>
      <c r="E91" s="31"/>
      <c r="H91" s="33"/>
      <c r="T91" s="94"/>
      <c r="U91" s="31"/>
      <c r="V91" s="31"/>
      <c r="W91" s="31"/>
      <c r="X91" s="31"/>
      <c r="Y91" s="31"/>
      <c r="Z91" s="31"/>
      <c r="AA91" s="31"/>
      <c r="AB91" s="31"/>
      <c r="AC91" s="31"/>
      <c r="AD91" s="31"/>
      <c r="AE91" s="31"/>
    </row>
    <row r="92" spans="2:31" s="42" customFormat="1" x14ac:dyDescent="0.2">
      <c r="B92" s="31"/>
      <c r="C92" s="31"/>
      <c r="D92" s="31"/>
      <c r="E92" s="31"/>
      <c r="H92" s="33"/>
      <c r="T92" s="94"/>
      <c r="U92" s="31"/>
      <c r="V92" s="31"/>
      <c r="W92" s="31"/>
      <c r="X92" s="31"/>
      <c r="Y92" s="31"/>
      <c r="Z92" s="31"/>
      <c r="AA92" s="31"/>
      <c r="AB92" s="31"/>
      <c r="AC92" s="31"/>
      <c r="AD92" s="31"/>
      <c r="AE92" s="31"/>
    </row>
    <row r="93" spans="2:31" s="42" customFormat="1" x14ac:dyDescent="0.2">
      <c r="B93" s="31"/>
      <c r="C93" s="31"/>
      <c r="D93" s="31"/>
      <c r="E93" s="31"/>
      <c r="H93" s="33"/>
      <c r="T93" s="94"/>
      <c r="U93" s="31"/>
      <c r="V93" s="31"/>
      <c r="W93" s="31"/>
      <c r="X93" s="31"/>
      <c r="Y93" s="31"/>
      <c r="Z93" s="31"/>
      <c r="AA93" s="31"/>
      <c r="AB93" s="31"/>
      <c r="AC93" s="31"/>
      <c r="AD93" s="31"/>
      <c r="AE93" s="31"/>
    </row>
    <row r="94" spans="2:31" s="42" customFormat="1" x14ac:dyDescent="0.2">
      <c r="B94" s="31"/>
      <c r="C94" s="31"/>
      <c r="D94" s="31"/>
      <c r="E94" s="31"/>
      <c r="H94" s="33"/>
      <c r="T94" s="94"/>
      <c r="U94" s="31"/>
      <c r="V94" s="31"/>
      <c r="W94" s="31"/>
      <c r="X94" s="31"/>
      <c r="Y94" s="31"/>
      <c r="Z94" s="31"/>
      <c r="AA94" s="31"/>
      <c r="AB94" s="31"/>
      <c r="AC94" s="31"/>
      <c r="AD94" s="31"/>
      <c r="AE94" s="31"/>
    </row>
    <row r="95" spans="2:31" s="42" customFormat="1" x14ac:dyDescent="0.2">
      <c r="B95" s="31"/>
      <c r="C95" s="31"/>
      <c r="D95" s="31"/>
      <c r="E95" s="31"/>
      <c r="H95" s="33"/>
      <c r="T95" s="94"/>
      <c r="U95" s="31"/>
      <c r="V95" s="31"/>
      <c r="W95" s="31"/>
      <c r="X95" s="31"/>
      <c r="Y95" s="31"/>
      <c r="Z95" s="31"/>
      <c r="AA95" s="31"/>
      <c r="AB95" s="31"/>
      <c r="AC95" s="31"/>
      <c r="AD95" s="31"/>
      <c r="AE95" s="31"/>
    </row>
    <row r="96" spans="2:31" s="42" customFormat="1" x14ac:dyDescent="0.2">
      <c r="B96" s="31"/>
      <c r="C96" s="31"/>
      <c r="D96" s="31"/>
      <c r="E96" s="31"/>
      <c r="H96" s="33"/>
      <c r="T96" s="94"/>
      <c r="U96" s="31"/>
      <c r="V96" s="31"/>
      <c r="W96" s="31"/>
      <c r="X96" s="31"/>
      <c r="Y96" s="31"/>
      <c r="Z96" s="31"/>
      <c r="AA96" s="31"/>
      <c r="AB96" s="31"/>
      <c r="AC96" s="31"/>
      <c r="AD96" s="31"/>
      <c r="AE96" s="31"/>
    </row>
    <row r="97" spans="2:31" s="42" customFormat="1" x14ac:dyDescent="0.2">
      <c r="B97" s="31"/>
      <c r="C97" s="31"/>
      <c r="D97" s="31"/>
      <c r="E97" s="31"/>
      <c r="H97" s="33"/>
      <c r="T97" s="94"/>
      <c r="U97" s="31"/>
      <c r="V97" s="31"/>
      <c r="W97" s="31"/>
      <c r="X97" s="31"/>
      <c r="Y97" s="31"/>
      <c r="Z97" s="31"/>
      <c r="AA97" s="31"/>
      <c r="AB97" s="31"/>
      <c r="AC97" s="31"/>
      <c r="AD97" s="31"/>
      <c r="AE97" s="31"/>
    </row>
    <row r="98" spans="2:31" s="42" customFormat="1" x14ac:dyDescent="0.2">
      <c r="B98" s="31"/>
      <c r="C98" s="31"/>
      <c r="D98" s="31"/>
      <c r="E98" s="31"/>
      <c r="H98" s="33"/>
      <c r="T98" s="94"/>
      <c r="U98" s="31"/>
      <c r="V98" s="31"/>
      <c r="W98" s="31"/>
      <c r="X98" s="31"/>
      <c r="Y98" s="31"/>
      <c r="Z98" s="31"/>
      <c r="AA98" s="31"/>
      <c r="AB98" s="31"/>
      <c r="AC98" s="31"/>
      <c r="AD98" s="31"/>
      <c r="AE98" s="31"/>
    </row>
    <row r="99" spans="2:31" s="42" customFormat="1" x14ac:dyDescent="0.2">
      <c r="B99" s="31"/>
      <c r="C99" s="31"/>
      <c r="D99" s="31"/>
      <c r="E99" s="31"/>
      <c r="H99" s="33"/>
      <c r="T99" s="94"/>
      <c r="U99" s="31"/>
      <c r="V99" s="31"/>
      <c r="W99" s="31"/>
      <c r="X99" s="31"/>
      <c r="Y99" s="31"/>
      <c r="Z99" s="31"/>
      <c r="AA99" s="31"/>
      <c r="AB99" s="31"/>
      <c r="AC99" s="31"/>
      <c r="AD99" s="31"/>
      <c r="AE99" s="31"/>
    </row>
    <row r="100" spans="2:31" s="42" customFormat="1" x14ac:dyDescent="0.2">
      <c r="B100" s="31"/>
      <c r="C100" s="31"/>
      <c r="D100" s="31"/>
      <c r="E100" s="31"/>
      <c r="H100" s="33"/>
      <c r="T100" s="94"/>
      <c r="U100" s="31"/>
      <c r="V100" s="31"/>
      <c r="W100" s="31"/>
      <c r="X100" s="31"/>
      <c r="Y100" s="31"/>
      <c r="Z100" s="31"/>
      <c r="AA100" s="31"/>
      <c r="AB100" s="31"/>
      <c r="AC100" s="31"/>
      <c r="AD100" s="31"/>
      <c r="AE100" s="31"/>
    </row>
    <row r="101" spans="2:31" s="42" customFormat="1" x14ac:dyDescent="0.2">
      <c r="B101" s="31"/>
      <c r="C101" s="31"/>
      <c r="D101" s="31"/>
      <c r="E101" s="31"/>
      <c r="H101" s="33"/>
      <c r="T101" s="94"/>
      <c r="U101" s="31"/>
      <c r="V101" s="31"/>
      <c r="W101" s="31"/>
      <c r="X101" s="31"/>
      <c r="Y101" s="31"/>
      <c r="Z101" s="31"/>
      <c r="AA101" s="31"/>
      <c r="AB101" s="31"/>
      <c r="AC101" s="31"/>
      <c r="AD101" s="31"/>
      <c r="AE101" s="31"/>
    </row>
    <row r="102" spans="2:31" s="42" customFormat="1" x14ac:dyDescent="0.2">
      <c r="B102" s="31"/>
      <c r="C102" s="31"/>
      <c r="D102" s="31"/>
      <c r="E102" s="31"/>
      <c r="H102" s="33"/>
      <c r="T102" s="94"/>
      <c r="U102" s="31"/>
      <c r="V102" s="31"/>
      <c r="W102" s="31"/>
      <c r="X102" s="31"/>
      <c r="Y102" s="31"/>
      <c r="Z102" s="31"/>
      <c r="AA102" s="31"/>
      <c r="AB102" s="31"/>
      <c r="AC102" s="31"/>
      <c r="AD102" s="31"/>
      <c r="AE102" s="31"/>
    </row>
    <row r="103" spans="2:31" s="42" customFormat="1" x14ac:dyDescent="0.2">
      <c r="B103" s="31"/>
      <c r="C103" s="31"/>
      <c r="D103" s="31"/>
      <c r="E103" s="31"/>
      <c r="H103" s="33"/>
      <c r="T103" s="94"/>
      <c r="U103" s="31"/>
      <c r="V103" s="31"/>
      <c r="W103" s="31"/>
      <c r="X103" s="31"/>
      <c r="Y103" s="31"/>
      <c r="Z103" s="31"/>
      <c r="AA103" s="31"/>
      <c r="AB103" s="31"/>
      <c r="AC103" s="31"/>
      <c r="AD103" s="31"/>
      <c r="AE103" s="31"/>
    </row>
    <row r="104" spans="2:31" s="42" customFormat="1" x14ac:dyDescent="0.2">
      <c r="B104" s="31"/>
      <c r="C104" s="31"/>
      <c r="D104" s="31"/>
      <c r="E104" s="31"/>
      <c r="H104" s="33"/>
      <c r="T104" s="94"/>
      <c r="U104" s="31"/>
      <c r="V104" s="31"/>
      <c r="W104" s="31"/>
      <c r="X104" s="31"/>
      <c r="Y104" s="31"/>
      <c r="Z104" s="31"/>
      <c r="AA104" s="31"/>
      <c r="AB104" s="31"/>
      <c r="AC104" s="31"/>
      <c r="AD104" s="31"/>
      <c r="AE104" s="31"/>
    </row>
    <row r="105" spans="2:31" s="42" customFormat="1" x14ac:dyDescent="0.2">
      <c r="B105" s="31"/>
      <c r="C105" s="31"/>
      <c r="D105" s="31"/>
      <c r="E105" s="31"/>
      <c r="H105" s="33"/>
      <c r="T105" s="94"/>
      <c r="U105" s="31"/>
      <c r="V105" s="31"/>
      <c r="W105" s="31"/>
      <c r="X105" s="31"/>
      <c r="Y105" s="31"/>
      <c r="Z105" s="31"/>
      <c r="AA105" s="31"/>
      <c r="AB105" s="31"/>
      <c r="AC105" s="31"/>
      <c r="AD105" s="31"/>
      <c r="AE105" s="31"/>
    </row>
    <row r="106" spans="2:31" s="42" customFormat="1" x14ac:dyDescent="0.2">
      <c r="B106" s="31"/>
      <c r="C106" s="31"/>
      <c r="D106" s="31"/>
      <c r="E106" s="31"/>
      <c r="H106" s="33"/>
      <c r="T106" s="94"/>
      <c r="U106" s="31"/>
      <c r="V106" s="31"/>
      <c r="W106" s="31"/>
      <c r="X106" s="31"/>
      <c r="Y106" s="31"/>
      <c r="Z106" s="31"/>
      <c r="AA106" s="31"/>
      <c r="AB106" s="31"/>
      <c r="AC106" s="31"/>
      <c r="AD106" s="31"/>
      <c r="AE106" s="31"/>
    </row>
    <row r="107" spans="2:31" s="42" customFormat="1" x14ac:dyDescent="0.2">
      <c r="B107" s="31"/>
      <c r="C107" s="31"/>
      <c r="D107" s="31"/>
      <c r="E107" s="31"/>
      <c r="H107" s="33"/>
      <c r="T107" s="94"/>
      <c r="U107" s="31"/>
      <c r="V107" s="31"/>
      <c r="W107" s="31"/>
      <c r="X107" s="31"/>
      <c r="Y107" s="31"/>
      <c r="Z107" s="31"/>
      <c r="AA107" s="31"/>
      <c r="AB107" s="31"/>
      <c r="AC107" s="31"/>
      <c r="AD107" s="31"/>
      <c r="AE107" s="31"/>
    </row>
    <row r="108" spans="2:31" s="42" customFormat="1" x14ac:dyDescent="0.2">
      <c r="B108" s="31"/>
      <c r="C108" s="31"/>
      <c r="D108" s="31"/>
      <c r="E108" s="31"/>
      <c r="H108" s="33"/>
      <c r="T108" s="94"/>
      <c r="U108" s="31"/>
      <c r="V108" s="31"/>
      <c r="W108" s="31"/>
      <c r="X108" s="31"/>
      <c r="Y108" s="31"/>
      <c r="Z108" s="31"/>
      <c r="AA108" s="31"/>
      <c r="AB108" s="31"/>
      <c r="AC108" s="31"/>
      <c r="AD108" s="31"/>
      <c r="AE108" s="31"/>
    </row>
    <row r="109" spans="2:31" s="42" customFormat="1" x14ac:dyDescent="0.2">
      <c r="B109" s="31"/>
      <c r="C109" s="31"/>
      <c r="D109" s="31"/>
      <c r="E109" s="31"/>
      <c r="H109" s="33"/>
      <c r="T109" s="94"/>
      <c r="U109" s="31"/>
      <c r="V109" s="31"/>
      <c r="W109" s="31"/>
      <c r="X109" s="31"/>
      <c r="Y109" s="31"/>
      <c r="Z109" s="31"/>
      <c r="AA109" s="31"/>
      <c r="AB109" s="31"/>
      <c r="AC109" s="31"/>
      <c r="AD109" s="31"/>
      <c r="AE109" s="31"/>
    </row>
    <row r="110" spans="2:31" s="42" customFormat="1" x14ac:dyDescent="0.2">
      <c r="B110" s="31"/>
      <c r="C110" s="31"/>
      <c r="D110" s="31"/>
      <c r="E110" s="31"/>
      <c r="H110" s="33"/>
      <c r="T110" s="94"/>
      <c r="U110" s="31"/>
      <c r="V110" s="31"/>
      <c r="W110" s="31"/>
      <c r="X110" s="31"/>
      <c r="Y110" s="31"/>
      <c r="Z110" s="31"/>
      <c r="AA110" s="31"/>
      <c r="AB110" s="31"/>
      <c r="AC110" s="31"/>
      <c r="AD110" s="31"/>
      <c r="AE110" s="31"/>
    </row>
    <row r="111" spans="2:31" s="42" customFormat="1" x14ac:dyDescent="0.2">
      <c r="B111" s="31"/>
      <c r="C111" s="31"/>
      <c r="D111" s="31"/>
      <c r="E111" s="31"/>
      <c r="H111" s="33"/>
      <c r="T111" s="94"/>
      <c r="U111" s="31"/>
      <c r="V111" s="31"/>
      <c r="W111" s="31"/>
      <c r="X111" s="31"/>
      <c r="Y111" s="31"/>
      <c r="Z111" s="31"/>
      <c r="AA111" s="31"/>
      <c r="AB111" s="31"/>
      <c r="AC111" s="31"/>
      <c r="AD111" s="31"/>
      <c r="AE111" s="31"/>
    </row>
    <row r="112" spans="2:31" s="42" customFormat="1" x14ac:dyDescent="0.2">
      <c r="B112" s="31"/>
      <c r="C112" s="31"/>
      <c r="D112" s="31"/>
      <c r="E112" s="31"/>
      <c r="H112" s="33"/>
      <c r="T112" s="94"/>
      <c r="U112" s="31"/>
      <c r="V112" s="31"/>
      <c r="W112" s="31"/>
      <c r="X112" s="31"/>
      <c r="Y112" s="31"/>
      <c r="Z112" s="31"/>
      <c r="AA112" s="31"/>
      <c r="AB112" s="31"/>
      <c r="AC112" s="31"/>
      <c r="AD112" s="31"/>
      <c r="AE112" s="31"/>
    </row>
    <row r="113" spans="2:31" s="42" customFormat="1" x14ac:dyDescent="0.2">
      <c r="B113" s="31"/>
      <c r="C113" s="31"/>
      <c r="D113" s="31"/>
      <c r="E113" s="31"/>
      <c r="H113" s="33"/>
      <c r="T113" s="94"/>
      <c r="U113" s="31"/>
      <c r="V113" s="31"/>
      <c r="W113" s="31"/>
      <c r="X113" s="31"/>
      <c r="Y113" s="31"/>
      <c r="Z113" s="31"/>
      <c r="AA113" s="31"/>
      <c r="AB113" s="31"/>
      <c r="AC113" s="31"/>
      <c r="AD113" s="31"/>
      <c r="AE113" s="31"/>
    </row>
    <row r="114" spans="2:31" s="42" customFormat="1" x14ac:dyDescent="0.2">
      <c r="B114" s="31"/>
      <c r="C114" s="31"/>
      <c r="D114" s="31"/>
      <c r="E114" s="31"/>
      <c r="H114" s="33"/>
      <c r="T114" s="94"/>
      <c r="U114" s="31"/>
      <c r="V114" s="31"/>
      <c r="W114" s="31"/>
      <c r="X114" s="31"/>
      <c r="Y114" s="31"/>
      <c r="Z114" s="31"/>
      <c r="AA114" s="31"/>
      <c r="AB114" s="31"/>
      <c r="AC114" s="31"/>
      <c r="AD114" s="31"/>
      <c r="AE114" s="31"/>
    </row>
    <row r="115" spans="2:31" s="42" customFormat="1" x14ac:dyDescent="0.2">
      <c r="B115" s="31"/>
      <c r="C115" s="31"/>
      <c r="D115" s="31"/>
      <c r="E115" s="31"/>
      <c r="H115" s="33"/>
      <c r="T115" s="94"/>
      <c r="U115" s="31"/>
      <c r="V115" s="31"/>
      <c r="W115" s="31"/>
      <c r="X115" s="31"/>
      <c r="Y115" s="31"/>
      <c r="Z115" s="31"/>
      <c r="AA115" s="31"/>
      <c r="AB115" s="31"/>
      <c r="AC115" s="31"/>
      <c r="AD115" s="31"/>
      <c r="AE115" s="31"/>
    </row>
    <row r="116" spans="2:31" s="42" customFormat="1" x14ac:dyDescent="0.2">
      <c r="B116" s="31"/>
      <c r="C116" s="31"/>
      <c r="D116" s="31"/>
      <c r="E116" s="31"/>
      <c r="H116" s="33"/>
      <c r="T116" s="94"/>
      <c r="U116" s="31"/>
      <c r="V116" s="31"/>
      <c r="W116" s="31"/>
      <c r="X116" s="31"/>
      <c r="Y116" s="31"/>
      <c r="Z116" s="31"/>
      <c r="AA116" s="31"/>
      <c r="AB116" s="31"/>
      <c r="AC116" s="31"/>
      <c r="AD116" s="31"/>
      <c r="AE116" s="31"/>
    </row>
    <row r="117" spans="2:31" s="42" customFormat="1" x14ac:dyDescent="0.2">
      <c r="B117" s="31"/>
      <c r="C117" s="31"/>
      <c r="D117" s="31"/>
      <c r="E117" s="31"/>
      <c r="H117" s="33"/>
      <c r="T117" s="94"/>
      <c r="U117" s="31"/>
      <c r="V117" s="31"/>
      <c r="W117" s="31"/>
      <c r="X117" s="31"/>
      <c r="Y117" s="31"/>
      <c r="Z117" s="31"/>
      <c r="AA117" s="31"/>
      <c r="AB117" s="31"/>
      <c r="AC117" s="31"/>
      <c r="AD117" s="31"/>
      <c r="AE117" s="31"/>
    </row>
    <row r="118" spans="2:31" s="42" customFormat="1" x14ac:dyDescent="0.2">
      <c r="B118" s="31"/>
      <c r="C118" s="31"/>
      <c r="D118" s="31"/>
      <c r="E118" s="31"/>
      <c r="H118" s="33"/>
      <c r="T118" s="94"/>
      <c r="U118" s="31"/>
      <c r="V118" s="31"/>
      <c r="W118" s="31"/>
      <c r="X118" s="31"/>
      <c r="Y118" s="31"/>
      <c r="Z118" s="31"/>
      <c r="AA118" s="31"/>
      <c r="AB118" s="31"/>
      <c r="AC118" s="31"/>
      <c r="AD118" s="31"/>
      <c r="AE118" s="31"/>
    </row>
    <row r="119" spans="2:31" s="42" customFormat="1" x14ac:dyDescent="0.2">
      <c r="B119" s="31"/>
      <c r="C119" s="31"/>
      <c r="D119" s="31"/>
      <c r="E119" s="31"/>
      <c r="H119" s="33"/>
      <c r="T119" s="94"/>
      <c r="U119" s="31"/>
      <c r="V119" s="31"/>
      <c r="W119" s="31"/>
      <c r="X119" s="31"/>
      <c r="Y119" s="31"/>
      <c r="Z119" s="31"/>
      <c r="AA119" s="31"/>
      <c r="AB119" s="31"/>
      <c r="AC119" s="31"/>
      <c r="AD119" s="31"/>
      <c r="AE119" s="31"/>
    </row>
    <row r="120" spans="2:31" s="42" customFormat="1" x14ac:dyDescent="0.2">
      <c r="B120" s="31"/>
      <c r="C120" s="31"/>
      <c r="D120" s="31"/>
      <c r="E120" s="31"/>
      <c r="H120" s="33"/>
      <c r="T120" s="94"/>
      <c r="U120" s="31"/>
      <c r="V120" s="31"/>
      <c r="W120" s="31"/>
      <c r="X120" s="31"/>
      <c r="Y120" s="31"/>
      <c r="Z120" s="31"/>
      <c r="AA120" s="31"/>
      <c r="AB120" s="31"/>
      <c r="AC120" s="31"/>
      <c r="AD120" s="31"/>
      <c r="AE120" s="31"/>
    </row>
    <row r="121" spans="2:31" s="42" customFormat="1" x14ac:dyDescent="0.2">
      <c r="B121" s="31"/>
      <c r="C121" s="31"/>
      <c r="D121" s="31"/>
      <c r="E121" s="31"/>
      <c r="H121" s="33"/>
      <c r="T121" s="94"/>
      <c r="U121" s="31"/>
      <c r="V121" s="31"/>
      <c r="W121" s="31"/>
      <c r="X121" s="31"/>
      <c r="Y121" s="31"/>
      <c r="Z121" s="31"/>
      <c r="AA121" s="31"/>
      <c r="AB121" s="31"/>
      <c r="AC121" s="31"/>
      <c r="AD121" s="31"/>
      <c r="AE121" s="31"/>
    </row>
    <row r="122" spans="2:31" s="42" customFormat="1" x14ac:dyDescent="0.2">
      <c r="B122" s="31"/>
      <c r="C122" s="31"/>
      <c r="D122" s="31"/>
      <c r="E122" s="31"/>
      <c r="H122" s="33"/>
      <c r="T122" s="94"/>
      <c r="U122" s="31"/>
      <c r="V122" s="31"/>
      <c r="W122" s="31"/>
      <c r="X122" s="31"/>
      <c r="Y122" s="31"/>
      <c r="Z122" s="31"/>
      <c r="AA122" s="31"/>
      <c r="AB122" s="31"/>
      <c r="AC122" s="31"/>
      <c r="AD122" s="31"/>
      <c r="AE122" s="31"/>
    </row>
    <row r="123" spans="2:31" s="42" customFormat="1" x14ac:dyDescent="0.2">
      <c r="B123" s="31"/>
      <c r="C123" s="31"/>
      <c r="D123" s="31"/>
      <c r="E123" s="31"/>
      <c r="H123" s="33"/>
      <c r="T123" s="94"/>
      <c r="U123" s="31"/>
      <c r="V123" s="31"/>
      <c r="W123" s="31"/>
      <c r="X123" s="31"/>
      <c r="Y123" s="31"/>
      <c r="Z123" s="31"/>
      <c r="AA123" s="31"/>
      <c r="AB123" s="31"/>
      <c r="AC123" s="31"/>
      <c r="AD123" s="31"/>
      <c r="AE123" s="31"/>
    </row>
    <row r="124" spans="2:31" s="42" customFormat="1" x14ac:dyDescent="0.2">
      <c r="B124" s="31"/>
      <c r="C124" s="31"/>
      <c r="D124" s="31"/>
      <c r="E124" s="31"/>
      <c r="H124" s="33"/>
      <c r="T124" s="94"/>
      <c r="U124" s="31"/>
      <c r="V124" s="31"/>
      <c r="W124" s="31"/>
      <c r="X124" s="31"/>
      <c r="Y124" s="31"/>
      <c r="Z124" s="31"/>
      <c r="AA124" s="31"/>
      <c r="AB124" s="31"/>
      <c r="AC124" s="31"/>
      <c r="AD124" s="31"/>
      <c r="AE124" s="31"/>
    </row>
    <row r="125" spans="2:31" s="42" customFormat="1" x14ac:dyDescent="0.2">
      <c r="B125" s="31"/>
      <c r="C125" s="31"/>
      <c r="D125" s="31"/>
      <c r="E125" s="31"/>
      <c r="H125" s="33"/>
      <c r="T125" s="94"/>
      <c r="U125" s="31"/>
      <c r="V125" s="31"/>
      <c r="W125" s="31"/>
      <c r="X125" s="31"/>
      <c r="Y125" s="31"/>
      <c r="Z125" s="31"/>
      <c r="AA125" s="31"/>
      <c r="AB125" s="31"/>
      <c r="AC125" s="31"/>
      <c r="AD125" s="31"/>
      <c r="AE125" s="31"/>
    </row>
    <row r="126" spans="2:31" s="42" customFormat="1" x14ac:dyDescent="0.2">
      <c r="B126" s="31"/>
      <c r="C126" s="31"/>
      <c r="D126" s="31"/>
      <c r="E126" s="31"/>
      <c r="H126" s="33"/>
      <c r="T126" s="94"/>
      <c r="U126" s="31"/>
      <c r="V126" s="31"/>
      <c r="W126" s="31"/>
      <c r="X126" s="31"/>
      <c r="Y126" s="31"/>
      <c r="Z126" s="31"/>
      <c r="AA126" s="31"/>
      <c r="AB126" s="31"/>
      <c r="AC126" s="31"/>
      <c r="AD126" s="31"/>
      <c r="AE126" s="31"/>
    </row>
    <row r="127" spans="2:31" s="42" customFormat="1" x14ac:dyDescent="0.2">
      <c r="B127" s="31"/>
      <c r="C127" s="31"/>
      <c r="D127" s="31"/>
      <c r="E127" s="31"/>
      <c r="H127" s="33"/>
      <c r="T127" s="94"/>
      <c r="U127" s="31"/>
      <c r="V127" s="31"/>
      <c r="W127" s="31"/>
      <c r="X127" s="31"/>
      <c r="Y127" s="31"/>
      <c r="Z127" s="31"/>
      <c r="AA127" s="31"/>
      <c r="AB127" s="31"/>
      <c r="AC127" s="31"/>
      <c r="AD127" s="31"/>
      <c r="AE127" s="31"/>
    </row>
    <row r="128" spans="2:31" s="42" customFormat="1" x14ac:dyDescent="0.2">
      <c r="B128" s="31"/>
      <c r="C128" s="31"/>
      <c r="D128" s="31"/>
      <c r="E128" s="31"/>
      <c r="H128" s="33"/>
      <c r="T128" s="94"/>
      <c r="U128" s="31"/>
      <c r="V128" s="31"/>
      <c r="W128" s="31"/>
      <c r="X128" s="31"/>
      <c r="Y128" s="31"/>
      <c r="Z128" s="31"/>
      <c r="AA128" s="31"/>
      <c r="AB128" s="31"/>
      <c r="AC128" s="31"/>
      <c r="AD128" s="31"/>
      <c r="AE128" s="31"/>
    </row>
    <row r="129" spans="2:31" s="42" customFormat="1" x14ac:dyDescent="0.2">
      <c r="B129" s="31"/>
      <c r="C129" s="31"/>
      <c r="D129" s="31"/>
      <c r="E129" s="31"/>
      <c r="H129" s="33"/>
      <c r="T129" s="94"/>
      <c r="U129" s="31"/>
      <c r="V129" s="31"/>
      <c r="W129" s="31"/>
      <c r="X129" s="31"/>
      <c r="Y129" s="31"/>
      <c r="Z129" s="31"/>
      <c r="AA129" s="31"/>
      <c r="AB129" s="31"/>
      <c r="AC129" s="31"/>
      <c r="AD129" s="31"/>
      <c r="AE129" s="31"/>
    </row>
    <row r="130" spans="2:31" s="42" customFormat="1" x14ac:dyDescent="0.2">
      <c r="B130" s="31"/>
      <c r="C130" s="31"/>
      <c r="D130" s="31"/>
      <c r="E130" s="31"/>
      <c r="H130" s="33"/>
      <c r="T130" s="94"/>
      <c r="U130" s="31"/>
      <c r="V130" s="31"/>
      <c r="W130" s="31"/>
      <c r="X130" s="31"/>
      <c r="Y130" s="31"/>
      <c r="Z130" s="31"/>
      <c r="AA130" s="31"/>
      <c r="AB130" s="31"/>
      <c r="AC130" s="31"/>
      <c r="AD130" s="31"/>
      <c r="AE130" s="31"/>
    </row>
    <row r="131" spans="2:31" s="42" customFormat="1" x14ac:dyDescent="0.2">
      <c r="B131" s="31"/>
      <c r="C131" s="31"/>
      <c r="D131" s="31"/>
      <c r="E131" s="31"/>
      <c r="H131" s="33"/>
      <c r="T131" s="94"/>
      <c r="U131" s="31"/>
      <c r="V131" s="31"/>
      <c r="W131" s="31"/>
      <c r="X131" s="31"/>
      <c r="Y131" s="31"/>
      <c r="Z131" s="31"/>
      <c r="AA131" s="31"/>
      <c r="AB131" s="31"/>
      <c r="AC131" s="31"/>
      <c r="AD131" s="31"/>
      <c r="AE131" s="31"/>
    </row>
    <row r="132" spans="2:31" s="42" customFormat="1" x14ac:dyDescent="0.2">
      <c r="B132" s="31"/>
      <c r="C132" s="31"/>
      <c r="D132" s="31"/>
      <c r="E132" s="31"/>
      <c r="H132" s="33"/>
      <c r="T132" s="94"/>
      <c r="U132" s="31"/>
      <c r="V132" s="31"/>
      <c r="W132" s="31"/>
      <c r="X132" s="31"/>
      <c r="Y132" s="31"/>
      <c r="Z132" s="31"/>
      <c r="AA132" s="31"/>
      <c r="AB132" s="31"/>
      <c r="AC132" s="31"/>
      <c r="AD132" s="31"/>
      <c r="AE132" s="31"/>
    </row>
    <row r="133" spans="2:31" s="42" customFormat="1" x14ac:dyDescent="0.2">
      <c r="B133" s="31"/>
      <c r="C133" s="31"/>
      <c r="D133" s="31"/>
      <c r="E133" s="31"/>
      <c r="H133" s="33"/>
      <c r="T133" s="94"/>
      <c r="U133" s="31"/>
      <c r="V133" s="31"/>
      <c r="W133" s="31"/>
      <c r="X133" s="31"/>
      <c r="Y133" s="31"/>
      <c r="Z133" s="31"/>
      <c r="AA133" s="31"/>
      <c r="AB133" s="31"/>
      <c r="AC133" s="31"/>
      <c r="AD133" s="31"/>
      <c r="AE133" s="31"/>
    </row>
    <row r="134" spans="2:31" s="42" customFormat="1" x14ac:dyDescent="0.2">
      <c r="B134" s="31"/>
      <c r="C134" s="31"/>
      <c r="D134" s="31"/>
      <c r="E134" s="31"/>
      <c r="H134" s="33"/>
      <c r="T134" s="94"/>
      <c r="U134" s="31"/>
      <c r="V134" s="31"/>
      <c r="W134" s="31"/>
      <c r="X134" s="31"/>
      <c r="Y134" s="31"/>
      <c r="Z134" s="31"/>
      <c r="AA134" s="31"/>
      <c r="AB134" s="31"/>
      <c r="AC134" s="31"/>
      <c r="AD134" s="31"/>
      <c r="AE134" s="31"/>
    </row>
    <row r="135" spans="2:31" s="42" customFormat="1" x14ac:dyDescent="0.2">
      <c r="B135" s="31"/>
      <c r="C135" s="31"/>
      <c r="D135" s="31"/>
      <c r="E135" s="31"/>
      <c r="H135" s="33"/>
      <c r="T135" s="94"/>
      <c r="U135" s="31"/>
      <c r="V135" s="31"/>
      <c r="W135" s="31"/>
      <c r="X135" s="31"/>
      <c r="Y135" s="31"/>
      <c r="Z135" s="31"/>
      <c r="AA135" s="31"/>
      <c r="AB135" s="31"/>
      <c r="AC135" s="31"/>
      <c r="AD135" s="31"/>
      <c r="AE135" s="31"/>
    </row>
    <row r="136" spans="2:31" s="42" customFormat="1" x14ac:dyDescent="0.2">
      <c r="B136" s="31"/>
      <c r="C136" s="31"/>
      <c r="D136" s="31"/>
      <c r="E136" s="31"/>
      <c r="H136" s="33"/>
      <c r="T136" s="94"/>
      <c r="U136" s="31"/>
      <c r="V136" s="31"/>
      <c r="W136" s="31"/>
      <c r="X136" s="31"/>
      <c r="Y136" s="31"/>
      <c r="Z136" s="31"/>
      <c r="AA136" s="31"/>
      <c r="AB136" s="31"/>
      <c r="AC136" s="31"/>
      <c r="AD136" s="31"/>
      <c r="AE136" s="31"/>
    </row>
    <row r="137" spans="2:31" s="42" customFormat="1" x14ac:dyDescent="0.2">
      <c r="B137" s="31"/>
      <c r="C137" s="31"/>
      <c r="D137" s="31"/>
      <c r="E137" s="31"/>
      <c r="H137" s="33"/>
      <c r="T137" s="94"/>
      <c r="U137" s="31"/>
      <c r="V137" s="31"/>
      <c r="W137" s="31"/>
      <c r="X137" s="31"/>
      <c r="Y137" s="31"/>
      <c r="Z137" s="31"/>
      <c r="AA137" s="31"/>
      <c r="AB137" s="31"/>
      <c r="AC137" s="31"/>
      <c r="AD137" s="31"/>
      <c r="AE137" s="31"/>
    </row>
    <row r="138" spans="2:31" s="42" customFormat="1" x14ac:dyDescent="0.2">
      <c r="B138" s="31"/>
      <c r="C138" s="31"/>
      <c r="D138" s="31"/>
      <c r="E138" s="31"/>
      <c r="H138" s="33"/>
      <c r="T138" s="94"/>
      <c r="U138" s="31"/>
      <c r="V138" s="31"/>
      <c r="W138" s="31"/>
      <c r="X138" s="31"/>
      <c r="Y138" s="31"/>
      <c r="Z138" s="31"/>
      <c r="AA138" s="31"/>
      <c r="AB138" s="31"/>
      <c r="AC138" s="31"/>
      <c r="AD138" s="31"/>
      <c r="AE138" s="31"/>
    </row>
    <row r="139" spans="2:31" s="42" customFormat="1" x14ac:dyDescent="0.2">
      <c r="B139" s="31"/>
      <c r="C139" s="31"/>
      <c r="D139" s="31"/>
      <c r="E139" s="31"/>
      <c r="H139" s="33"/>
      <c r="T139" s="94"/>
      <c r="U139" s="31"/>
      <c r="V139" s="31"/>
      <c r="W139" s="31"/>
      <c r="X139" s="31"/>
      <c r="Y139" s="31"/>
      <c r="Z139" s="31"/>
      <c r="AA139" s="31"/>
      <c r="AB139" s="31"/>
      <c r="AC139" s="31"/>
      <c r="AD139" s="31"/>
      <c r="AE139" s="31"/>
    </row>
    <row r="140" spans="2:31" s="42" customFormat="1" x14ac:dyDescent="0.2">
      <c r="B140" s="31"/>
      <c r="C140" s="31"/>
      <c r="D140" s="31"/>
      <c r="E140" s="31"/>
      <c r="H140" s="33"/>
      <c r="T140" s="94"/>
      <c r="U140" s="31"/>
      <c r="V140" s="31"/>
      <c r="W140" s="31"/>
      <c r="X140" s="31"/>
      <c r="Y140" s="31"/>
      <c r="Z140" s="31"/>
      <c r="AA140" s="31"/>
      <c r="AB140" s="31"/>
      <c r="AC140" s="31"/>
      <c r="AD140" s="31"/>
      <c r="AE140" s="31"/>
    </row>
    <row r="141" spans="2:31" s="42" customFormat="1" x14ac:dyDescent="0.2">
      <c r="B141" s="31"/>
      <c r="C141" s="31"/>
      <c r="D141" s="31"/>
      <c r="E141" s="31"/>
      <c r="H141" s="33"/>
      <c r="T141" s="94"/>
      <c r="U141" s="31"/>
      <c r="V141" s="31"/>
      <c r="W141" s="31"/>
      <c r="X141" s="31"/>
      <c r="Y141" s="31"/>
      <c r="Z141" s="31"/>
      <c r="AA141" s="31"/>
      <c r="AB141" s="31"/>
      <c r="AC141" s="31"/>
      <c r="AD141" s="31"/>
      <c r="AE141" s="31"/>
    </row>
    <row r="142" spans="2:31" s="42" customFormat="1" x14ac:dyDescent="0.2">
      <c r="B142" s="31"/>
      <c r="C142" s="31"/>
      <c r="D142" s="31"/>
      <c r="E142" s="31"/>
      <c r="H142" s="33"/>
      <c r="T142" s="94"/>
      <c r="U142" s="31"/>
      <c r="V142" s="31"/>
      <c r="W142" s="31"/>
      <c r="X142" s="31"/>
      <c r="Y142" s="31"/>
      <c r="Z142" s="31"/>
      <c r="AA142" s="31"/>
      <c r="AB142" s="31"/>
      <c r="AC142" s="31"/>
      <c r="AD142" s="31"/>
      <c r="AE142" s="31"/>
    </row>
    <row r="143" spans="2:31" s="42" customFormat="1" x14ac:dyDescent="0.2">
      <c r="B143" s="31"/>
      <c r="C143" s="31"/>
      <c r="D143" s="31"/>
      <c r="E143" s="31"/>
      <c r="H143" s="33"/>
      <c r="T143" s="94"/>
      <c r="U143" s="31"/>
      <c r="V143" s="31"/>
      <c r="W143" s="31"/>
      <c r="X143" s="31"/>
      <c r="Y143" s="31"/>
      <c r="Z143" s="31"/>
      <c r="AA143" s="31"/>
      <c r="AB143" s="31"/>
      <c r="AC143" s="31"/>
      <c r="AD143" s="31"/>
      <c r="AE143" s="31"/>
    </row>
    <row r="144" spans="2:31" s="42" customFormat="1" x14ac:dyDescent="0.2">
      <c r="B144" s="31"/>
      <c r="C144" s="31"/>
      <c r="D144" s="31"/>
      <c r="E144" s="31"/>
      <c r="H144" s="33"/>
      <c r="T144" s="94"/>
      <c r="U144" s="31"/>
      <c r="V144" s="31"/>
      <c r="W144" s="31"/>
      <c r="X144" s="31"/>
      <c r="Y144" s="31"/>
      <c r="Z144" s="31"/>
      <c r="AA144" s="31"/>
      <c r="AB144" s="31"/>
      <c r="AC144" s="31"/>
      <c r="AD144" s="31"/>
      <c r="AE144" s="31"/>
    </row>
    <row r="145" spans="2:31" s="42" customFormat="1" x14ac:dyDescent="0.2">
      <c r="B145" s="31"/>
      <c r="C145" s="31"/>
      <c r="D145" s="31"/>
      <c r="E145" s="31"/>
      <c r="H145" s="33"/>
      <c r="T145" s="94"/>
      <c r="U145" s="31"/>
      <c r="V145" s="31"/>
      <c r="W145" s="31"/>
      <c r="X145" s="31"/>
      <c r="Y145" s="31"/>
      <c r="Z145" s="31"/>
      <c r="AA145" s="31"/>
      <c r="AB145" s="31"/>
      <c r="AC145" s="31"/>
      <c r="AD145" s="31"/>
      <c r="AE145" s="31"/>
    </row>
    <row r="146" spans="2:31" s="42" customFormat="1" x14ac:dyDescent="0.2">
      <c r="B146" s="31"/>
      <c r="C146" s="31"/>
      <c r="D146" s="31"/>
      <c r="E146" s="31"/>
      <c r="H146" s="33"/>
      <c r="T146" s="94"/>
      <c r="U146" s="31"/>
      <c r="V146" s="31"/>
      <c r="W146" s="31"/>
      <c r="X146" s="31"/>
      <c r="Y146" s="31"/>
      <c r="Z146" s="31"/>
      <c r="AA146" s="31"/>
      <c r="AB146" s="31"/>
      <c r="AC146" s="31"/>
      <c r="AD146" s="31"/>
      <c r="AE146" s="31"/>
    </row>
    <row r="147" spans="2:31" s="42" customFormat="1" x14ac:dyDescent="0.2">
      <c r="B147" s="31"/>
      <c r="C147" s="31"/>
      <c r="D147" s="31"/>
      <c r="E147" s="31"/>
      <c r="H147" s="33"/>
      <c r="T147" s="94"/>
      <c r="U147" s="31"/>
      <c r="V147" s="31"/>
      <c r="W147" s="31"/>
      <c r="X147" s="31"/>
      <c r="Y147" s="31"/>
      <c r="Z147" s="31"/>
      <c r="AA147" s="31"/>
      <c r="AB147" s="31"/>
      <c r="AC147" s="31"/>
      <c r="AD147" s="31"/>
      <c r="AE147" s="31"/>
    </row>
    <row r="148" spans="2:31" s="42" customFormat="1" x14ac:dyDescent="0.2">
      <c r="B148" s="31"/>
      <c r="C148" s="31"/>
      <c r="D148" s="31"/>
      <c r="E148" s="31"/>
      <c r="H148" s="33"/>
      <c r="T148" s="94"/>
      <c r="U148" s="31"/>
      <c r="V148" s="31"/>
      <c r="W148" s="31"/>
      <c r="X148" s="31"/>
      <c r="Y148" s="31"/>
      <c r="Z148" s="31"/>
      <c r="AA148" s="31"/>
      <c r="AB148" s="31"/>
      <c r="AC148" s="31"/>
      <c r="AD148" s="31"/>
      <c r="AE148" s="31"/>
    </row>
    <row r="149" spans="2:31" s="42" customFormat="1" x14ac:dyDescent="0.2">
      <c r="B149" s="31"/>
      <c r="C149" s="31"/>
      <c r="D149" s="31"/>
      <c r="E149" s="31"/>
      <c r="H149" s="33"/>
      <c r="T149" s="94"/>
      <c r="U149" s="31"/>
      <c r="V149" s="31"/>
      <c r="W149" s="31"/>
      <c r="X149" s="31"/>
      <c r="Y149" s="31"/>
      <c r="Z149" s="31"/>
      <c r="AA149" s="31"/>
      <c r="AB149" s="31"/>
      <c r="AC149" s="31"/>
      <c r="AD149" s="31"/>
      <c r="AE149" s="31"/>
    </row>
    <row r="150" spans="2:31" s="42" customFormat="1" x14ac:dyDescent="0.2">
      <c r="B150" s="31"/>
      <c r="C150" s="31"/>
      <c r="D150" s="31"/>
      <c r="E150" s="31"/>
      <c r="H150" s="33"/>
      <c r="T150" s="94"/>
      <c r="U150" s="31"/>
      <c r="V150" s="31"/>
      <c r="W150" s="31"/>
      <c r="X150" s="31"/>
      <c r="Y150" s="31"/>
      <c r="Z150" s="31"/>
      <c r="AA150" s="31"/>
      <c r="AB150" s="31"/>
      <c r="AC150" s="31"/>
      <c r="AD150" s="31"/>
      <c r="AE150" s="31"/>
    </row>
    <row r="151" spans="2:31" s="42" customFormat="1" x14ac:dyDescent="0.2">
      <c r="B151" s="31"/>
      <c r="C151" s="31"/>
      <c r="D151" s="31"/>
      <c r="E151" s="31"/>
      <c r="H151" s="33"/>
      <c r="T151" s="94"/>
      <c r="U151" s="31"/>
      <c r="V151" s="31"/>
      <c r="W151" s="31"/>
      <c r="X151" s="31"/>
      <c r="Y151" s="31"/>
      <c r="Z151" s="31"/>
      <c r="AA151" s="31"/>
      <c r="AB151" s="31"/>
      <c r="AC151" s="31"/>
      <c r="AD151" s="31"/>
      <c r="AE151" s="31"/>
    </row>
    <row r="152" spans="2:31" s="42" customFormat="1" x14ac:dyDescent="0.2">
      <c r="B152" s="31"/>
      <c r="C152" s="31"/>
      <c r="D152" s="31"/>
      <c r="E152" s="31"/>
      <c r="H152" s="33"/>
      <c r="T152" s="94"/>
      <c r="U152" s="31"/>
      <c r="V152" s="31"/>
      <c r="W152" s="31"/>
      <c r="X152" s="31"/>
      <c r="Y152" s="31"/>
      <c r="Z152" s="31"/>
      <c r="AA152" s="31"/>
      <c r="AB152" s="31"/>
      <c r="AC152" s="31"/>
      <c r="AD152" s="31"/>
      <c r="AE152" s="31"/>
    </row>
    <row r="153" spans="2:31" s="42" customFormat="1" x14ac:dyDescent="0.2">
      <c r="B153" s="31"/>
      <c r="C153" s="31"/>
      <c r="D153" s="31"/>
      <c r="E153" s="31"/>
      <c r="H153" s="33"/>
      <c r="T153" s="94"/>
      <c r="U153" s="31"/>
      <c r="V153" s="31"/>
      <c r="W153" s="31"/>
      <c r="X153" s="31"/>
      <c r="Y153" s="31"/>
      <c r="Z153" s="31"/>
      <c r="AA153" s="31"/>
      <c r="AB153" s="31"/>
      <c r="AC153" s="31"/>
      <c r="AD153" s="31"/>
      <c r="AE153" s="31"/>
    </row>
    <row r="154" spans="2:31" s="42" customFormat="1" x14ac:dyDescent="0.2">
      <c r="B154" s="31"/>
      <c r="C154" s="31"/>
      <c r="D154" s="31"/>
      <c r="E154" s="31"/>
      <c r="H154" s="33"/>
      <c r="T154" s="94"/>
      <c r="U154" s="31"/>
      <c r="V154" s="31"/>
      <c r="W154" s="31"/>
      <c r="X154" s="31"/>
      <c r="Y154" s="31"/>
      <c r="Z154" s="31"/>
      <c r="AA154" s="31"/>
      <c r="AB154" s="31"/>
      <c r="AC154" s="31"/>
      <c r="AD154" s="31"/>
      <c r="AE154" s="31"/>
    </row>
    <row r="155" spans="2:31" s="42" customFormat="1" x14ac:dyDescent="0.2">
      <c r="B155" s="31"/>
      <c r="C155" s="31"/>
      <c r="D155" s="31"/>
      <c r="E155" s="31"/>
      <c r="H155" s="33"/>
      <c r="T155" s="94"/>
      <c r="U155" s="31"/>
      <c r="V155" s="31"/>
      <c r="W155" s="31"/>
      <c r="X155" s="31"/>
      <c r="Y155" s="31"/>
      <c r="Z155" s="31"/>
      <c r="AA155" s="31"/>
      <c r="AB155" s="31"/>
      <c r="AC155" s="31"/>
      <c r="AD155" s="31"/>
      <c r="AE155" s="31"/>
    </row>
    <row r="156" spans="2:31" s="42" customFormat="1" x14ac:dyDescent="0.2">
      <c r="B156" s="31"/>
      <c r="C156" s="31"/>
      <c r="D156" s="31"/>
      <c r="E156" s="31"/>
      <c r="H156" s="33"/>
      <c r="T156" s="94"/>
      <c r="U156" s="31"/>
      <c r="V156" s="31"/>
      <c r="W156" s="31"/>
      <c r="X156" s="31"/>
      <c r="Y156" s="31"/>
      <c r="Z156" s="31"/>
      <c r="AA156" s="31"/>
      <c r="AB156" s="31"/>
      <c r="AC156" s="31"/>
      <c r="AD156" s="31"/>
      <c r="AE156" s="31"/>
    </row>
  </sheetData>
  <conditionalFormatting sqref="T3:T44">
    <cfRule type="expression" dxfId="100" priority="6">
      <formula>#REF!="yes"</formula>
    </cfRule>
  </conditionalFormatting>
  <conditionalFormatting sqref="AE3">
    <cfRule type="expression" dxfId="99" priority="5">
      <formula>AF3="yes"</formula>
    </cfRule>
  </conditionalFormatting>
  <conditionalFormatting sqref="D21:D44 D3:D19">
    <cfRule type="expression" dxfId="98" priority="1">
      <formula>#REF!="yes"</formula>
    </cfRule>
    <cfRule type="expression" dxfId="97" priority="2">
      <formula>AND(#REF!="no",#REF!="up")</formula>
    </cfRule>
  </conditionalFormatting>
  <dataValidations count="1">
    <dataValidation type="list" allowBlank="1" showInputMessage="1" showErrorMessage="1" sqref="E1:G1" xr:uid="{943EC564-3E65-40D3-9CB4-A8A00B0EB082}">
      <formula1>Quarters</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754FE-FA1C-4A7B-9847-1B1B3447FC43}">
  <dimension ref="B3"/>
  <sheetViews>
    <sheetView showGridLines="0" showRowColHeaders="0" zoomScale="80" zoomScaleNormal="80" workbookViewId="0"/>
  </sheetViews>
  <sheetFormatPr defaultColWidth="8.77734375" defaultRowHeight="10" x14ac:dyDescent="0.2"/>
  <cols>
    <col min="1" max="1" width="8.77734375" style="307"/>
    <col min="2" max="2" width="45.77734375" style="307" customWidth="1"/>
    <col min="3" max="3" width="22.77734375" style="307" customWidth="1"/>
    <col min="4" max="4" width="15.77734375" style="307" customWidth="1"/>
    <col min="5" max="5" width="12.33203125" style="307" customWidth="1"/>
    <col min="6" max="6" width="8.77734375" style="307"/>
    <col min="7" max="7" width="9.44140625" style="307" customWidth="1"/>
    <col min="8" max="8" width="19.33203125" style="307" customWidth="1"/>
    <col min="9" max="16384" width="8.77734375" style="307"/>
  </cols>
  <sheetData>
    <row r="3" spans="2:2" ht="18" x14ac:dyDescent="0.4">
      <c r="B3" s="308" t="s">
        <v>540</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E154-BEB0-4E6E-B87A-3E981067CEBC}">
  <dimension ref="A1:AB49"/>
  <sheetViews>
    <sheetView workbookViewId="0">
      <pane ySplit="6" topLeftCell="A7" activePane="bottomLeft" state="frozen"/>
      <selection pane="bottomLeft"/>
    </sheetView>
  </sheetViews>
  <sheetFormatPr defaultRowHeight="10" x14ac:dyDescent="0.2"/>
  <cols>
    <col min="1" max="1" width="29.6640625" customWidth="1"/>
    <col min="2" max="2" width="11.33203125" bestFit="1" customWidth="1"/>
    <col min="3" max="3" width="44" bestFit="1" customWidth="1"/>
    <col min="4" max="4" width="11.33203125" bestFit="1" customWidth="1"/>
    <col min="5" max="5" width="12.6640625" bestFit="1" customWidth="1"/>
    <col min="6" max="6" width="14.44140625" bestFit="1" customWidth="1"/>
    <col min="7" max="7" width="16.77734375" customWidth="1"/>
    <col min="8" max="16" width="16.77734375" style="393" customWidth="1"/>
    <col min="17" max="25" width="16.77734375" customWidth="1"/>
    <col min="26" max="28" width="16.77734375" style="411" customWidth="1"/>
  </cols>
  <sheetData>
    <row r="1" spans="1:28" ht="39" x14ac:dyDescent="0.3">
      <c r="A1" s="381" t="s">
        <v>521</v>
      </c>
    </row>
    <row r="5" spans="1:28" ht="10.5" x14ac:dyDescent="0.25">
      <c r="E5" s="455" t="s">
        <v>462</v>
      </c>
      <c r="F5" s="456"/>
      <c r="G5" s="455"/>
      <c r="H5" s="455" t="s">
        <v>608</v>
      </c>
      <c r="I5" s="456"/>
      <c r="J5" s="455"/>
      <c r="K5" s="455" t="s">
        <v>609</v>
      </c>
      <c r="L5" s="456"/>
      <c r="M5" s="455"/>
      <c r="N5" s="455" t="s">
        <v>610</v>
      </c>
      <c r="O5" s="456"/>
      <c r="P5" s="455"/>
      <c r="Q5" s="455" t="s">
        <v>623</v>
      </c>
      <c r="R5" s="456"/>
      <c r="S5" s="455"/>
      <c r="T5" s="455" t="s">
        <v>628</v>
      </c>
      <c r="U5" s="456"/>
      <c r="V5" s="455"/>
      <c r="W5" s="455" t="s">
        <v>633</v>
      </c>
      <c r="X5" s="456"/>
      <c r="Y5" s="455"/>
      <c r="Z5" s="455" t="s">
        <v>638</v>
      </c>
      <c r="AA5" s="456"/>
      <c r="AB5" s="455"/>
    </row>
    <row r="6" spans="1:28" ht="28.5" customHeight="1" x14ac:dyDescent="0.2">
      <c r="A6" s="102" t="s">
        <v>186</v>
      </c>
      <c r="B6" s="102" t="s">
        <v>187</v>
      </c>
      <c r="C6" s="102" t="s">
        <v>188</v>
      </c>
      <c r="D6" s="102" t="s">
        <v>189</v>
      </c>
      <c r="E6" s="102" t="s">
        <v>137</v>
      </c>
      <c r="F6" s="102" t="s">
        <v>138</v>
      </c>
      <c r="G6" s="102" t="s">
        <v>4</v>
      </c>
      <c r="H6" s="102" t="s">
        <v>137</v>
      </c>
      <c r="I6" s="102" t="s">
        <v>138</v>
      </c>
      <c r="J6" s="102" t="s">
        <v>4</v>
      </c>
      <c r="K6" s="102" t="s">
        <v>137</v>
      </c>
      <c r="L6" s="102" t="s">
        <v>138</v>
      </c>
      <c r="M6" s="102" t="s">
        <v>4</v>
      </c>
      <c r="N6" s="102" t="s">
        <v>137</v>
      </c>
      <c r="O6" s="102" t="s">
        <v>138</v>
      </c>
      <c r="P6" s="102" t="s">
        <v>4</v>
      </c>
      <c r="Q6" s="102" t="s">
        <v>137</v>
      </c>
      <c r="R6" s="102" t="s">
        <v>138</v>
      </c>
      <c r="S6" s="102" t="s">
        <v>4</v>
      </c>
      <c r="T6" s="102" t="s">
        <v>137</v>
      </c>
      <c r="U6" s="102" t="s">
        <v>138</v>
      </c>
      <c r="V6" s="102" t="s">
        <v>4</v>
      </c>
      <c r="W6" s="102" t="s">
        <v>137</v>
      </c>
      <c r="X6" s="102" t="s">
        <v>138</v>
      </c>
      <c r="Y6" s="102" t="s">
        <v>4</v>
      </c>
      <c r="Z6" s="102" t="s">
        <v>137</v>
      </c>
      <c r="AA6" s="102" t="s">
        <v>138</v>
      </c>
      <c r="AB6" s="102" t="s">
        <v>4</v>
      </c>
    </row>
    <row r="7" spans="1:28" x14ac:dyDescent="0.2">
      <c r="A7" s="295" t="s">
        <v>184</v>
      </c>
      <c r="B7" s="295" t="s">
        <v>190</v>
      </c>
      <c r="C7" s="295" t="s">
        <v>191</v>
      </c>
      <c r="D7" s="295" t="s">
        <v>192</v>
      </c>
      <c r="E7" s="154">
        <v>379692</v>
      </c>
      <c r="F7" s="156">
        <v>553119.88333333295</v>
      </c>
      <c r="G7" s="152">
        <v>0.68645516359277559</v>
      </c>
      <c r="H7" s="154">
        <v>379078</v>
      </c>
      <c r="I7" s="156">
        <v>553650.86666666705</v>
      </c>
      <c r="J7" s="152">
        <v>0.68468781107901522</v>
      </c>
      <c r="K7" s="154">
        <v>380602</v>
      </c>
      <c r="L7" s="156">
        <v>554209.57499999995</v>
      </c>
      <c r="M7" s="152">
        <v>0.68674742763150576</v>
      </c>
      <c r="N7" s="154">
        <v>383466</v>
      </c>
      <c r="O7" s="156">
        <v>554821.74166666705</v>
      </c>
      <c r="P7" s="152">
        <v>0.69115171811414633</v>
      </c>
      <c r="Q7" s="154">
        <v>386160</v>
      </c>
      <c r="R7" s="156">
        <v>555474.02500000002</v>
      </c>
      <c r="S7" s="152">
        <v>0.69519002261176832</v>
      </c>
      <c r="T7" s="154">
        <v>389486</v>
      </c>
      <c r="U7" s="156">
        <v>556139.00833333295</v>
      </c>
      <c r="V7" s="152">
        <v>0.70033929316922472</v>
      </c>
      <c r="W7" s="154">
        <v>394864</v>
      </c>
      <c r="X7" s="156">
        <v>556817.17500000005</v>
      </c>
      <c r="Y7" s="152">
        <v>0.70914479245364503</v>
      </c>
      <c r="Z7" s="154">
        <v>402180</v>
      </c>
      <c r="AA7" s="156">
        <v>557505.02500000002</v>
      </c>
      <c r="AB7" s="152">
        <v>0.72139260090077217</v>
      </c>
    </row>
    <row r="8" spans="1:28" x14ac:dyDescent="0.2">
      <c r="A8" s="295" t="s">
        <v>179</v>
      </c>
      <c r="B8" s="295" t="s">
        <v>203</v>
      </c>
      <c r="C8" s="295" t="s">
        <v>208</v>
      </c>
      <c r="D8" s="295" t="s">
        <v>209</v>
      </c>
      <c r="E8" s="154">
        <v>401319</v>
      </c>
      <c r="F8" s="156">
        <v>565411.11666666705</v>
      </c>
      <c r="G8" s="152">
        <v>0.70978264871398689</v>
      </c>
      <c r="H8" s="154">
        <v>402835</v>
      </c>
      <c r="I8" s="156">
        <v>566163.61666666705</v>
      </c>
      <c r="J8" s="152">
        <v>0.71151693281126549</v>
      </c>
      <c r="K8" s="154">
        <v>409118</v>
      </c>
      <c r="L8" s="156">
        <v>567003.89166666695</v>
      </c>
      <c r="M8" s="152">
        <v>0.72154354848857771</v>
      </c>
      <c r="N8" s="154">
        <v>417710</v>
      </c>
      <c r="O8" s="156">
        <v>567886.35833333305</v>
      </c>
      <c r="P8" s="152">
        <v>0.73555209395400933</v>
      </c>
      <c r="Q8" s="154">
        <v>424979</v>
      </c>
      <c r="R8" s="156">
        <v>568810.77500000002</v>
      </c>
      <c r="S8" s="152">
        <v>0.7471359873588892</v>
      </c>
      <c r="T8" s="154">
        <v>430995</v>
      </c>
      <c r="U8" s="156">
        <v>569761.59166666702</v>
      </c>
      <c r="V8" s="152">
        <v>0.75644797105268735</v>
      </c>
      <c r="W8" s="154">
        <v>444916</v>
      </c>
      <c r="X8" s="156">
        <v>570712.77500000002</v>
      </c>
      <c r="Y8" s="152">
        <v>0.77957953543268765</v>
      </c>
      <c r="Z8" s="154">
        <v>459921</v>
      </c>
      <c r="AA8" s="156">
        <v>571684.05000000005</v>
      </c>
      <c r="AB8" s="152">
        <v>0.80450206718203865</v>
      </c>
    </row>
    <row r="9" spans="1:28" x14ac:dyDescent="0.2">
      <c r="A9" s="295" t="s">
        <v>180</v>
      </c>
      <c r="B9" s="295" t="s">
        <v>215</v>
      </c>
      <c r="C9" s="295" t="s">
        <v>216</v>
      </c>
      <c r="D9" s="295" t="s">
        <v>217</v>
      </c>
      <c r="E9" s="154">
        <v>526922</v>
      </c>
      <c r="F9" s="156">
        <v>720154.55</v>
      </c>
      <c r="G9" s="152">
        <v>0.7316790541696917</v>
      </c>
      <c r="H9" s="154">
        <v>529371</v>
      </c>
      <c r="I9" s="156">
        <v>720319.375</v>
      </c>
      <c r="J9" s="152">
        <v>0.73491151060597248</v>
      </c>
      <c r="K9" s="154">
        <v>537440</v>
      </c>
      <c r="L9" s="156">
        <v>720485.01666666695</v>
      </c>
      <c r="M9" s="152">
        <v>0.74594195238989558</v>
      </c>
      <c r="N9" s="154">
        <v>547363</v>
      </c>
      <c r="O9" s="156">
        <v>720654.40833333298</v>
      </c>
      <c r="P9" s="152">
        <v>0.7595360462248385</v>
      </c>
      <c r="Q9" s="154">
        <v>556420</v>
      </c>
      <c r="R9" s="156">
        <v>720837.78333333298</v>
      </c>
      <c r="S9" s="152">
        <v>0.77190737342731353</v>
      </c>
      <c r="T9" s="154">
        <v>562647</v>
      </c>
      <c r="U9" s="156">
        <v>721019.38333333295</v>
      </c>
      <c r="V9" s="152">
        <v>0.78034934012291857</v>
      </c>
      <c r="W9" s="154">
        <v>576394</v>
      </c>
      <c r="X9" s="156">
        <v>721226.53333333298</v>
      </c>
      <c r="Y9" s="152">
        <v>0.79918579442168836</v>
      </c>
      <c r="Z9" s="154">
        <v>593940</v>
      </c>
      <c r="AA9" s="156">
        <v>721520.67500000005</v>
      </c>
      <c r="AB9" s="152">
        <v>0.82317807455760017</v>
      </c>
    </row>
    <row r="10" spans="1:28" x14ac:dyDescent="0.2">
      <c r="A10" s="295" t="s">
        <v>184</v>
      </c>
      <c r="B10" s="295" t="s">
        <v>190</v>
      </c>
      <c r="C10" s="295" t="s">
        <v>237</v>
      </c>
      <c r="D10" s="295" t="s">
        <v>238</v>
      </c>
      <c r="E10" s="154">
        <v>361100</v>
      </c>
      <c r="F10" s="156">
        <v>571344.02500000002</v>
      </c>
      <c r="G10" s="152">
        <v>0.63201851108883123</v>
      </c>
      <c r="H10" s="154">
        <v>359586</v>
      </c>
      <c r="I10" s="156">
        <v>571595.84166666702</v>
      </c>
      <c r="J10" s="152">
        <v>0.6290913505450183</v>
      </c>
      <c r="K10" s="154">
        <v>361186</v>
      </c>
      <c r="L10" s="156">
        <v>571906.79166666698</v>
      </c>
      <c r="M10" s="152">
        <v>0.63154696755291462</v>
      </c>
      <c r="N10" s="154">
        <v>363745</v>
      </c>
      <c r="O10" s="156">
        <v>572251.02500000002</v>
      </c>
      <c r="P10" s="152">
        <v>0.63563887893429283</v>
      </c>
      <c r="Q10" s="154">
        <v>366607</v>
      </c>
      <c r="R10" s="156">
        <v>572615.40833333298</v>
      </c>
      <c r="S10" s="152">
        <v>0.64023250975214663</v>
      </c>
      <c r="T10" s="154">
        <v>369311</v>
      </c>
      <c r="U10" s="156">
        <v>573074.03333333298</v>
      </c>
      <c r="V10" s="152">
        <v>0.64443855159842389</v>
      </c>
      <c r="W10" s="154">
        <v>374179</v>
      </c>
      <c r="X10" s="156">
        <v>573567.32499999995</v>
      </c>
      <c r="Y10" s="152">
        <v>0.65237154156227439</v>
      </c>
      <c r="Z10" s="154">
        <v>382233</v>
      </c>
      <c r="AA10" s="156">
        <v>574105.558333333</v>
      </c>
      <c r="AB10" s="152">
        <v>0.66578871159103226</v>
      </c>
    </row>
    <row r="11" spans="1:28" x14ac:dyDescent="0.2">
      <c r="A11" s="295" t="s">
        <v>183</v>
      </c>
      <c r="B11" s="295" t="s">
        <v>211</v>
      </c>
      <c r="C11" s="295" t="s">
        <v>212</v>
      </c>
      <c r="D11" s="295" t="s">
        <v>213</v>
      </c>
      <c r="E11" s="154">
        <v>680474</v>
      </c>
      <c r="F11" s="156">
        <v>1054153.7333333339</v>
      </c>
      <c r="G11" s="152">
        <v>0.64551685250715451</v>
      </c>
      <c r="H11" s="154">
        <v>679970</v>
      </c>
      <c r="I11" s="156">
        <v>1054852.25</v>
      </c>
      <c r="J11" s="152">
        <v>0.64461160318897737</v>
      </c>
      <c r="K11" s="154">
        <v>686527</v>
      </c>
      <c r="L11" s="156">
        <v>1055666.0166666668</v>
      </c>
      <c r="M11" s="152">
        <v>0.6503259451012291</v>
      </c>
      <c r="N11" s="154">
        <v>695008</v>
      </c>
      <c r="O11" s="156">
        <v>1056578.0999999999</v>
      </c>
      <c r="P11" s="152">
        <v>0.65779141172810618</v>
      </c>
      <c r="Q11" s="154">
        <v>701740</v>
      </c>
      <c r="R11" s="156">
        <v>1057594.175</v>
      </c>
      <c r="S11" s="152">
        <v>0.6635248345614233</v>
      </c>
      <c r="T11" s="154">
        <v>710663</v>
      </c>
      <c r="U11" s="156">
        <v>1058724.5166666661</v>
      </c>
      <c r="V11" s="152">
        <v>0.67124449166198774</v>
      </c>
      <c r="W11" s="154">
        <v>723551</v>
      </c>
      <c r="X11" s="156">
        <v>1059908.0083333331</v>
      </c>
      <c r="Y11" s="152">
        <v>0.68265452691291362</v>
      </c>
      <c r="Z11" s="154">
        <v>740538</v>
      </c>
      <c r="AA11" s="156">
        <v>1061197.8583333339</v>
      </c>
      <c r="AB11" s="152">
        <v>0.69783216596672482</v>
      </c>
    </row>
    <row r="12" spans="1:28" x14ac:dyDescent="0.2">
      <c r="A12" s="295" t="s">
        <v>179</v>
      </c>
      <c r="B12" s="295" t="s">
        <v>203</v>
      </c>
      <c r="C12" s="295" t="s">
        <v>243</v>
      </c>
      <c r="D12" s="295" t="s">
        <v>244</v>
      </c>
      <c r="E12" s="154">
        <v>424986</v>
      </c>
      <c r="F12" s="156">
        <v>546706.07499999995</v>
      </c>
      <c r="G12" s="152">
        <v>0.77735737617329392</v>
      </c>
      <c r="H12" s="154">
        <v>426011</v>
      </c>
      <c r="I12" s="156">
        <v>547159.97499999998</v>
      </c>
      <c r="J12" s="152">
        <v>0.77858582400878285</v>
      </c>
      <c r="K12" s="154">
        <v>431438</v>
      </c>
      <c r="L12" s="156">
        <v>547695.04166666698</v>
      </c>
      <c r="M12" s="152">
        <v>0.78773398913218162</v>
      </c>
      <c r="N12" s="154">
        <v>436212</v>
      </c>
      <c r="O12" s="156">
        <v>548302.54166666698</v>
      </c>
      <c r="P12" s="152">
        <v>0.79556807939290775</v>
      </c>
      <c r="Q12" s="154">
        <v>440610</v>
      </c>
      <c r="R12" s="156">
        <v>548952.40833333298</v>
      </c>
      <c r="S12" s="152">
        <v>0.80263788501762856</v>
      </c>
      <c r="T12" s="154">
        <v>444417</v>
      </c>
      <c r="U12" s="156">
        <v>549671.441666667</v>
      </c>
      <c r="V12" s="152">
        <v>0.80851389814336461</v>
      </c>
      <c r="W12" s="154">
        <v>452258</v>
      </c>
      <c r="X12" s="156">
        <v>550444.23333333305</v>
      </c>
      <c r="Y12" s="152">
        <v>0.82162364979510227</v>
      </c>
      <c r="Z12" s="154">
        <v>463685</v>
      </c>
      <c r="AA12" s="156">
        <v>551221.05000000005</v>
      </c>
      <c r="AB12" s="152">
        <v>0.84119610453918614</v>
      </c>
    </row>
    <row r="13" spans="1:28" x14ac:dyDescent="0.2">
      <c r="A13" s="295" t="s">
        <v>182</v>
      </c>
      <c r="B13" s="295" t="s">
        <v>219</v>
      </c>
      <c r="C13" s="295" t="s">
        <v>251</v>
      </c>
      <c r="D13" s="295" t="s">
        <v>252</v>
      </c>
      <c r="E13" s="154">
        <v>1261780</v>
      </c>
      <c r="F13" s="156">
        <v>1517142.9000000006</v>
      </c>
      <c r="G13" s="152">
        <v>0.83168170908620376</v>
      </c>
      <c r="H13" s="154">
        <v>1267813</v>
      </c>
      <c r="I13" s="156">
        <v>1518133.8583333334</v>
      </c>
      <c r="J13" s="152">
        <v>0.83511278866532535</v>
      </c>
      <c r="K13" s="154">
        <v>1279446</v>
      </c>
      <c r="L13" s="156">
        <v>1519218.3166666669</v>
      </c>
      <c r="M13" s="152">
        <v>0.84217389032489165</v>
      </c>
      <c r="N13" s="154">
        <v>1293585</v>
      </c>
      <c r="O13" s="156">
        <v>1520357.133333334</v>
      </c>
      <c r="P13" s="152">
        <v>0.85084285240524804</v>
      </c>
      <c r="Q13" s="154">
        <v>1309144</v>
      </c>
      <c r="R13" s="156">
        <v>1521566.6999999995</v>
      </c>
      <c r="S13" s="152">
        <v>0.86039212083177186</v>
      </c>
      <c r="T13" s="154">
        <v>1324180</v>
      </c>
      <c r="U13" s="156">
        <v>1522842.0083333333</v>
      </c>
      <c r="V13" s="152">
        <v>0.86954522711731741</v>
      </c>
      <c r="W13" s="154">
        <v>1349699</v>
      </c>
      <c r="X13" s="156">
        <v>1524215.7416666672</v>
      </c>
      <c r="Y13" s="152">
        <v>0.88550391070240475</v>
      </c>
      <c r="Z13" s="154">
        <v>1390010</v>
      </c>
      <c r="AA13" s="156">
        <v>1525688.2166666666</v>
      </c>
      <c r="AB13" s="152">
        <v>0.91107081041557936</v>
      </c>
    </row>
    <row r="14" spans="1:28" x14ac:dyDescent="0.2">
      <c r="A14" s="295" t="s">
        <v>184</v>
      </c>
      <c r="B14" s="295" t="s">
        <v>190</v>
      </c>
      <c r="C14" s="295" t="s">
        <v>324</v>
      </c>
      <c r="D14" s="295" t="s">
        <v>325</v>
      </c>
      <c r="E14" s="154">
        <v>257551</v>
      </c>
      <c r="F14" s="156">
        <v>353119.808333333</v>
      </c>
      <c r="G14" s="152">
        <v>0.72935868768052992</v>
      </c>
      <c r="H14" s="154">
        <v>257307</v>
      </c>
      <c r="I14" s="156">
        <v>353566.183333333</v>
      </c>
      <c r="J14" s="152">
        <v>0.72774776584732837</v>
      </c>
      <c r="K14" s="154">
        <v>259811</v>
      </c>
      <c r="L14" s="156">
        <v>354035.98333333299</v>
      </c>
      <c r="M14" s="152">
        <v>0.73385478378163049</v>
      </c>
      <c r="N14" s="154">
        <v>262527</v>
      </c>
      <c r="O14" s="156">
        <v>354503</v>
      </c>
      <c r="P14" s="152">
        <v>0.74054944527972966</v>
      </c>
      <c r="Q14" s="154">
        <v>264992</v>
      </c>
      <c r="R14" s="156">
        <v>354964.49166666699</v>
      </c>
      <c r="S14" s="152">
        <v>0.74653100865323574</v>
      </c>
      <c r="T14" s="154">
        <v>267166</v>
      </c>
      <c r="U14" s="156">
        <v>355412.41666666698</v>
      </c>
      <c r="V14" s="152">
        <v>0.751706995792915</v>
      </c>
      <c r="W14" s="154">
        <v>270288</v>
      </c>
      <c r="X14" s="156">
        <v>355861.26666666701</v>
      </c>
      <c r="Y14" s="152">
        <v>0.75953194493959086</v>
      </c>
      <c r="Z14" s="154">
        <v>277345</v>
      </c>
      <c r="AA14" s="156">
        <v>356301.16666666698</v>
      </c>
      <c r="AB14" s="152">
        <v>0.77840048236346804</v>
      </c>
    </row>
    <row r="15" spans="1:28" x14ac:dyDescent="0.2">
      <c r="A15" s="295" t="s">
        <v>180</v>
      </c>
      <c r="B15" s="295" t="s">
        <v>215</v>
      </c>
      <c r="C15" s="295" t="s">
        <v>261</v>
      </c>
      <c r="D15" s="295" t="s">
        <v>262</v>
      </c>
      <c r="E15" s="154">
        <v>424893</v>
      </c>
      <c r="F15" s="156">
        <v>568291.691666667</v>
      </c>
      <c r="G15" s="152">
        <v>0.74766709813034204</v>
      </c>
      <c r="H15" s="154">
        <v>427154</v>
      </c>
      <c r="I15" s="156">
        <v>568739.79166666698</v>
      </c>
      <c r="J15" s="152">
        <v>0.75105348044708453</v>
      </c>
      <c r="K15" s="154">
        <v>431595</v>
      </c>
      <c r="L15" s="156">
        <v>569274.71666666702</v>
      </c>
      <c r="M15" s="152">
        <v>0.75814889958079068</v>
      </c>
      <c r="N15" s="154">
        <v>436801</v>
      </c>
      <c r="O15" s="156">
        <v>569847.683333333</v>
      </c>
      <c r="P15" s="152">
        <v>0.76652237567225978</v>
      </c>
      <c r="Q15" s="154">
        <v>442778</v>
      </c>
      <c r="R15" s="156">
        <v>570465.80000000005</v>
      </c>
      <c r="S15" s="152">
        <v>0.77616922872501726</v>
      </c>
      <c r="T15" s="154">
        <v>446980</v>
      </c>
      <c r="U15" s="156">
        <v>571154.76666666695</v>
      </c>
      <c r="V15" s="152">
        <v>0.78258998451266204</v>
      </c>
      <c r="W15" s="154">
        <v>456957</v>
      </c>
      <c r="X15" s="156">
        <v>571904.38333333295</v>
      </c>
      <c r="Y15" s="152">
        <v>0.7990094381452989</v>
      </c>
      <c r="Z15" s="154">
        <v>470030</v>
      </c>
      <c r="AA15" s="156">
        <v>572763.80000000005</v>
      </c>
      <c r="AB15" s="152">
        <v>0.8206349633129747</v>
      </c>
    </row>
    <row r="16" spans="1:28" x14ac:dyDescent="0.2">
      <c r="A16" s="295" t="s">
        <v>181</v>
      </c>
      <c r="B16" s="295" t="s">
        <v>199</v>
      </c>
      <c r="C16" s="295" t="s">
        <v>257</v>
      </c>
      <c r="D16" s="295" t="s">
        <v>258</v>
      </c>
      <c r="E16" s="154">
        <v>1619803</v>
      </c>
      <c r="F16" s="156">
        <v>1776231.5750000009</v>
      </c>
      <c r="G16" s="152">
        <v>0.91193233067034019</v>
      </c>
      <c r="H16" s="154">
        <v>1623415</v>
      </c>
      <c r="I16" s="156">
        <v>1776962.6583333334</v>
      </c>
      <c r="J16" s="152">
        <v>0.91358982271616762</v>
      </c>
      <c r="K16" s="154">
        <v>1638698</v>
      </c>
      <c r="L16" s="156">
        <v>1777738.6083333332</v>
      </c>
      <c r="M16" s="152">
        <v>0.9217879345807275</v>
      </c>
      <c r="N16" s="154">
        <v>1652084</v>
      </c>
      <c r="O16" s="156">
        <v>1778533.2999999993</v>
      </c>
      <c r="P16" s="152">
        <v>0.92890248386128083</v>
      </c>
      <c r="Q16" s="154">
        <v>1669911</v>
      </c>
      <c r="R16" s="156">
        <v>1779338.4250000003</v>
      </c>
      <c r="S16" s="152">
        <v>0.93850106114580178</v>
      </c>
      <c r="T16" s="154">
        <v>1688505</v>
      </c>
      <c r="U16" s="156">
        <v>1780235.0999999989</v>
      </c>
      <c r="V16" s="152">
        <v>0.94847304156625212</v>
      </c>
      <c r="W16" s="154">
        <v>1718575</v>
      </c>
      <c r="X16" s="156">
        <v>1781192.3583333329</v>
      </c>
      <c r="Y16" s="152">
        <v>0.96484525770595364</v>
      </c>
      <c r="Z16" s="154">
        <v>1758820</v>
      </c>
      <c r="AA16" s="156">
        <v>1782337.9250000003</v>
      </c>
      <c r="AB16" s="152">
        <v>0.9868050134207853</v>
      </c>
    </row>
    <row r="17" spans="1:28" x14ac:dyDescent="0.2">
      <c r="A17" s="295" t="s">
        <v>184</v>
      </c>
      <c r="B17" s="295" t="s">
        <v>190</v>
      </c>
      <c r="C17" s="295" t="s">
        <v>267</v>
      </c>
      <c r="D17" s="295" t="s">
        <v>268</v>
      </c>
      <c r="E17" s="154">
        <v>549992</v>
      </c>
      <c r="F17" s="156">
        <v>744920.02500000002</v>
      </c>
      <c r="G17" s="152">
        <v>0.7383235535922128</v>
      </c>
      <c r="H17" s="154">
        <v>549733</v>
      </c>
      <c r="I17" s="156">
        <v>745603.60833333305</v>
      </c>
      <c r="J17" s="152">
        <v>0.73729927518568794</v>
      </c>
      <c r="K17" s="154">
        <v>554287</v>
      </c>
      <c r="L17" s="156">
        <v>746326.59166666702</v>
      </c>
      <c r="M17" s="152">
        <v>0.74268692310987905</v>
      </c>
      <c r="N17" s="154">
        <v>558614</v>
      </c>
      <c r="O17" s="156">
        <v>747080.85</v>
      </c>
      <c r="P17" s="152">
        <v>0.74772897739247368</v>
      </c>
      <c r="Q17" s="154">
        <v>563127</v>
      </c>
      <c r="R17" s="156">
        <v>747840.92500000005</v>
      </c>
      <c r="S17" s="152">
        <v>0.75300372201481214</v>
      </c>
      <c r="T17" s="154">
        <v>566581</v>
      </c>
      <c r="U17" s="156">
        <v>748617.125</v>
      </c>
      <c r="V17" s="152">
        <v>0.75683681427939553</v>
      </c>
      <c r="W17" s="154">
        <v>574396</v>
      </c>
      <c r="X17" s="156">
        <v>749508.683333333</v>
      </c>
      <c r="Y17" s="152">
        <v>0.76636336946151939</v>
      </c>
      <c r="Z17" s="154">
        <v>587124</v>
      </c>
      <c r="AA17" s="156">
        <v>750411.50833333295</v>
      </c>
      <c r="AB17" s="152">
        <v>0.78240271301809428</v>
      </c>
    </row>
    <row r="18" spans="1:28" x14ac:dyDescent="0.2">
      <c r="A18" s="295" t="s">
        <v>184</v>
      </c>
      <c r="B18" s="295" t="s">
        <v>190</v>
      </c>
      <c r="C18" s="295" t="s">
        <v>271</v>
      </c>
      <c r="D18" s="295" t="s">
        <v>272</v>
      </c>
      <c r="E18" s="154">
        <v>343374</v>
      </c>
      <c r="F18" s="156">
        <v>484413.59166666702</v>
      </c>
      <c r="G18" s="152">
        <v>0.70884468542385848</v>
      </c>
      <c r="H18" s="154">
        <v>342531</v>
      </c>
      <c r="I18" s="156">
        <v>484683.691666667</v>
      </c>
      <c r="J18" s="152">
        <v>0.70671038842290967</v>
      </c>
      <c r="K18" s="154">
        <v>344750</v>
      </c>
      <c r="L18" s="156">
        <v>485001.4</v>
      </c>
      <c r="M18" s="152">
        <v>0.7108226904087287</v>
      </c>
      <c r="N18" s="154">
        <v>347904</v>
      </c>
      <c r="O18" s="156">
        <v>485348.88333333301</v>
      </c>
      <c r="P18" s="152">
        <v>0.71681219829048792</v>
      </c>
      <c r="Q18" s="154">
        <v>351101</v>
      </c>
      <c r="R18" s="156">
        <v>485725.76666666701</v>
      </c>
      <c r="S18" s="152">
        <v>0.7228379140959712</v>
      </c>
      <c r="T18" s="154">
        <v>353977</v>
      </c>
      <c r="U18" s="156">
        <v>486157.04166666698</v>
      </c>
      <c r="V18" s="152">
        <v>0.72811246091690662</v>
      </c>
      <c r="W18" s="154">
        <v>358653</v>
      </c>
      <c r="X18" s="156">
        <v>486605.90833333298</v>
      </c>
      <c r="Y18" s="152">
        <v>0.73705023687118254</v>
      </c>
      <c r="Z18" s="154">
        <v>366396</v>
      </c>
      <c r="AA18" s="156">
        <v>487080.433333333</v>
      </c>
      <c r="AB18" s="152">
        <v>0.75222894398071061</v>
      </c>
    </row>
    <row r="19" spans="1:28" x14ac:dyDescent="0.2">
      <c r="A19" s="295" t="s">
        <v>161</v>
      </c>
      <c r="B19" s="295" t="s">
        <v>195</v>
      </c>
      <c r="C19" s="295" t="s">
        <v>196</v>
      </c>
      <c r="D19" s="295" t="s">
        <v>197</v>
      </c>
      <c r="E19" s="154">
        <v>696415</v>
      </c>
      <c r="F19" s="156">
        <v>1148838.08333333</v>
      </c>
      <c r="G19" s="152">
        <v>0.60619073314436644</v>
      </c>
      <c r="H19" s="154">
        <v>701835</v>
      </c>
      <c r="I19" s="156">
        <v>1149951.8916666701</v>
      </c>
      <c r="J19" s="152">
        <v>0.61031683593546093</v>
      </c>
      <c r="K19" s="154">
        <v>713412</v>
      </c>
      <c r="L19" s="156">
        <v>1151361.2333333299</v>
      </c>
      <c r="M19" s="152">
        <v>0.61962482264109764</v>
      </c>
      <c r="N19" s="154">
        <v>727814</v>
      </c>
      <c r="O19" s="156">
        <v>1152941.0333333299</v>
      </c>
      <c r="P19" s="152">
        <v>0.63126732326958446</v>
      </c>
      <c r="Q19" s="154">
        <v>739100</v>
      </c>
      <c r="R19" s="156">
        <v>1154669.83333333</v>
      </c>
      <c r="S19" s="152">
        <v>0.64009639696427112</v>
      </c>
      <c r="T19" s="154">
        <v>746997</v>
      </c>
      <c r="U19" s="156">
        <v>1156639.3083333301</v>
      </c>
      <c r="V19" s="152">
        <v>0.64583400773089072</v>
      </c>
      <c r="W19" s="154">
        <v>768068</v>
      </c>
      <c r="X19" s="156">
        <v>1158813.91666667</v>
      </c>
      <c r="Y19" s="152">
        <v>0.66280529509806785</v>
      </c>
      <c r="Z19" s="154">
        <v>794398</v>
      </c>
      <c r="AA19" s="156">
        <v>1161093.8416666701</v>
      </c>
      <c r="AB19" s="152">
        <v>0.68418070227613692</v>
      </c>
    </row>
    <row r="20" spans="1:28" x14ac:dyDescent="0.2">
      <c r="A20" s="295" t="s">
        <v>183</v>
      </c>
      <c r="B20" s="295" t="s">
        <v>211</v>
      </c>
      <c r="C20" s="295" t="s">
        <v>281</v>
      </c>
      <c r="D20" s="295" t="s">
        <v>282</v>
      </c>
      <c r="E20" s="154">
        <v>300314</v>
      </c>
      <c r="F20" s="156">
        <v>438755.82500000001</v>
      </c>
      <c r="G20" s="152">
        <v>0.68446726604712316</v>
      </c>
      <c r="H20" s="154">
        <v>300219</v>
      </c>
      <c r="I20" s="156">
        <v>438877.875</v>
      </c>
      <c r="J20" s="152">
        <v>0.68406045759312883</v>
      </c>
      <c r="K20" s="154">
        <v>303660</v>
      </c>
      <c r="L20" s="156">
        <v>439033.97499999998</v>
      </c>
      <c r="M20" s="152">
        <v>0.69165489982865225</v>
      </c>
      <c r="N20" s="154">
        <v>308347</v>
      </c>
      <c r="O20" s="156">
        <v>439209.6</v>
      </c>
      <c r="P20" s="152">
        <v>0.70204977304685512</v>
      </c>
      <c r="Q20" s="154">
        <v>311709</v>
      </c>
      <c r="R20" s="156">
        <v>439412.25833333301</v>
      </c>
      <c r="S20" s="152">
        <v>0.70937711474480802</v>
      </c>
      <c r="T20" s="154">
        <v>314827</v>
      </c>
      <c r="U20" s="156">
        <v>439608.09166666702</v>
      </c>
      <c r="V20" s="152">
        <v>0.71615378781225358</v>
      </c>
      <c r="W20" s="154">
        <v>322211</v>
      </c>
      <c r="X20" s="156">
        <v>439835.10833333299</v>
      </c>
      <c r="Y20" s="152">
        <v>0.73257226150262089</v>
      </c>
      <c r="Z20" s="154">
        <v>332620</v>
      </c>
      <c r="AA20" s="156">
        <v>440089.45</v>
      </c>
      <c r="AB20" s="152">
        <v>0.75580089456813837</v>
      </c>
    </row>
    <row r="21" spans="1:28" x14ac:dyDescent="0.2">
      <c r="A21" s="295" t="s">
        <v>184</v>
      </c>
      <c r="B21" s="295" t="s">
        <v>190</v>
      </c>
      <c r="C21" s="295" t="s">
        <v>298</v>
      </c>
      <c r="D21" s="295" t="s">
        <v>299</v>
      </c>
      <c r="E21" s="154">
        <v>265145</v>
      </c>
      <c r="F21" s="156">
        <v>385418.99166666699</v>
      </c>
      <c r="G21" s="152">
        <v>0.68793963383442447</v>
      </c>
      <c r="H21" s="154">
        <v>264970</v>
      </c>
      <c r="I21" s="156">
        <v>385821.67499999999</v>
      </c>
      <c r="J21" s="152">
        <v>0.68676805158756316</v>
      </c>
      <c r="K21" s="154">
        <v>267193</v>
      </c>
      <c r="L21" s="156">
        <v>386238.45833333302</v>
      </c>
      <c r="M21" s="152">
        <v>0.69178248368370931</v>
      </c>
      <c r="N21" s="154">
        <v>269244</v>
      </c>
      <c r="O21" s="156">
        <v>386665.58333333302</v>
      </c>
      <c r="P21" s="152">
        <v>0.69632264055912285</v>
      </c>
      <c r="Q21" s="154">
        <v>272012</v>
      </c>
      <c r="R21" s="156">
        <v>387105.09166666702</v>
      </c>
      <c r="S21" s="152">
        <v>0.7026825682629545</v>
      </c>
      <c r="T21" s="154">
        <v>274887</v>
      </c>
      <c r="U21" s="156">
        <v>387568.49166666699</v>
      </c>
      <c r="V21" s="152">
        <v>0.70926044276174005</v>
      </c>
      <c r="W21" s="154">
        <v>278727</v>
      </c>
      <c r="X21" s="156">
        <v>388039.59166666702</v>
      </c>
      <c r="Y21" s="152">
        <v>0.71829526158101797</v>
      </c>
      <c r="Z21" s="154">
        <v>286389</v>
      </c>
      <c r="AA21" s="156">
        <v>388520.45833333302</v>
      </c>
      <c r="AB21" s="152">
        <v>0.73712720619281047</v>
      </c>
    </row>
    <row r="22" spans="1:28" x14ac:dyDescent="0.2">
      <c r="A22" s="295" t="s">
        <v>182</v>
      </c>
      <c r="B22" s="295" t="s">
        <v>219</v>
      </c>
      <c r="C22" s="295" t="s">
        <v>224</v>
      </c>
      <c r="D22" s="295" t="s">
        <v>225</v>
      </c>
      <c r="E22" s="154">
        <v>1395085</v>
      </c>
      <c r="F22" s="156">
        <v>1693031.816666665</v>
      </c>
      <c r="G22" s="152">
        <v>0.82401581958850645</v>
      </c>
      <c r="H22" s="154">
        <v>1403789</v>
      </c>
      <c r="I22" s="156">
        <v>1693964.7166666661</v>
      </c>
      <c r="J22" s="152">
        <v>0.82870025933145453</v>
      </c>
      <c r="K22" s="154">
        <v>1419840</v>
      </c>
      <c r="L22" s="156">
        <v>1695031.8583333329</v>
      </c>
      <c r="M22" s="152">
        <v>0.83764797282104198</v>
      </c>
      <c r="N22" s="154">
        <v>1436531</v>
      </c>
      <c r="O22" s="156">
        <v>1696218.9333333338</v>
      </c>
      <c r="P22" s="152">
        <v>0.84690187791796034</v>
      </c>
      <c r="Q22" s="154">
        <v>1452390</v>
      </c>
      <c r="R22" s="156">
        <v>1697521.2833333351</v>
      </c>
      <c r="S22" s="152">
        <v>0.85559457443032272</v>
      </c>
      <c r="T22" s="154">
        <v>1470065</v>
      </c>
      <c r="U22" s="156">
        <v>1699063.3250000011</v>
      </c>
      <c r="V22" s="152">
        <v>0.86522084160694779</v>
      </c>
      <c r="W22" s="154">
        <v>1500587</v>
      </c>
      <c r="X22" s="156">
        <v>1700772.9166666672</v>
      </c>
      <c r="Y22" s="152">
        <v>0.88229709286586588</v>
      </c>
      <c r="Z22" s="154">
        <v>1543939</v>
      </c>
      <c r="AA22" s="156">
        <v>1702705.0249999999</v>
      </c>
      <c r="AB22" s="152">
        <v>0.90675658868158926</v>
      </c>
    </row>
    <row r="23" spans="1:28" x14ac:dyDescent="0.2">
      <c r="A23" s="295" t="s">
        <v>183</v>
      </c>
      <c r="B23" s="295" t="s">
        <v>211</v>
      </c>
      <c r="C23" s="295" t="s">
        <v>294</v>
      </c>
      <c r="D23" s="295" t="s">
        <v>295</v>
      </c>
      <c r="E23" s="154">
        <v>742505</v>
      </c>
      <c r="F23" s="156">
        <v>1088379.941666666</v>
      </c>
      <c r="G23" s="152">
        <v>0.68221121280770924</v>
      </c>
      <c r="H23" s="154">
        <v>740647</v>
      </c>
      <c r="I23" s="156">
        <v>1088983.5583333331</v>
      </c>
      <c r="J23" s="152">
        <v>0.68012688927420073</v>
      </c>
      <c r="K23" s="154">
        <v>746744</v>
      </c>
      <c r="L23" s="156">
        <v>1089669.6083333329</v>
      </c>
      <c r="M23" s="152">
        <v>0.68529395909477264</v>
      </c>
      <c r="N23" s="154">
        <v>753178</v>
      </c>
      <c r="O23" s="156">
        <v>1090399.2166666661</v>
      </c>
      <c r="P23" s="152">
        <v>0.69073600612301778</v>
      </c>
      <c r="Q23" s="154">
        <v>759567</v>
      </c>
      <c r="R23" s="156">
        <v>1091145.066666666</v>
      </c>
      <c r="S23" s="152">
        <v>0.69611917168850679</v>
      </c>
      <c r="T23" s="154">
        <v>764558</v>
      </c>
      <c r="U23" s="156">
        <v>1091940.908333333</v>
      </c>
      <c r="V23" s="152">
        <v>0.7001825777980708</v>
      </c>
      <c r="W23" s="154">
        <v>776302</v>
      </c>
      <c r="X23" s="156">
        <v>1092865.3499999999</v>
      </c>
      <c r="Y23" s="152">
        <v>0.71033636485958684</v>
      </c>
      <c r="Z23" s="154">
        <v>792155</v>
      </c>
      <c r="AA23" s="156">
        <v>1093870.116666666</v>
      </c>
      <c r="AB23" s="152">
        <v>0.72417647025034571</v>
      </c>
    </row>
    <row r="24" spans="1:28" x14ac:dyDescent="0.2">
      <c r="A24" s="295" t="s">
        <v>182</v>
      </c>
      <c r="B24" s="295" t="s">
        <v>219</v>
      </c>
      <c r="C24" s="295" t="s">
        <v>220</v>
      </c>
      <c r="D24" s="295" t="s">
        <v>221</v>
      </c>
      <c r="E24" s="154">
        <v>815590</v>
      </c>
      <c r="F24" s="156">
        <v>1020787.1666666663</v>
      </c>
      <c r="G24" s="152">
        <v>0.7989814396504139</v>
      </c>
      <c r="H24" s="154">
        <v>821265</v>
      </c>
      <c r="I24" s="156">
        <v>1021359.1583333313</v>
      </c>
      <c r="J24" s="152">
        <v>0.80409030780137336</v>
      </c>
      <c r="K24" s="154">
        <v>832976</v>
      </c>
      <c r="L24" s="156">
        <v>1021983.7833333336</v>
      </c>
      <c r="M24" s="152">
        <v>0.8150579427817729</v>
      </c>
      <c r="N24" s="154">
        <v>842112</v>
      </c>
      <c r="O24" s="156">
        <v>1022633.2666666659</v>
      </c>
      <c r="P24" s="152">
        <v>0.82347409129854954</v>
      </c>
      <c r="Q24" s="154">
        <v>851211</v>
      </c>
      <c r="R24" s="156">
        <v>1023345.1916666664</v>
      </c>
      <c r="S24" s="152">
        <v>0.83179264136051601</v>
      </c>
      <c r="T24" s="154">
        <v>864408</v>
      </c>
      <c r="U24" s="156">
        <v>1024045.65</v>
      </c>
      <c r="V24" s="152">
        <v>0.84411080697427887</v>
      </c>
      <c r="W24" s="154">
        <v>884685</v>
      </c>
      <c r="X24" s="156">
        <v>1024852.5416666674</v>
      </c>
      <c r="Y24" s="152">
        <v>0.86323150310119756</v>
      </c>
      <c r="Z24" s="154">
        <v>912531</v>
      </c>
      <c r="AA24" s="156">
        <v>1025733.1416666668</v>
      </c>
      <c r="AB24" s="152">
        <v>0.88963782384692192</v>
      </c>
    </row>
    <row r="25" spans="1:28" x14ac:dyDescent="0.2">
      <c r="A25" s="295" t="s">
        <v>180</v>
      </c>
      <c r="B25" s="295" t="s">
        <v>215</v>
      </c>
      <c r="C25" s="295" t="s">
        <v>307</v>
      </c>
      <c r="D25" s="295" t="s">
        <v>308</v>
      </c>
      <c r="E25" s="154">
        <v>383923</v>
      </c>
      <c r="F25" s="156">
        <v>474151.04166666698</v>
      </c>
      <c r="G25" s="152">
        <v>0.80970611948987725</v>
      </c>
      <c r="H25" s="154">
        <v>384358</v>
      </c>
      <c r="I25" s="156">
        <v>474506.75</v>
      </c>
      <c r="J25" s="152">
        <v>0.81001587437902622</v>
      </c>
      <c r="K25" s="154">
        <v>388882</v>
      </c>
      <c r="L25" s="156">
        <v>474915.441666667</v>
      </c>
      <c r="M25" s="152">
        <v>0.81884471609358189</v>
      </c>
      <c r="N25" s="154">
        <v>393999</v>
      </c>
      <c r="O25" s="156">
        <v>475369.45</v>
      </c>
      <c r="P25" s="152">
        <v>0.82882692608875053</v>
      </c>
      <c r="Q25" s="154">
        <v>399309</v>
      </c>
      <c r="R25" s="156">
        <v>475844.46666666702</v>
      </c>
      <c r="S25" s="152">
        <v>0.83915864945786844</v>
      </c>
      <c r="T25" s="154">
        <v>404707</v>
      </c>
      <c r="U25" s="156">
        <v>476345.26666666701</v>
      </c>
      <c r="V25" s="152">
        <v>0.84960852625245575</v>
      </c>
      <c r="W25" s="154">
        <v>412073</v>
      </c>
      <c r="X25" s="156">
        <v>476858.92499999999</v>
      </c>
      <c r="Y25" s="152">
        <v>0.86414026957763246</v>
      </c>
      <c r="Z25" s="154">
        <v>422616</v>
      </c>
      <c r="AA25" s="156">
        <v>477398.32500000001</v>
      </c>
      <c r="AB25" s="152">
        <v>0.88524818347446022</v>
      </c>
    </row>
    <row r="26" spans="1:28" x14ac:dyDescent="0.2">
      <c r="A26" s="295" t="s">
        <v>179</v>
      </c>
      <c r="B26" s="295" t="s">
        <v>203</v>
      </c>
      <c r="C26" s="295" t="s">
        <v>278</v>
      </c>
      <c r="D26" s="295" t="s">
        <v>279</v>
      </c>
      <c r="E26" s="154">
        <v>685806</v>
      </c>
      <c r="F26" s="156">
        <v>885122.74999999895</v>
      </c>
      <c r="G26" s="152">
        <v>0.77481456668015913</v>
      </c>
      <c r="H26" s="154">
        <v>688151</v>
      </c>
      <c r="I26" s="156">
        <v>885535.80833333288</v>
      </c>
      <c r="J26" s="152">
        <v>0.77710126854742234</v>
      </c>
      <c r="K26" s="154">
        <v>696167</v>
      </c>
      <c r="L26" s="156">
        <v>886011.20833333302</v>
      </c>
      <c r="M26" s="152">
        <v>0.78573159509974244</v>
      </c>
      <c r="N26" s="154">
        <v>704941</v>
      </c>
      <c r="O26" s="156">
        <v>886540.33333333302</v>
      </c>
      <c r="P26" s="152">
        <v>0.79515953588876032</v>
      </c>
      <c r="Q26" s="154">
        <v>712778</v>
      </c>
      <c r="R26" s="156">
        <v>887094.71666666598</v>
      </c>
      <c r="S26" s="152">
        <v>0.80349706362622031</v>
      </c>
      <c r="T26" s="154">
        <v>720651</v>
      </c>
      <c r="U26" s="156">
        <v>887690.64166666695</v>
      </c>
      <c r="V26" s="152">
        <v>0.81182674027852231</v>
      </c>
      <c r="W26" s="154">
        <v>735183</v>
      </c>
      <c r="X26" s="156">
        <v>888306.316666667</v>
      </c>
      <c r="Y26" s="152">
        <v>0.82762329413432978</v>
      </c>
      <c r="Z26" s="154">
        <v>753876</v>
      </c>
      <c r="AA26" s="156">
        <v>888951.9</v>
      </c>
      <c r="AB26" s="152">
        <v>0.84805038382841635</v>
      </c>
    </row>
    <row r="27" spans="1:28" x14ac:dyDescent="0.2">
      <c r="A27" s="295" t="s">
        <v>181</v>
      </c>
      <c r="B27" s="295" t="s">
        <v>199</v>
      </c>
      <c r="C27" s="295" t="s">
        <v>288</v>
      </c>
      <c r="D27" s="295" t="s">
        <v>289</v>
      </c>
      <c r="E27" s="154">
        <v>769506</v>
      </c>
      <c r="F27" s="156">
        <v>1021007.625</v>
      </c>
      <c r="G27" s="152">
        <v>0.75367311776932122</v>
      </c>
      <c r="H27" s="154">
        <v>772298</v>
      </c>
      <c r="I27" s="156">
        <v>1021614.9333333329</v>
      </c>
      <c r="J27" s="152">
        <v>0.75595801784155625</v>
      </c>
      <c r="K27" s="154">
        <v>781748</v>
      </c>
      <c r="L27" s="156">
        <v>1022273.9083333332</v>
      </c>
      <c r="M27" s="152">
        <v>0.76471481236816929</v>
      </c>
      <c r="N27" s="154">
        <v>790879</v>
      </c>
      <c r="O27" s="156">
        <v>1022968.1000000003</v>
      </c>
      <c r="P27" s="152">
        <v>0.7731218598116596</v>
      </c>
      <c r="Q27" s="154">
        <v>800876</v>
      </c>
      <c r="R27" s="156">
        <v>1023645.6833333339</v>
      </c>
      <c r="S27" s="152">
        <v>0.78237618058631275</v>
      </c>
      <c r="T27" s="154">
        <v>811601</v>
      </c>
      <c r="U27" s="156">
        <v>1024356.9166666671</v>
      </c>
      <c r="V27" s="152">
        <v>0.7923029432368256</v>
      </c>
      <c r="W27" s="154">
        <v>827322</v>
      </c>
      <c r="X27" s="156">
        <v>1025138.1916666653</v>
      </c>
      <c r="Y27" s="152">
        <v>0.8070346093095444</v>
      </c>
      <c r="Z27" s="154">
        <v>849926</v>
      </c>
      <c r="AA27" s="156">
        <v>1026000.491666667</v>
      </c>
      <c r="AB27" s="152">
        <v>0.82838751726069237</v>
      </c>
    </row>
    <row r="28" spans="1:28" x14ac:dyDescent="0.2">
      <c r="A28" s="295" t="s">
        <v>180</v>
      </c>
      <c r="B28" s="295" t="s">
        <v>215</v>
      </c>
      <c r="C28" s="295" t="s">
        <v>264</v>
      </c>
      <c r="D28" s="295" t="s">
        <v>265</v>
      </c>
      <c r="E28" s="154">
        <v>451225</v>
      </c>
      <c r="F28" s="156">
        <v>608818.6</v>
      </c>
      <c r="G28" s="152">
        <v>0.74114851287394967</v>
      </c>
      <c r="H28" s="154">
        <v>451372</v>
      </c>
      <c r="I28" s="156">
        <v>609207.04166666698</v>
      </c>
      <c r="J28" s="152">
        <v>0.74091724016376714</v>
      </c>
      <c r="K28" s="154">
        <v>454901</v>
      </c>
      <c r="L28" s="156">
        <v>609624.375</v>
      </c>
      <c r="M28" s="152">
        <v>0.74619883760389338</v>
      </c>
      <c r="N28" s="154">
        <v>458774</v>
      </c>
      <c r="O28" s="156">
        <v>610055.6</v>
      </c>
      <c r="P28" s="152">
        <v>0.75201997981823299</v>
      </c>
      <c r="Q28" s="154">
        <v>463763</v>
      </c>
      <c r="R28" s="156">
        <v>610491.1</v>
      </c>
      <c r="S28" s="152">
        <v>0.75965562806730513</v>
      </c>
      <c r="T28" s="154">
        <v>469120</v>
      </c>
      <c r="U28" s="156">
        <v>610941.6</v>
      </c>
      <c r="V28" s="152">
        <v>0.76786390057576703</v>
      </c>
      <c r="W28" s="154">
        <v>476982</v>
      </c>
      <c r="X28" s="156">
        <v>611411.77500000002</v>
      </c>
      <c r="Y28" s="152">
        <v>0.78013217851422634</v>
      </c>
      <c r="Z28" s="154">
        <v>488722</v>
      </c>
      <c r="AA28" s="156">
        <v>611906.04166666698</v>
      </c>
      <c r="AB28" s="152">
        <v>0.79868797939770808</v>
      </c>
    </row>
    <row r="29" spans="1:28" x14ac:dyDescent="0.2">
      <c r="A29" s="295" t="s">
        <v>183</v>
      </c>
      <c r="B29" s="295" t="s">
        <v>211</v>
      </c>
      <c r="C29" s="295" t="s">
        <v>320</v>
      </c>
      <c r="D29" s="295" t="s">
        <v>321</v>
      </c>
      <c r="E29" s="154">
        <v>840698</v>
      </c>
      <c r="F29" s="156">
        <v>1099468.29166667</v>
      </c>
      <c r="G29" s="152">
        <v>0.7646405143031425</v>
      </c>
      <c r="H29" s="154">
        <v>839965</v>
      </c>
      <c r="I29" s="156">
        <v>1100296.1499999999</v>
      </c>
      <c r="J29" s="152">
        <v>0.76339901761902929</v>
      </c>
      <c r="K29" s="154">
        <v>846987</v>
      </c>
      <c r="L29" s="156">
        <v>1101198.41666667</v>
      </c>
      <c r="M29" s="152">
        <v>0.7691502159654674</v>
      </c>
      <c r="N29" s="154">
        <v>856967</v>
      </c>
      <c r="O29" s="156">
        <v>1102142.175</v>
      </c>
      <c r="P29" s="152">
        <v>0.77754668992682363</v>
      </c>
      <c r="Q29" s="154">
        <v>864412</v>
      </c>
      <c r="R29" s="156">
        <v>1103148.54166667</v>
      </c>
      <c r="S29" s="152">
        <v>0.78358622375008569</v>
      </c>
      <c r="T29" s="154">
        <v>872558</v>
      </c>
      <c r="U29" s="156">
        <v>1104215.925</v>
      </c>
      <c r="V29" s="152">
        <v>0.79020595541583039</v>
      </c>
      <c r="W29" s="154">
        <v>891283</v>
      </c>
      <c r="X29" s="156">
        <v>1105328.25833333</v>
      </c>
      <c r="Y29" s="152">
        <v>0.80635141034385716</v>
      </c>
      <c r="Z29" s="154">
        <v>913772</v>
      </c>
      <c r="AA29" s="156">
        <v>1106507.6000000001</v>
      </c>
      <c r="AB29" s="152">
        <v>0.82581628901599946</v>
      </c>
    </row>
    <row r="30" spans="1:28" x14ac:dyDescent="0.2">
      <c r="A30" s="295" t="s">
        <v>180</v>
      </c>
      <c r="B30" s="295" t="s">
        <v>215</v>
      </c>
      <c r="C30" s="295" t="s">
        <v>285</v>
      </c>
      <c r="D30" s="295" t="s">
        <v>286</v>
      </c>
      <c r="E30" s="154">
        <v>444496</v>
      </c>
      <c r="F30" s="156">
        <v>643075.80833333405</v>
      </c>
      <c r="G30" s="152">
        <v>0.69120311204367135</v>
      </c>
      <c r="H30" s="154">
        <v>446161</v>
      </c>
      <c r="I30" s="156">
        <v>643460.77500000002</v>
      </c>
      <c r="J30" s="152">
        <v>0.69337715263218647</v>
      </c>
      <c r="K30" s="154">
        <v>450254</v>
      </c>
      <c r="L30" s="156">
        <v>643909.19166666595</v>
      </c>
      <c r="M30" s="152">
        <v>0.69925077297713756</v>
      </c>
      <c r="N30" s="154">
        <v>453669</v>
      </c>
      <c r="O30" s="156">
        <v>644406.31666666595</v>
      </c>
      <c r="P30" s="152">
        <v>0.7040107898797503</v>
      </c>
      <c r="Q30" s="154">
        <v>460188</v>
      </c>
      <c r="R30" s="156">
        <v>644941.366666666</v>
      </c>
      <c r="S30" s="152">
        <v>0.71353463087419755</v>
      </c>
      <c r="T30" s="154">
        <v>468787</v>
      </c>
      <c r="U30" s="156">
        <v>645497.71666666702</v>
      </c>
      <c r="V30" s="152">
        <v>0.72624114368801107</v>
      </c>
      <c r="W30" s="154">
        <v>479508</v>
      </c>
      <c r="X30" s="156">
        <v>646091.25833333307</v>
      </c>
      <c r="Y30" s="152">
        <v>0.74216760220057176</v>
      </c>
      <c r="Z30" s="154">
        <v>492228</v>
      </c>
      <c r="AA30" s="156">
        <v>646715.39166666695</v>
      </c>
      <c r="AB30" s="152">
        <v>0.76111997076715077</v>
      </c>
    </row>
    <row r="31" spans="1:28" x14ac:dyDescent="0.2">
      <c r="A31" s="295" t="s">
        <v>180</v>
      </c>
      <c r="B31" s="295" t="s">
        <v>215</v>
      </c>
      <c r="C31" s="295" t="s">
        <v>330</v>
      </c>
      <c r="D31" s="295" t="s">
        <v>331</v>
      </c>
      <c r="E31" s="154">
        <v>415372</v>
      </c>
      <c r="F31" s="156">
        <v>472202.28333333298</v>
      </c>
      <c r="G31" s="152">
        <v>0.87964843597925635</v>
      </c>
      <c r="H31" s="154">
        <v>416629</v>
      </c>
      <c r="I31" s="156">
        <v>472456.90833333298</v>
      </c>
      <c r="J31" s="152">
        <v>0.88183492007710329</v>
      </c>
      <c r="K31" s="154">
        <v>421861</v>
      </c>
      <c r="L31" s="156">
        <v>472738.808333333</v>
      </c>
      <c r="M31" s="152">
        <v>0.89237649324220802</v>
      </c>
      <c r="N31" s="154">
        <v>425804</v>
      </c>
      <c r="O31" s="156">
        <v>473030.16666666698</v>
      </c>
      <c r="P31" s="152">
        <v>0.90016246321147186</v>
      </c>
      <c r="Q31" s="154">
        <v>430177</v>
      </c>
      <c r="R31" s="156">
        <v>473339.98333333299</v>
      </c>
      <c r="S31" s="152">
        <v>0.90881187972042288</v>
      </c>
      <c r="T31" s="154">
        <v>434828</v>
      </c>
      <c r="U31" s="156">
        <v>473657.92499999999</v>
      </c>
      <c r="V31" s="152">
        <v>0.91802116474668927</v>
      </c>
      <c r="W31" s="154">
        <v>441807</v>
      </c>
      <c r="X31" s="156">
        <v>474013.11666666699</v>
      </c>
      <c r="Y31" s="152">
        <v>0.93205648634125282</v>
      </c>
      <c r="Z31" s="154">
        <v>451432</v>
      </c>
      <c r="AA31" s="156">
        <v>474390.816666667</v>
      </c>
      <c r="AB31" s="152">
        <v>0.95160358114014854</v>
      </c>
    </row>
    <row r="32" spans="1:28" x14ac:dyDescent="0.2">
      <c r="A32" s="295" t="s">
        <v>179</v>
      </c>
      <c r="B32" s="295" t="s">
        <v>203</v>
      </c>
      <c r="C32" s="295" t="s">
        <v>204</v>
      </c>
      <c r="D32" s="295" t="s">
        <v>205</v>
      </c>
      <c r="E32" s="154">
        <v>555210</v>
      </c>
      <c r="F32" s="156">
        <v>704822.30833333277</v>
      </c>
      <c r="G32" s="152">
        <v>0.78773045835181432</v>
      </c>
      <c r="H32" s="154">
        <v>557454</v>
      </c>
      <c r="I32" s="156">
        <v>705084.2416666667</v>
      </c>
      <c r="J32" s="152">
        <v>0.79062042101848606</v>
      </c>
      <c r="K32" s="154">
        <v>565252</v>
      </c>
      <c r="L32" s="156">
        <v>705387.72500000033</v>
      </c>
      <c r="M32" s="152">
        <v>0.80133518059163811</v>
      </c>
      <c r="N32" s="154">
        <v>572549</v>
      </c>
      <c r="O32" s="156">
        <v>705706.17500000005</v>
      </c>
      <c r="P32" s="152">
        <v>0.8113135753700893</v>
      </c>
      <c r="Q32" s="154">
        <v>578963</v>
      </c>
      <c r="R32" s="156">
        <v>706051.24166666728</v>
      </c>
      <c r="S32" s="152">
        <v>0.82000139059784172</v>
      </c>
      <c r="T32" s="154">
        <v>586873</v>
      </c>
      <c r="U32" s="156">
        <v>706411.45833333302</v>
      </c>
      <c r="V32" s="152">
        <v>0.83078069172976721</v>
      </c>
      <c r="W32" s="154">
        <v>601734</v>
      </c>
      <c r="X32" s="156">
        <v>706783.30833333323</v>
      </c>
      <c r="Y32" s="152">
        <v>0.85136985113435948</v>
      </c>
      <c r="Z32" s="154">
        <v>620227</v>
      </c>
      <c r="AA32" s="156">
        <v>707180.6249999993</v>
      </c>
      <c r="AB32" s="152">
        <v>0.87704184486106451</v>
      </c>
    </row>
    <row r="33" spans="1:28" x14ac:dyDescent="0.2">
      <c r="A33" s="295" t="s">
        <v>179</v>
      </c>
      <c r="B33" s="295" t="s">
        <v>203</v>
      </c>
      <c r="C33" s="295" t="s">
        <v>342</v>
      </c>
      <c r="D33" s="295" t="s">
        <v>343</v>
      </c>
      <c r="E33" s="154">
        <v>504757</v>
      </c>
      <c r="F33" s="156">
        <v>636493.99166666705</v>
      </c>
      <c r="G33" s="152">
        <v>0.79302712454250801</v>
      </c>
      <c r="H33" s="154">
        <v>505678</v>
      </c>
      <c r="I33" s="156">
        <v>636952.82499999995</v>
      </c>
      <c r="J33" s="152">
        <v>0.79390180897619855</v>
      </c>
      <c r="K33" s="154">
        <v>511019</v>
      </c>
      <c r="L33" s="156">
        <v>637428.57499999995</v>
      </c>
      <c r="M33" s="152">
        <v>0.8016882518955164</v>
      </c>
      <c r="N33" s="154">
        <v>518675</v>
      </c>
      <c r="O33" s="156">
        <v>637922.25833333295</v>
      </c>
      <c r="P33" s="152">
        <v>0.81306929367085545</v>
      </c>
      <c r="Q33" s="154">
        <v>524029</v>
      </c>
      <c r="R33" s="156">
        <v>638441.79166666698</v>
      </c>
      <c r="S33" s="152">
        <v>0.82079369934729718</v>
      </c>
      <c r="T33" s="154">
        <v>528897</v>
      </c>
      <c r="U33" s="156">
        <v>638947.47499999998</v>
      </c>
      <c r="V33" s="152">
        <v>0.82776287675289739</v>
      </c>
      <c r="W33" s="154">
        <v>538498</v>
      </c>
      <c r="X33" s="156">
        <v>639454.05000000005</v>
      </c>
      <c r="Y33" s="152">
        <v>0.8421214941089199</v>
      </c>
      <c r="Z33" s="154">
        <v>551981</v>
      </c>
      <c r="AA33" s="156">
        <v>639965.625</v>
      </c>
      <c r="AB33" s="152">
        <v>0.86251663907729414</v>
      </c>
    </row>
    <row r="34" spans="1:28" x14ac:dyDescent="0.2">
      <c r="A34" s="295" t="s">
        <v>161</v>
      </c>
      <c r="B34" s="295" t="s">
        <v>195</v>
      </c>
      <c r="C34" s="295" t="s">
        <v>346</v>
      </c>
      <c r="D34" s="295" t="s">
        <v>347</v>
      </c>
      <c r="E34" s="154">
        <v>457991</v>
      </c>
      <c r="F34" s="156">
        <v>877542.54166666698</v>
      </c>
      <c r="G34" s="152">
        <v>0.52190176345201855</v>
      </c>
      <c r="H34" s="154">
        <v>457190</v>
      </c>
      <c r="I34" s="156">
        <v>878328</v>
      </c>
      <c r="J34" s="152">
        <v>0.52052308477015419</v>
      </c>
      <c r="K34" s="154">
        <v>462443</v>
      </c>
      <c r="L34" s="156">
        <v>879338.63333333295</v>
      </c>
      <c r="M34" s="152">
        <v>0.52589864981480994</v>
      </c>
      <c r="N34" s="154">
        <v>469419</v>
      </c>
      <c r="O34" s="156">
        <v>880451.21666666702</v>
      </c>
      <c r="P34" s="152">
        <v>0.533157307428333</v>
      </c>
      <c r="Q34" s="154">
        <v>474506</v>
      </c>
      <c r="R34" s="156">
        <v>881740.82499999995</v>
      </c>
      <c r="S34" s="152">
        <v>0.53814679614046457</v>
      </c>
      <c r="T34" s="154">
        <v>479071</v>
      </c>
      <c r="U34" s="156">
        <v>883304.53333333298</v>
      </c>
      <c r="V34" s="152">
        <v>0.5423622113566271</v>
      </c>
      <c r="W34" s="154">
        <v>488554</v>
      </c>
      <c r="X34" s="156">
        <v>885110.23333333305</v>
      </c>
      <c r="Y34" s="152">
        <v>0.55196966615118803</v>
      </c>
      <c r="Z34" s="154">
        <v>501109</v>
      </c>
      <c r="AA34" s="156">
        <v>887064.77500000002</v>
      </c>
      <c r="AB34" s="152">
        <v>0.56490688630940167</v>
      </c>
    </row>
    <row r="35" spans="1:28" x14ac:dyDescent="0.2">
      <c r="A35" s="295" t="s">
        <v>180</v>
      </c>
      <c r="B35" s="295" t="s">
        <v>215</v>
      </c>
      <c r="C35" s="295" t="s">
        <v>361</v>
      </c>
      <c r="D35" s="295" t="s">
        <v>362</v>
      </c>
      <c r="E35" s="154">
        <v>352039</v>
      </c>
      <c r="F35" s="156">
        <v>434548.90833333298</v>
      </c>
      <c r="G35" s="152">
        <v>0.81012515104504312</v>
      </c>
      <c r="H35" s="154">
        <v>351958</v>
      </c>
      <c r="I35" s="156">
        <v>434866.61666666699</v>
      </c>
      <c r="J35" s="152">
        <v>0.80934701931783848</v>
      </c>
      <c r="K35" s="154">
        <v>354411</v>
      </c>
      <c r="L35" s="156">
        <v>435250.8</v>
      </c>
      <c r="M35" s="152">
        <v>0.81426846314814361</v>
      </c>
      <c r="N35" s="154">
        <v>357328</v>
      </c>
      <c r="O35" s="156">
        <v>435673.89166666701</v>
      </c>
      <c r="P35" s="152">
        <v>0.8201730854999012</v>
      </c>
      <c r="Q35" s="154">
        <v>361179</v>
      </c>
      <c r="R35" s="156">
        <v>436107</v>
      </c>
      <c r="S35" s="152">
        <v>0.82818895362835265</v>
      </c>
      <c r="T35" s="154">
        <v>364374</v>
      </c>
      <c r="U35" s="156">
        <v>436530.15</v>
      </c>
      <c r="V35" s="152">
        <v>0.83470523170049071</v>
      </c>
      <c r="W35" s="154">
        <v>370110</v>
      </c>
      <c r="X35" s="156">
        <v>436959.34166666702</v>
      </c>
      <c r="Y35" s="152">
        <v>0.84701244419746768</v>
      </c>
      <c r="Z35" s="154">
        <v>378168</v>
      </c>
      <c r="AA35" s="156">
        <v>437416.25833333301</v>
      </c>
      <c r="AB35" s="152">
        <v>0.86454948300485235</v>
      </c>
    </row>
    <row r="36" spans="1:28" x14ac:dyDescent="0.2">
      <c r="A36" s="295" t="s">
        <v>180</v>
      </c>
      <c r="B36" s="295" t="s">
        <v>215</v>
      </c>
      <c r="C36" s="295" t="s">
        <v>366</v>
      </c>
      <c r="D36" s="295" t="s">
        <v>367</v>
      </c>
      <c r="E36" s="154">
        <v>447989</v>
      </c>
      <c r="F36" s="156">
        <v>609726.44999999995</v>
      </c>
      <c r="G36" s="152">
        <v>0.73473768441569176</v>
      </c>
      <c r="H36" s="154">
        <v>449268</v>
      </c>
      <c r="I36" s="156">
        <v>609715.64166666695</v>
      </c>
      <c r="J36" s="152">
        <v>0.73684840817256891</v>
      </c>
      <c r="K36" s="154">
        <v>453377</v>
      </c>
      <c r="L36" s="156">
        <v>609721.39166666695</v>
      </c>
      <c r="M36" s="152">
        <v>0.74358060287289374</v>
      </c>
      <c r="N36" s="154">
        <v>457334</v>
      </c>
      <c r="O36" s="156">
        <v>609722.55000000005</v>
      </c>
      <c r="P36" s="152">
        <v>0.75006902729774383</v>
      </c>
      <c r="Q36" s="154">
        <v>462785</v>
      </c>
      <c r="R36" s="156">
        <v>609813.16666666698</v>
      </c>
      <c r="S36" s="152">
        <v>0.75889637235885599</v>
      </c>
      <c r="T36" s="154">
        <v>468504</v>
      </c>
      <c r="U36" s="156">
        <v>610119.92500000005</v>
      </c>
      <c r="V36" s="152">
        <v>0.76788837866588266</v>
      </c>
      <c r="W36" s="154">
        <v>477689</v>
      </c>
      <c r="X36" s="156">
        <v>610523.683333333</v>
      </c>
      <c r="Y36" s="152">
        <v>0.78242501157681044</v>
      </c>
      <c r="Z36" s="154">
        <v>488576</v>
      </c>
      <c r="AA36" s="156">
        <v>611020.566666667</v>
      </c>
      <c r="AB36" s="152">
        <v>0.79960647260264028</v>
      </c>
    </row>
    <row r="37" spans="1:28" x14ac:dyDescent="0.2">
      <c r="A37" s="295" t="s">
        <v>161</v>
      </c>
      <c r="B37" s="295" t="s">
        <v>195</v>
      </c>
      <c r="C37" s="295" t="s">
        <v>231</v>
      </c>
      <c r="D37" s="295" t="s">
        <v>232</v>
      </c>
      <c r="E37" s="154">
        <v>701606</v>
      </c>
      <c r="F37" s="156">
        <v>1348454.05</v>
      </c>
      <c r="G37" s="152">
        <v>0.52030397327962341</v>
      </c>
      <c r="H37" s="154">
        <v>703063</v>
      </c>
      <c r="I37" s="156">
        <v>1351086.3583333299</v>
      </c>
      <c r="J37" s="152">
        <v>0.52036866160597084</v>
      </c>
      <c r="K37" s="154">
        <v>714261</v>
      </c>
      <c r="L37" s="156">
        <v>1354088.6916666699</v>
      </c>
      <c r="M37" s="152">
        <v>0.52748465030075486</v>
      </c>
      <c r="N37" s="154">
        <v>728346</v>
      </c>
      <c r="O37" s="156">
        <v>1357269.5916666701</v>
      </c>
      <c r="P37" s="152">
        <v>0.53662588808581624</v>
      </c>
      <c r="Q37" s="154">
        <v>740955</v>
      </c>
      <c r="R37" s="156">
        <v>1360708.3</v>
      </c>
      <c r="S37" s="152">
        <v>0.54453625365554104</v>
      </c>
      <c r="T37" s="154">
        <v>751633</v>
      </c>
      <c r="U37" s="156">
        <v>1364368.75833333</v>
      </c>
      <c r="V37" s="152">
        <v>0.5509016498722612</v>
      </c>
      <c r="W37" s="154">
        <v>773551</v>
      </c>
      <c r="X37" s="156">
        <v>1368240.9</v>
      </c>
      <c r="Y37" s="152">
        <v>0.56536169909845557</v>
      </c>
      <c r="Z37" s="154">
        <v>798884</v>
      </c>
      <c r="AA37" s="156">
        <v>1372280.49166667</v>
      </c>
      <c r="AB37" s="152">
        <v>0.58215795156406747</v>
      </c>
    </row>
    <row r="38" spans="1:28" x14ac:dyDescent="0.2">
      <c r="A38" s="295" t="s">
        <v>161</v>
      </c>
      <c r="B38" s="295" t="s">
        <v>195</v>
      </c>
      <c r="C38" s="295" t="s">
        <v>385</v>
      </c>
      <c r="D38" s="295" t="s">
        <v>386</v>
      </c>
      <c r="E38" s="154">
        <v>594361</v>
      </c>
      <c r="F38" s="156">
        <v>1052382.3500000001</v>
      </c>
      <c r="G38" s="152">
        <v>0.56477667076039417</v>
      </c>
      <c r="H38" s="154">
        <v>594253</v>
      </c>
      <c r="I38" s="156">
        <v>1052365.2</v>
      </c>
      <c r="J38" s="152">
        <v>0.56468324874292686</v>
      </c>
      <c r="K38" s="154">
        <v>602185</v>
      </c>
      <c r="L38" s="156">
        <v>1052536.7</v>
      </c>
      <c r="M38" s="152">
        <v>0.57212731869587063</v>
      </c>
      <c r="N38" s="154">
        <v>609666</v>
      </c>
      <c r="O38" s="156">
        <v>1052912.79166667</v>
      </c>
      <c r="P38" s="152">
        <v>0.57902801146042815</v>
      </c>
      <c r="Q38" s="154">
        <v>617103</v>
      </c>
      <c r="R38" s="156">
        <v>1053461.4083333299</v>
      </c>
      <c r="S38" s="152">
        <v>0.58578605264364836</v>
      </c>
      <c r="T38" s="154">
        <v>623417</v>
      </c>
      <c r="U38" s="156">
        <v>1054129.2166666701</v>
      </c>
      <c r="V38" s="152">
        <v>0.59140472547696488</v>
      </c>
      <c r="W38" s="154">
        <v>635071</v>
      </c>
      <c r="X38" s="156">
        <v>1054918.8916666701</v>
      </c>
      <c r="Y38" s="152">
        <v>0.60200931561349624</v>
      </c>
      <c r="Z38" s="154">
        <v>653202</v>
      </c>
      <c r="AA38" s="156">
        <v>1055909.25833333</v>
      </c>
      <c r="AB38" s="152">
        <v>0.61861565740130753</v>
      </c>
    </row>
    <row r="39" spans="1:28" x14ac:dyDescent="0.2">
      <c r="A39" s="295" t="s">
        <v>180</v>
      </c>
      <c r="B39" s="295" t="s">
        <v>215</v>
      </c>
      <c r="C39" s="295" t="s">
        <v>379</v>
      </c>
      <c r="D39" s="295" t="s">
        <v>380</v>
      </c>
      <c r="E39" s="154">
        <v>215003</v>
      </c>
      <c r="F39" s="156">
        <v>298564.91666666698</v>
      </c>
      <c r="G39" s="152">
        <v>0.72012144762487373</v>
      </c>
      <c r="H39" s="154">
        <v>215421</v>
      </c>
      <c r="I39" s="156">
        <v>298882.40000000002</v>
      </c>
      <c r="J39" s="152">
        <v>0.72075505282345154</v>
      </c>
      <c r="K39" s="154">
        <v>216761</v>
      </c>
      <c r="L39" s="156">
        <v>299215.67499999999</v>
      </c>
      <c r="M39" s="152">
        <v>0.72443063018005327</v>
      </c>
      <c r="N39" s="154">
        <v>218990</v>
      </c>
      <c r="O39" s="156">
        <v>299556.316666667</v>
      </c>
      <c r="P39" s="152">
        <v>0.73104784581685978</v>
      </c>
      <c r="Q39" s="154">
        <v>221523</v>
      </c>
      <c r="R39" s="156">
        <v>299896.09166666702</v>
      </c>
      <c r="S39" s="152">
        <v>0.73866584512285571</v>
      </c>
      <c r="T39" s="154">
        <v>224239</v>
      </c>
      <c r="U39" s="156">
        <v>300266.34166666702</v>
      </c>
      <c r="V39" s="152">
        <v>0.74680031986046969</v>
      </c>
      <c r="W39" s="154">
        <v>228845</v>
      </c>
      <c r="X39" s="156">
        <v>300633.36666666699</v>
      </c>
      <c r="Y39" s="152">
        <v>0.76120958407699402</v>
      </c>
      <c r="Z39" s="154">
        <v>234552</v>
      </c>
      <c r="AA39" s="156">
        <v>301006.65833333298</v>
      </c>
      <c r="AB39" s="152">
        <v>0.77922528790130119</v>
      </c>
    </row>
    <row r="40" spans="1:28" x14ac:dyDescent="0.2">
      <c r="A40" s="295" t="s">
        <v>184</v>
      </c>
      <c r="B40" s="295" t="s">
        <v>190</v>
      </c>
      <c r="C40" s="295" t="s">
        <v>382</v>
      </c>
      <c r="D40" s="295" t="s">
        <v>383</v>
      </c>
      <c r="E40" s="154">
        <v>241085</v>
      </c>
      <c r="F40" s="156">
        <v>349868.38333333301</v>
      </c>
      <c r="G40" s="152">
        <v>0.68907341012951462</v>
      </c>
      <c r="H40" s="154">
        <v>240468</v>
      </c>
      <c r="I40" s="156">
        <v>350198.125</v>
      </c>
      <c r="J40" s="152">
        <v>0.68666272841980525</v>
      </c>
      <c r="K40" s="154">
        <v>241658</v>
      </c>
      <c r="L40" s="156">
        <v>350561</v>
      </c>
      <c r="M40" s="152">
        <v>0.6893465046026227</v>
      </c>
      <c r="N40" s="154">
        <v>243702</v>
      </c>
      <c r="O40" s="156">
        <v>350943.91666666698</v>
      </c>
      <c r="P40" s="152">
        <v>0.69441864761392247</v>
      </c>
      <c r="Q40" s="154">
        <v>245634</v>
      </c>
      <c r="R40" s="156">
        <v>351351.61666666699</v>
      </c>
      <c r="S40" s="152">
        <v>0.69911162592724596</v>
      </c>
      <c r="T40" s="154">
        <v>247625</v>
      </c>
      <c r="U40" s="156">
        <v>351781.566666667</v>
      </c>
      <c r="V40" s="152">
        <v>0.70391692875323042</v>
      </c>
      <c r="W40" s="154">
        <v>249878</v>
      </c>
      <c r="X40" s="156">
        <v>352198.75833333301</v>
      </c>
      <c r="Y40" s="152">
        <v>0.70948007080566389</v>
      </c>
      <c r="Z40" s="154">
        <v>255029</v>
      </c>
      <c r="AA40" s="156">
        <v>352616.78333333298</v>
      </c>
      <c r="AB40" s="152">
        <v>0.7232469129494552</v>
      </c>
    </row>
    <row r="41" spans="1:28" x14ac:dyDescent="0.2">
      <c r="A41" s="295" t="s">
        <v>181</v>
      </c>
      <c r="B41" s="295" t="s">
        <v>199</v>
      </c>
      <c r="C41" s="295" t="s">
        <v>200</v>
      </c>
      <c r="D41" s="295" t="s">
        <v>201</v>
      </c>
      <c r="E41" s="154">
        <v>697287</v>
      </c>
      <c r="F41" s="156">
        <v>886160.40833333333</v>
      </c>
      <c r="G41" s="152">
        <v>0.78686318350809492</v>
      </c>
      <c r="H41" s="154">
        <v>698431</v>
      </c>
      <c r="I41" s="156">
        <v>886296.08333333395</v>
      </c>
      <c r="J41" s="152">
        <v>0.7880334948262675</v>
      </c>
      <c r="K41" s="154">
        <v>703790</v>
      </c>
      <c r="L41" s="156">
        <v>886497.60833333235</v>
      </c>
      <c r="M41" s="152">
        <v>0.79389949096779466</v>
      </c>
      <c r="N41" s="154">
        <v>711399</v>
      </c>
      <c r="O41" s="156">
        <v>886715.9916666667</v>
      </c>
      <c r="P41" s="152">
        <v>0.80228506837105551</v>
      </c>
      <c r="Q41" s="154">
        <v>718857</v>
      </c>
      <c r="R41" s="156">
        <v>886944.825000001</v>
      </c>
      <c r="S41" s="152">
        <v>0.81048671770535352</v>
      </c>
      <c r="T41" s="154">
        <v>725143</v>
      </c>
      <c r="U41" s="156">
        <v>887246.14166666719</v>
      </c>
      <c r="V41" s="152">
        <v>0.81729631265326108</v>
      </c>
      <c r="W41" s="154">
        <v>736393</v>
      </c>
      <c r="X41" s="156">
        <v>887594.15000000107</v>
      </c>
      <c r="Y41" s="152">
        <v>0.82965057847665979</v>
      </c>
      <c r="Z41" s="154">
        <v>753891</v>
      </c>
      <c r="AA41" s="156">
        <v>888004.20000000077</v>
      </c>
      <c r="AB41" s="152">
        <v>0.84897233594165356</v>
      </c>
    </row>
    <row r="42" spans="1:28" x14ac:dyDescent="0.2">
      <c r="A42" s="295" t="s">
        <v>180</v>
      </c>
      <c r="B42" s="295" t="s">
        <v>215</v>
      </c>
      <c r="C42" s="295" t="s">
        <v>246</v>
      </c>
      <c r="D42" s="295" t="s">
        <v>247</v>
      </c>
      <c r="E42" s="154">
        <v>553793</v>
      </c>
      <c r="F42" s="156">
        <v>665340.10833333293</v>
      </c>
      <c r="G42" s="152">
        <v>0.83234573275199542</v>
      </c>
      <c r="H42" s="154">
        <v>555258</v>
      </c>
      <c r="I42" s="156">
        <v>665632.52500000072</v>
      </c>
      <c r="J42" s="152">
        <v>0.834180991982024</v>
      </c>
      <c r="K42" s="154">
        <v>561779</v>
      </c>
      <c r="L42" s="156">
        <v>665950.51666666626</v>
      </c>
      <c r="M42" s="152">
        <v>0.84357468902031341</v>
      </c>
      <c r="N42" s="154">
        <v>567538</v>
      </c>
      <c r="O42" s="156">
        <v>666299.29166666674</v>
      </c>
      <c r="P42" s="152">
        <v>0.85177638202251815</v>
      </c>
      <c r="Q42" s="154">
        <v>573384</v>
      </c>
      <c r="R42" s="156">
        <v>666654.00833333307</v>
      </c>
      <c r="S42" s="152">
        <v>0.86009233100313531</v>
      </c>
      <c r="T42" s="154">
        <v>577979</v>
      </c>
      <c r="U42" s="156">
        <v>667019.19166666712</v>
      </c>
      <c r="V42" s="152">
        <v>0.86651030018464048</v>
      </c>
      <c r="W42" s="154">
        <v>589121</v>
      </c>
      <c r="X42" s="156">
        <v>667397.70833333256</v>
      </c>
      <c r="Y42" s="152">
        <v>0.88271354942346136</v>
      </c>
      <c r="Z42" s="154">
        <v>604181</v>
      </c>
      <c r="AA42" s="156">
        <v>667820.46666666702</v>
      </c>
      <c r="AB42" s="152">
        <v>0.9047057258003568</v>
      </c>
    </row>
    <row r="43" spans="1:28" x14ac:dyDescent="0.2">
      <c r="A43" s="295" t="s">
        <v>179</v>
      </c>
      <c r="B43" s="295" t="s">
        <v>203</v>
      </c>
      <c r="C43" s="295" t="s">
        <v>316</v>
      </c>
      <c r="D43" s="295" t="s">
        <v>317</v>
      </c>
      <c r="E43" s="154">
        <v>485565</v>
      </c>
      <c r="F43" s="156">
        <v>605374.67500000005</v>
      </c>
      <c r="G43" s="152">
        <v>0.80209004448360832</v>
      </c>
      <c r="H43" s="154">
        <v>485807</v>
      </c>
      <c r="I43" s="156">
        <v>605812.80833333405</v>
      </c>
      <c r="J43" s="152">
        <v>0.8019094236989065</v>
      </c>
      <c r="K43" s="154">
        <v>490787</v>
      </c>
      <c r="L43" s="156">
        <v>606282.54166666698</v>
      </c>
      <c r="M43" s="152">
        <v>0.80950211538473393</v>
      </c>
      <c r="N43" s="154">
        <v>495982</v>
      </c>
      <c r="O43" s="156">
        <v>606787.22499999893</v>
      </c>
      <c r="P43" s="152">
        <v>0.81739031338374146</v>
      </c>
      <c r="Q43" s="154">
        <v>500383</v>
      </c>
      <c r="R43" s="156">
        <v>607323.57499999995</v>
      </c>
      <c r="S43" s="152">
        <v>0.82391499457270378</v>
      </c>
      <c r="T43" s="154">
        <v>506397</v>
      </c>
      <c r="U43" s="156">
        <v>607868.25</v>
      </c>
      <c r="V43" s="152">
        <v>0.83307032403814474</v>
      </c>
      <c r="W43" s="154">
        <v>515133</v>
      </c>
      <c r="X43" s="156">
        <v>608423.65</v>
      </c>
      <c r="Y43" s="152">
        <v>0.8466682713599315</v>
      </c>
      <c r="Z43" s="154">
        <v>527808</v>
      </c>
      <c r="AA43" s="156">
        <v>609024.691666667</v>
      </c>
      <c r="AB43" s="152">
        <v>0.86664466518687766</v>
      </c>
    </row>
    <row r="44" spans="1:28" x14ac:dyDescent="0.2">
      <c r="A44" s="295" t="s">
        <v>183</v>
      </c>
      <c r="B44" s="295" t="s">
        <v>211</v>
      </c>
      <c r="C44" s="295" t="s">
        <v>405</v>
      </c>
      <c r="D44" s="295" t="s">
        <v>406</v>
      </c>
      <c r="E44" s="154">
        <v>420090</v>
      </c>
      <c r="F44" s="156">
        <v>626122.50833333295</v>
      </c>
      <c r="G44" s="152">
        <v>0.67093898463773793</v>
      </c>
      <c r="H44" s="154">
        <v>419872</v>
      </c>
      <c r="I44" s="156">
        <v>626597.85</v>
      </c>
      <c r="J44" s="152">
        <v>0.67008209491941284</v>
      </c>
      <c r="K44" s="154">
        <v>424205</v>
      </c>
      <c r="L44" s="156">
        <v>627109.53333333298</v>
      </c>
      <c r="M44" s="152">
        <v>0.6764448273416992</v>
      </c>
      <c r="N44" s="154">
        <v>430524</v>
      </c>
      <c r="O44" s="156">
        <v>627666.82499999995</v>
      </c>
      <c r="P44" s="152">
        <v>0.6859116697779909</v>
      </c>
      <c r="Q44" s="154">
        <v>436103</v>
      </c>
      <c r="R44" s="156">
        <v>628238.23333333305</v>
      </c>
      <c r="S44" s="152">
        <v>0.69416819426303655</v>
      </c>
      <c r="T44" s="154">
        <v>441007</v>
      </c>
      <c r="U44" s="156">
        <v>628832.38333333295</v>
      </c>
      <c r="V44" s="152">
        <v>0.70131089251844392</v>
      </c>
      <c r="W44" s="154">
        <v>450253</v>
      </c>
      <c r="X44" s="156">
        <v>629430.13333333295</v>
      </c>
      <c r="Y44" s="152">
        <v>0.71533435746959306</v>
      </c>
      <c r="Z44" s="154">
        <v>463021</v>
      </c>
      <c r="AA44" s="156">
        <v>630023.25833333295</v>
      </c>
      <c r="AB44" s="152">
        <v>0.73492683623280564</v>
      </c>
    </row>
    <row r="45" spans="1:28" x14ac:dyDescent="0.2">
      <c r="A45" s="295" t="s">
        <v>183</v>
      </c>
      <c r="B45" s="295" t="s">
        <v>211</v>
      </c>
      <c r="C45" s="295" t="s">
        <v>234</v>
      </c>
      <c r="D45" s="295" t="s">
        <v>235</v>
      </c>
      <c r="E45" s="154">
        <v>710258</v>
      </c>
      <c r="F45" s="156">
        <v>1043964.775</v>
      </c>
      <c r="G45" s="152">
        <v>0.68034670997400271</v>
      </c>
      <c r="H45" s="154">
        <v>708797</v>
      </c>
      <c r="I45" s="156">
        <v>1044634.7749999999</v>
      </c>
      <c r="J45" s="152">
        <v>0.67851177939198903</v>
      </c>
      <c r="K45" s="154">
        <v>714380</v>
      </c>
      <c r="L45" s="156">
        <v>1045401.2833333339</v>
      </c>
      <c r="M45" s="152">
        <v>0.68335481445187274</v>
      </c>
      <c r="N45" s="154">
        <v>720841</v>
      </c>
      <c r="O45" s="156">
        <v>1046243.808333334</v>
      </c>
      <c r="P45" s="152">
        <v>0.6889799435451851</v>
      </c>
      <c r="Q45" s="154">
        <v>728142</v>
      </c>
      <c r="R45" s="156">
        <v>1047172.658333334</v>
      </c>
      <c r="S45" s="152">
        <v>0.69534092033963246</v>
      </c>
      <c r="T45" s="154">
        <v>735013</v>
      </c>
      <c r="U45" s="156">
        <v>1048163.4333333339</v>
      </c>
      <c r="V45" s="152">
        <v>0.70123892574895164</v>
      </c>
      <c r="W45" s="154">
        <v>747040</v>
      </c>
      <c r="X45" s="156">
        <v>1049197.6749999998</v>
      </c>
      <c r="Y45" s="152">
        <v>0.71201072762575468</v>
      </c>
      <c r="Z45" s="154">
        <v>766686</v>
      </c>
      <c r="AA45" s="156">
        <v>1050308.1916666671</v>
      </c>
      <c r="AB45" s="152">
        <v>0.72996288716304769</v>
      </c>
    </row>
    <row r="46" spans="1:28" x14ac:dyDescent="0.2">
      <c r="A46" s="295" t="s">
        <v>161</v>
      </c>
      <c r="B46" s="295" t="s">
        <v>195</v>
      </c>
      <c r="C46" s="295" t="s">
        <v>393</v>
      </c>
      <c r="D46" s="295" t="s">
        <v>394</v>
      </c>
      <c r="E46" s="154">
        <v>547793</v>
      </c>
      <c r="F46" s="156">
        <v>900290.316666667</v>
      </c>
      <c r="G46" s="152">
        <v>0.60846261462436757</v>
      </c>
      <c r="H46" s="154">
        <v>548866</v>
      </c>
      <c r="I46" s="156">
        <v>900210.73333333305</v>
      </c>
      <c r="J46" s="152">
        <v>0.60970834903027538</v>
      </c>
      <c r="K46" s="154">
        <v>555572</v>
      </c>
      <c r="L46" s="156">
        <v>900255.61666666705</v>
      </c>
      <c r="M46" s="152">
        <v>0.61712694674107071</v>
      </c>
      <c r="N46" s="154">
        <v>564053</v>
      </c>
      <c r="O46" s="156">
        <v>900375.88333333295</v>
      </c>
      <c r="P46" s="152">
        <v>0.62646391406196622</v>
      </c>
      <c r="Q46" s="154">
        <v>572894</v>
      </c>
      <c r="R46" s="156">
        <v>900546.98333333305</v>
      </c>
      <c r="S46" s="152">
        <v>0.63616225538778592</v>
      </c>
      <c r="T46" s="154">
        <v>579990</v>
      </c>
      <c r="U46" s="156">
        <v>900797.83333333302</v>
      </c>
      <c r="V46" s="152">
        <v>0.64386256109630247</v>
      </c>
      <c r="W46" s="154">
        <v>592837</v>
      </c>
      <c r="X46" s="156">
        <v>901125.40833333298</v>
      </c>
      <c r="Y46" s="152">
        <v>0.65788512288924961</v>
      </c>
      <c r="Z46" s="154">
        <v>608370</v>
      </c>
      <c r="AA46" s="156">
        <v>901570.85</v>
      </c>
      <c r="AB46" s="152">
        <v>0.6747888976224109</v>
      </c>
    </row>
    <row r="47" spans="1:28" x14ac:dyDescent="0.2">
      <c r="A47" s="295" t="s">
        <v>180</v>
      </c>
      <c r="B47" s="295" t="s">
        <v>215</v>
      </c>
      <c r="C47" s="295" t="s">
        <v>274</v>
      </c>
      <c r="D47" s="295" t="s">
        <v>275</v>
      </c>
      <c r="E47" s="154">
        <v>610127</v>
      </c>
      <c r="F47" s="156">
        <v>810666.125</v>
      </c>
      <c r="G47" s="152">
        <v>0.75262426933159443</v>
      </c>
      <c r="H47" s="154">
        <v>613924</v>
      </c>
      <c r="I47" s="156">
        <v>810863.558333333</v>
      </c>
      <c r="J47" s="152">
        <v>0.75712367844212047</v>
      </c>
      <c r="K47" s="154">
        <v>622110</v>
      </c>
      <c r="L47" s="156">
        <v>811138.07499999995</v>
      </c>
      <c r="M47" s="152">
        <v>0.76695943535877054</v>
      </c>
      <c r="N47" s="154">
        <v>631640</v>
      </c>
      <c r="O47" s="156">
        <v>811440.07499999995</v>
      </c>
      <c r="P47" s="152">
        <v>0.77841854187445703</v>
      </c>
      <c r="Q47" s="154">
        <v>640169</v>
      </c>
      <c r="R47" s="156">
        <v>811751.21666666702</v>
      </c>
      <c r="S47" s="152">
        <v>0.78862709024170818</v>
      </c>
      <c r="T47" s="154">
        <v>646112</v>
      </c>
      <c r="U47" s="156">
        <v>812115.77500000002</v>
      </c>
      <c r="V47" s="152">
        <v>0.79559099809383704</v>
      </c>
      <c r="W47" s="154">
        <v>662066</v>
      </c>
      <c r="X47" s="156">
        <v>812516.95</v>
      </c>
      <c r="Y47" s="152">
        <v>0.8148334628588364</v>
      </c>
      <c r="Z47" s="154">
        <v>681221</v>
      </c>
      <c r="AA47" s="156">
        <v>812972.85</v>
      </c>
      <c r="AB47" s="152">
        <v>0.83793819190886887</v>
      </c>
    </row>
    <row r="48" spans="1:28" x14ac:dyDescent="0.2">
      <c r="A48" s="295" t="s">
        <v>181</v>
      </c>
      <c r="B48" s="295" t="s">
        <v>199</v>
      </c>
      <c r="C48" s="295" t="s">
        <v>227</v>
      </c>
      <c r="D48" s="295" t="s">
        <v>228</v>
      </c>
      <c r="E48" s="154">
        <v>1132735</v>
      </c>
      <c r="F48" s="156">
        <v>1418235.341666667</v>
      </c>
      <c r="G48" s="152">
        <v>0.79869325401864844</v>
      </c>
      <c r="H48" s="154">
        <v>1139635</v>
      </c>
      <c r="I48" s="156">
        <v>1418774.291666667</v>
      </c>
      <c r="J48" s="152">
        <v>0.80325320714773063</v>
      </c>
      <c r="K48" s="154">
        <v>1155553</v>
      </c>
      <c r="L48" s="156">
        <v>1419384.2333333339</v>
      </c>
      <c r="M48" s="152">
        <v>0.81412275327749484</v>
      </c>
      <c r="N48" s="154">
        <v>1172637</v>
      </c>
      <c r="O48" s="156">
        <v>1420000.8916666661</v>
      </c>
      <c r="P48" s="152">
        <v>0.82580018567711377</v>
      </c>
      <c r="Q48" s="154">
        <v>1189622</v>
      </c>
      <c r="R48" s="156">
        <v>1420573.3</v>
      </c>
      <c r="S48" s="152">
        <v>0.83742387668415275</v>
      </c>
      <c r="T48" s="154">
        <v>1203043</v>
      </c>
      <c r="U48" s="156">
        <v>1421244.583333334</v>
      </c>
      <c r="V48" s="152">
        <v>0.84647147585141747</v>
      </c>
      <c r="W48" s="154">
        <v>1225843</v>
      </c>
      <c r="X48" s="156">
        <v>1422049.0583333331</v>
      </c>
      <c r="Y48" s="152">
        <v>0.86202581606903905</v>
      </c>
      <c r="Z48" s="154">
        <v>1260769</v>
      </c>
      <c r="AA48" s="156">
        <v>1422988.024999999</v>
      </c>
      <c r="AB48" s="152">
        <v>0.88600113131661873</v>
      </c>
    </row>
    <row r="49" spans="1:28" ht="10.5" x14ac:dyDescent="0.25">
      <c r="A49" s="100" t="s">
        <v>127</v>
      </c>
      <c r="B49" s="100" t="s">
        <v>127</v>
      </c>
      <c r="E49" s="87">
        <f>SUBTOTAL(9,E7:E48)</f>
        <v>24665655</v>
      </c>
      <c r="F49" s="256">
        <f>SUBTOTAL(9,F7:F48)</f>
        <v>33702625.358333334</v>
      </c>
      <c r="G49" s="100">
        <f>E49/F49</f>
        <v>0.73186153119377551</v>
      </c>
      <c r="H49" s="87">
        <f>SUBTOTAL(9,H7:H48)</f>
        <v>24721806</v>
      </c>
      <c r="I49" s="256">
        <f>SUBTOTAL(9,I7:I48)</f>
        <v>33723770.991666667</v>
      </c>
      <c r="J49" s="100">
        <f>H49/I49</f>
        <v>0.73306766334372564</v>
      </c>
      <c r="K49" s="87">
        <f>SUBTOTAL(9,K7:K48)</f>
        <v>24989066</v>
      </c>
      <c r="L49" s="256">
        <f>SUBTOTAL(9,L7:L48)</f>
        <v>33748100.81666667</v>
      </c>
      <c r="M49" s="100">
        <f>K49/L49</f>
        <v>0.74045843752069818</v>
      </c>
      <c r="N49" s="87">
        <f>SUBTOTAL(9,N7:N48)</f>
        <v>25287901</v>
      </c>
      <c r="O49" s="256">
        <f>SUBTOTAL(9,O7:O48)</f>
        <v>33774433.500000007</v>
      </c>
      <c r="P49" s="100">
        <f>N49/O49</f>
        <v>0.74872909415342215</v>
      </c>
      <c r="Q49" s="87">
        <f>SUBTOTAL(9,Q7:Q48)</f>
        <v>25581292</v>
      </c>
      <c r="R49" s="256">
        <f>SUBTOTAL(9,R7:R48)</f>
        <v>33802667.508333348</v>
      </c>
      <c r="S49" s="100">
        <f>Q49/R49</f>
        <v>0.75678323297099148</v>
      </c>
      <c r="T49" s="87">
        <f>SUBTOTAL(9,T7:T48)</f>
        <v>25862219</v>
      </c>
      <c r="U49" s="256">
        <f>SUBTOTAL(9,U7:U48)</f>
        <v>33833527.216666669</v>
      </c>
      <c r="V49" s="100">
        <f>T49/U49</f>
        <v>0.76439618117203167</v>
      </c>
      <c r="W49" s="87">
        <f>SUBTOTAL(9,W7:W48)</f>
        <v>26372084</v>
      </c>
      <c r="X49" s="256">
        <f>SUBTOTAL(9,X7:X48)</f>
        <v>33866848.924999997</v>
      </c>
      <c r="Y49" s="100">
        <f>W49/X49</f>
        <v>0.77869907703555274</v>
      </c>
      <c r="Z49" s="87">
        <f>SUBTOTAL(9,Z7:Z48)</f>
        <v>27074501</v>
      </c>
      <c r="AA49" s="256">
        <f>SUBTOTAL(9,AA7:AA48)</f>
        <v>33902873.44166667</v>
      </c>
      <c r="AB49" s="100">
        <f>Z49/AA49</f>
        <v>0.79859015627641183</v>
      </c>
    </row>
  </sheetData>
  <mergeCells count="8">
    <mergeCell ref="Z5:AB5"/>
    <mergeCell ref="W5:Y5"/>
    <mergeCell ref="T5:V5"/>
    <mergeCell ref="E5:G5"/>
    <mergeCell ref="H5:J5"/>
    <mergeCell ref="K5:M5"/>
    <mergeCell ref="N5:P5"/>
    <mergeCell ref="Q5:S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65F9-F279-42A3-905F-1C2B68D64F3E}">
  <dimension ref="A1:AB49"/>
  <sheetViews>
    <sheetView workbookViewId="0">
      <pane ySplit="6" topLeftCell="A7" activePane="bottomLeft" state="frozen"/>
      <selection pane="bottomLeft"/>
    </sheetView>
  </sheetViews>
  <sheetFormatPr defaultColWidth="8.6640625" defaultRowHeight="10" x14ac:dyDescent="0.2"/>
  <cols>
    <col min="1" max="1" width="29.6640625" customWidth="1"/>
    <col min="2" max="2" width="11.33203125" bestFit="1" customWidth="1"/>
    <col min="3" max="3" width="44" bestFit="1" customWidth="1"/>
    <col min="4" max="4" width="11.33203125" bestFit="1" customWidth="1"/>
    <col min="5" max="7" width="16.77734375" customWidth="1"/>
    <col min="8" max="16" width="16.77734375" style="393" customWidth="1"/>
    <col min="17" max="25" width="16.77734375" customWidth="1"/>
    <col min="26" max="28" width="16.77734375" style="411" customWidth="1"/>
  </cols>
  <sheetData>
    <row r="1" spans="1:28" ht="65" x14ac:dyDescent="0.3">
      <c r="A1" s="381" t="s">
        <v>528</v>
      </c>
    </row>
    <row r="5" spans="1:28" ht="10.5" x14ac:dyDescent="0.25">
      <c r="E5" s="455" t="s">
        <v>462</v>
      </c>
      <c r="F5" s="456"/>
      <c r="G5" s="455"/>
      <c r="H5" s="455" t="s">
        <v>608</v>
      </c>
      <c r="I5" s="456"/>
      <c r="J5" s="455"/>
      <c r="K5" s="455" t="s">
        <v>609</v>
      </c>
      <c r="L5" s="456"/>
      <c r="M5" s="455"/>
      <c r="N5" s="455" t="s">
        <v>610</v>
      </c>
      <c r="O5" s="456"/>
      <c r="P5" s="455"/>
      <c r="Q5" s="455" t="s">
        <v>623</v>
      </c>
      <c r="R5" s="456"/>
      <c r="S5" s="455"/>
      <c r="T5" s="455" t="s">
        <v>628</v>
      </c>
      <c r="U5" s="456"/>
      <c r="V5" s="455"/>
      <c r="W5" s="455" t="s">
        <v>633</v>
      </c>
      <c r="X5" s="456"/>
      <c r="Y5" s="455"/>
      <c r="Z5" s="455" t="s">
        <v>638</v>
      </c>
      <c r="AA5" s="456"/>
      <c r="AB5" s="455"/>
    </row>
    <row r="6" spans="1:28" ht="21" x14ac:dyDescent="0.2">
      <c r="A6" s="102" t="s">
        <v>186</v>
      </c>
      <c r="B6" s="102" t="s">
        <v>187</v>
      </c>
      <c r="C6" s="102" t="s">
        <v>188</v>
      </c>
      <c r="D6" s="102" t="s">
        <v>189</v>
      </c>
      <c r="E6" s="102" t="s">
        <v>137</v>
      </c>
      <c r="F6" s="102" t="s">
        <v>138</v>
      </c>
      <c r="G6" s="83" t="s">
        <v>2</v>
      </c>
      <c r="H6" s="102" t="s">
        <v>137</v>
      </c>
      <c r="I6" s="102" t="s">
        <v>138</v>
      </c>
      <c r="J6" s="83" t="s">
        <v>2</v>
      </c>
      <c r="K6" s="102" t="s">
        <v>137</v>
      </c>
      <c r="L6" s="102" t="s">
        <v>138</v>
      </c>
      <c r="M6" s="83" t="s">
        <v>2</v>
      </c>
      <c r="N6" s="102" t="s">
        <v>137</v>
      </c>
      <c r="O6" s="102" t="s">
        <v>138</v>
      </c>
      <c r="P6" s="83" t="s">
        <v>2</v>
      </c>
      <c r="Q6" s="102" t="s">
        <v>137</v>
      </c>
      <c r="R6" s="102" t="s">
        <v>138</v>
      </c>
      <c r="S6" s="83" t="s">
        <v>2</v>
      </c>
      <c r="T6" s="102" t="s">
        <v>137</v>
      </c>
      <c r="U6" s="102" t="s">
        <v>138</v>
      </c>
      <c r="V6" s="83" t="s">
        <v>2</v>
      </c>
      <c r="W6" s="102" t="s">
        <v>137</v>
      </c>
      <c r="X6" s="102" t="s">
        <v>138</v>
      </c>
      <c r="Y6" s="83" t="s">
        <v>2</v>
      </c>
      <c r="Z6" s="102" t="s">
        <v>137</v>
      </c>
      <c r="AA6" s="102" t="s">
        <v>138</v>
      </c>
      <c r="AB6" s="83" t="s">
        <v>2</v>
      </c>
    </row>
    <row r="7" spans="1:28" x14ac:dyDescent="0.2">
      <c r="A7" s="295" t="s">
        <v>184</v>
      </c>
      <c r="B7" s="295" t="s">
        <v>190</v>
      </c>
      <c r="C7" s="295" t="s">
        <v>191</v>
      </c>
      <c r="D7" s="295" t="s">
        <v>192</v>
      </c>
      <c r="E7" s="154">
        <v>43008</v>
      </c>
      <c r="F7" s="154">
        <v>374861</v>
      </c>
      <c r="G7" s="191">
        <v>11.473052678192715</v>
      </c>
      <c r="H7" s="154">
        <v>42788</v>
      </c>
      <c r="I7" s="154">
        <v>374240</v>
      </c>
      <c r="J7" s="191">
        <v>11.433304831124412</v>
      </c>
      <c r="K7" s="154">
        <v>42561</v>
      </c>
      <c r="L7" s="154">
        <v>375746</v>
      </c>
      <c r="M7" s="191">
        <v>11.327066688667346</v>
      </c>
      <c r="N7" s="154">
        <v>42504</v>
      </c>
      <c r="O7" s="154">
        <v>378548</v>
      </c>
      <c r="P7" s="191">
        <v>11.228166573327556</v>
      </c>
      <c r="Q7" s="154">
        <v>42517</v>
      </c>
      <c r="R7" s="154">
        <v>381221</v>
      </c>
      <c r="S7" s="191">
        <v>11.152848347808751</v>
      </c>
      <c r="T7" s="154">
        <v>42392</v>
      </c>
      <c r="U7" s="154">
        <v>384514</v>
      </c>
      <c r="V7" s="191">
        <v>11.024826144171604</v>
      </c>
      <c r="W7" s="154">
        <v>42348</v>
      </c>
      <c r="X7" s="154">
        <v>389886</v>
      </c>
      <c r="Y7" s="191">
        <v>10.861636478355212</v>
      </c>
      <c r="Z7" s="154">
        <v>42371</v>
      </c>
      <c r="AA7" s="154">
        <v>397223</v>
      </c>
      <c r="AB7" s="191">
        <v>10.666804288774818</v>
      </c>
    </row>
    <row r="8" spans="1:28" x14ac:dyDescent="0.2">
      <c r="A8" s="295" t="s">
        <v>179</v>
      </c>
      <c r="B8" s="295" t="s">
        <v>203</v>
      </c>
      <c r="C8" s="295" t="s">
        <v>208</v>
      </c>
      <c r="D8" s="295" t="s">
        <v>209</v>
      </c>
      <c r="E8" s="154">
        <v>43129</v>
      </c>
      <c r="F8" s="154">
        <v>397200</v>
      </c>
      <c r="G8" s="191">
        <v>10.858257804632428</v>
      </c>
      <c r="H8" s="154">
        <v>43005</v>
      </c>
      <c r="I8" s="154">
        <v>398737</v>
      </c>
      <c r="J8" s="191">
        <v>10.785304599272202</v>
      </c>
      <c r="K8" s="154">
        <v>42992</v>
      </c>
      <c r="L8" s="154">
        <v>404991</v>
      </c>
      <c r="M8" s="191">
        <v>10.615544542965152</v>
      </c>
      <c r="N8" s="154">
        <v>43472</v>
      </c>
      <c r="O8" s="154">
        <v>413621</v>
      </c>
      <c r="P8" s="191">
        <v>10.510104661030267</v>
      </c>
      <c r="Q8" s="154">
        <v>43883</v>
      </c>
      <c r="R8" s="154">
        <v>420847</v>
      </c>
      <c r="S8" s="191">
        <v>10.427304935047655</v>
      </c>
      <c r="T8" s="154">
        <v>44194</v>
      </c>
      <c r="U8" s="154">
        <v>426818</v>
      </c>
      <c r="V8" s="191">
        <v>10.354296210562817</v>
      </c>
      <c r="W8" s="154">
        <v>44417</v>
      </c>
      <c r="X8" s="154">
        <v>440746</v>
      </c>
      <c r="Y8" s="191">
        <v>10.077686467942987</v>
      </c>
      <c r="Z8" s="154">
        <v>44712</v>
      </c>
      <c r="AA8" s="154">
        <v>455797</v>
      </c>
      <c r="AB8" s="191">
        <v>9.8096301643056005</v>
      </c>
    </row>
    <row r="9" spans="1:28" x14ac:dyDescent="0.2">
      <c r="A9" s="295" t="s">
        <v>180</v>
      </c>
      <c r="B9" s="295" t="s">
        <v>215</v>
      </c>
      <c r="C9" s="295" t="s">
        <v>216</v>
      </c>
      <c r="D9" s="295" t="s">
        <v>217</v>
      </c>
      <c r="E9" s="154">
        <v>49084</v>
      </c>
      <c r="F9" s="154">
        <v>521081</v>
      </c>
      <c r="G9" s="191">
        <v>9.419648768617547</v>
      </c>
      <c r="H9" s="154">
        <v>48867</v>
      </c>
      <c r="I9" s="154">
        <v>523586</v>
      </c>
      <c r="J9" s="191">
        <v>9.3331372496590816</v>
      </c>
      <c r="K9" s="154">
        <v>48843</v>
      </c>
      <c r="L9" s="154">
        <v>531718</v>
      </c>
      <c r="M9" s="191">
        <v>9.1858842469128366</v>
      </c>
      <c r="N9" s="154">
        <v>49118</v>
      </c>
      <c r="O9" s="154">
        <v>541690</v>
      </c>
      <c r="P9" s="191">
        <v>9.0675478594768233</v>
      </c>
      <c r="Q9" s="154">
        <v>49656</v>
      </c>
      <c r="R9" s="154">
        <v>550717</v>
      </c>
      <c r="S9" s="191">
        <v>9.0166092566599545</v>
      </c>
      <c r="T9" s="154">
        <v>49760</v>
      </c>
      <c r="U9" s="154">
        <v>556903</v>
      </c>
      <c r="V9" s="191">
        <v>8.9351287387570189</v>
      </c>
      <c r="W9" s="154">
        <v>49667</v>
      </c>
      <c r="X9" s="154">
        <v>570685</v>
      </c>
      <c r="Y9" s="191">
        <v>8.703049843608996</v>
      </c>
      <c r="Z9" s="154">
        <v>50042</v>
      </c>
      <c r="AA9" s="154">
        <v>588195</v>
      </c>
      <c r="AB9" s="191">
        <v>8.5077227790103631</v>
      </c>
    </row>
    <row r="10" spans="1:28" x14ac:dyDescent="0.2">
      <c r="A10" s="295" t="s">
        <v>184</v>
      </c>
      <c r="B10" s="295" t="s">
        <v>190</v>
      </c>
      <c r="C10" s="295" t="s">
        <v>237</v>
      </c>
      <c r="D10" s="295" t="s">
        <v>238</v>
      </c>
      <c r="E10" s="154">
        <v>37643</v>
      </c>
      <c r="F10" s="154">
        <v>351521</v>
      </c>
      <c r="G10" s="191">
        <v>10.708606313705298</v>
      </c>
      <c r="H10" s="154">
        <v>37385</v>
      </c>
      <c r="I10" s="154">
        <v>350154</v>
      </c>
      <c r="J10" s="191">
        <v>10.676730809872227</v>
      </c>
      <c r="K10" s="154">
        <v>37397</v>
      </c>
      <c r="L10" s="154">
        <v>351785</v>
      </c>
      <c r="M10" s="191">
        <v>10.630640874397715</v>
      </c>
      <c r="N10" s="154">
        <v>37549</v>
      </c>
      <c r="O10" s="154">
        <v>354375</v>
      </c>
      <c r="P10" s="191">
        <v>10.595837742504409</v>
      </c>
      <c r="Q10" s="154">
        <v>37780</v>
      </c>
      <c r="R10" s="154">
        <v>357198</v>
      </c>
      <c r="S10" s="191">
        <v>10.576766947183355</v>
      </c>
      <c r="T10" s="154">
        <v>37904</v>
      </c>
      <c r="U10" s="154">
        <v>359976</v>
      </c>
      <c r="V10" s="191">
        <v>10.529590861612997</v>
      </c>
      <c r="W10" s="154">
        <v>37905</v>
      </c>
      <c r="X10" s="154">
        <v>364942</v>
      </c>
      <c r="Y10" s="191">
        <v>10.386581977410108</v>
      </c>
      <c r="Z10" s="154">
        <v>38170</v>
      </c>
      <c r="AA10" s="154">
        <v>372935</v>
      </c>
      <c r="AB10" s="191">
        <v>10.235027551718128</v>
      </c>
    </row>
    <row r="11" spans="1:28" x14ac:dyDescent="0.2">
      <c r="A11" s="295" t="s">
        <v>183</v>
      </c>
      <c r="B11" s="295" t="s">
        <v>211</v>
      </c>
      <c r="C11" s="295" t="s">
        <v>212</v>
      </c>
      <c r="D11" s="295" t="s">
        <v>213</v>
      </c>
      <c r="E11" s="154">
        <v>76032</v>
      </c>
      <c r="F11" s="154">
        <v>668403</v>
      </c>
      <c r="G11" s="191">
        <v>11.375173360981323</v>
      </c>
      <c r="H11" s="154">
        <v>75674</v>
      </c>
      <c r="I11" s="154">
        <v>667954</v>
      </c>
      <c r="J11" s="191">
        <v>11.329223269865889</v>
      </c>
      <c r="K11" s="154">
        <v>75643</v>
      </c>
      <c r="L11" s="154">
        <v>674444</v>
      </c>
      <c r="M11" s="191">
        <v>11.215608708803103</v>
      </c>
      <c r="N11" s="154">
        <v>75734</v>
      </c>
      <c r="O11" s="154">
        <v>682678</v>
      </c>
      <c r="P11" s="191">
        <v>11.093663484102315</v>
      </c>
      <c r="Q11" s="154">
        <v>76340</v>
      </c>
      <c r="R11" s="154">
        <v>689275</v>
      </c>
      <c r="S11" s="191">
        <v>11.075405317181096</v>
      </c>
      <c r="T11" s="154">
        <v>76546</v>
      </c>
      <c r="U11" s="154">
        <v>698057</v>
      </c>
      <c r="V11" s="191">
        <v>10.965580174684874</v>
      </c>
      <c r="W11" s="154">
        <v>76580</v>
      </c>
      <c r="X11" s="154">
        <v>710946</v>
      </c>
      <c r="Y11" s="191">
        <v>10.771563522405359</v>
      </c>
      <c r="Z11" s="154">
        <v>76873</v>
      </c>
      <c r="AA11" s="154">
        <v>727861</v>
      </c>
      <c r="AB11" s="191">
        <v>10.561494571078818</v>
      </c>
    </row>
    <row r="12" spans="1:28" x14ac:dyDescent="0.2">
      <c r="A12" s="295" t="s">
        <v>179</v>
      </c>
      <c r="B12" s="295" t="s">
        <v>203</v>
      </c>
      <c r="C12" s="295" t="s">
        <v>243</v>
      </c>
      <c r="D12" s="295" t="s">
        <v>244</v>
      </c>
      <c r="E12" s="154">
        <v>52138</v>
      </c>
      <c r="F12" s="154">
        <v>419532</v>
      </c>
      <c r="G12" s="191">
        <v>12.427657485007103</v>
      </c>
      <c r="H12" s="154">
        <v>51997</v>
      </c>
      <c r="I12" s="154">
        <v>420622</v>
      </c>
      <c r="J12" s="191">
        <v>12.361930664587206</v>
      </c>
      <c r="K12" s="154">
        <v>52048</v>
      </c>
      <c r="L12" s="154">
        <v>426114</v>
      </c>
      <c r="M12" s="191">
        <v>12.214571687388821</v>
      </c>
      <c r="N12" s="154">
        <v>51980</v>
      </c>
      <c r="O12" s="154">
        <v>430895</v>
      </c>
      <c r="P12" s="191">
        <v>12.0632636721243</v>
      </c>
      <c r="Q12" s="154">
        <v>52242</v>
      </c>
      <c r="R12" s="154">
        <v>435252</v>
      </c>
      <c r="S12" s="191">
        <v>12.002701883047063</v>
      </c>
      <c r="T12" s="154">
        <v>51952</v>
      </c>
      <c r="U12" s="154">
        <v>438960</v>
      </c>
      <c r="V12" s="191">
        <v>11.835246947330052</v>
      </c>
      <c r="W12" s="154">
        <v>51880</v>
      </c>
      <c r="X12" s="154">
        <v>446752</v>
      </c>
      <c r="Y12" s="191">
        <v>11.612706826158584</v>
      </c>
      <c r="Z12" s="154">
        <v>52191</v>
      </c>
      <c r="AA12" s="154">
        <v>458137</v>
      </c>
      <c r="AB12" s="191">
        <v>11.392007194354527</v>
      </c>
    </row>
    <row r="13" spans="1:28" x14ac:dyDescent="0.2">
      <c r="A13" s="295" t="s">
        <v>182</v>
      </c>
      <c r="B13" s="295" t="s">
        <v>219</v>
      </c>
      <c r="C13" s="295" t="s">
        <v>251</v>
      </c>
      <c r="D13" s="295" t="s">
        <v>252</v>
      </c>
      <c r="E13" s="154">
        <v>121963</v>
      </c>
      <c r="F13" s="154">
        <v>1246351</v>
      </c>
      <c r="G13" s="191">
        <v>9.785606141448115</v>
      </c>
      <c r="H13" s="154">
        <v>121483</v>
      </c>
      <c r="I13" s="154">
        <v>1252438</v>
      </c>
      <c r="J13" s="191">
        <v>9.6997216628687397</v>
      </c>
      <c r="K13" s="154">
        <v>121431</v>
      </c>
      <c r="L13" s="154">
        <v>1264052</v>
      </c>
      <c r="M13" s="191">
        <v>9.6064877077841739</v>
      </c>
      <c r="N13" s="154">
        <v>121344</v>
      </c>
      <c r="O13" s="154">
        <v>1278165</v>
      </c>
      <c r="P13" s="191">
        <v>9.4936099799321685</v>
      </c>
      <c r="Q13" s="154">
        <v>122342</v>
      </c>
      <c r="R13" s="154">
        <v>1293697</v>
      </c>
      <c r="S13" s="191">
        <v>9.4567738813648017</v>
      </c>
      <c r="T13" s="154">
        <v>122929</v>
      </c>
      <c r="U13" s="154">
        <v>1308677</v>
      </c>
      <c r="V13" s="191">
        <v>9.3933797262426086</v>
      </c>
      <c r="W13" s="154">
        <v>122851</v>
      </c>
      <c r="X13" s="154">
        <v>1334245</v>
      </c>
      <c r="Y13" s="191">
        <v>9.2075293518057038</v>
      </c>
      <c r="Z13" s="154">
        <v>123486</v>
      </c>
      <c r="AA13" s="154">
        <v>1374503</v>
      </c>
      <c r="AB13" s="191">
        <v>8.9840473247421073</v>
      </c>
    </row>
    <row r="14" spans="1:28" x14ac:dyDescent="0.2">
      <c r="A14" s="295" t="s">
        <v>184</v>
      </c>
      <c r="B14" s="295" t="s">
        <v>190</v>
      </c>
      <c r="C14" s="295" t="s">
        <v>324</v>
      </c>
      <c r="D14" s="295" t="s">
        <v>325</v>
      </c>
      <c r="E14" s="154">
        <v>28430</v>
      </c>
      <c r="F14" s="154">
        <v>252916</v>
      </c>
      <c r="G14" s="191">
        <v>11.240886302171473</v>
      </c>
      <c r="H14" s="154">
        <v>28079</v>
      </c>
      <c r="I14" s="154">
        <v>252686</v>
      </c>
      <c r="J14" s="191">
        <v>11.112210411340557</v>
      </c>
      <c r="K14" s="154">
        <v>27951</v>
      </c>
      <c r="L14" s="154">
        <v>255146</v>
      </c>
      <c r="M14" s="191">
        <v>10.954904250899485</v>
      </c>
      <c r="N14" s="154">
        <v>27858</v>
      </c>
      <c r="O14" s="154">
        <v>257773</v>
      </c>
      <c r="P14" s="191">
        <v>10.807183064168861</v>
      </c>
      <c r="Q14" s="154">
        <v>27841</v>
      </c>
      <c r="R14" s="154">
        <v>260151</v>
      </c>
      <c r="S14" s="191">
        <v>10.701861611141222</v>
      </c>
      <c r="T14" s="154">
        <v>27797</v>
      </c>
      <c r="U14" s="154">
        <v>262299</v>
      </c>
      <c r="V14" s="191">
        <v>10.597447950621238</v>
      </c>
      <c r="W14" s="154">
        <v>27802</v>
      </c>
      <c r="X14" s="154">
        <v>265422</v>
      </c>
      <c r="Y14" s="191">
        <v>10.474640383992284</v>
      </c>
      <c r="Z14" s="154">
        <v>27832</v>
      </c>
      <c r="AA14" s="154">
        <v>272450</v>
      </c>
      <c r="AB14" s="191">
        <v>10.21545237658286</v>
      </c>
    </row>
    <row r="15" spans="1:28" x14ac:dyDescent="0.2">
      <c r="A15" s="295" t="s">
        <v>180</v>
      </c>
      <c r="B15" s="295" t="s">
        <v>215</v>
      </c>
      <c r="C15" s="295" t="s">
        <v>261</v>
      </c>
      <c r="D15" s="295" t="s">
        <v>262</v>
      </c>
      <c r="E15" s="154">
        <v>44805</v>
      </c>
      <c r="F15" s="154">
        <v>419350</v>
      </c>
      <c r="G15" s="191">
        <v>10.684392512221295</v>
      </c>
      <c r="H15" s="154">
        <v>44835</v>
      </c>
      <c r="I15" s="154">
        <v>421578</v>
      </c>
      <c r="J15" s="191">
        <v>10.635042625563953</v>
      </c>
      <c r="K15" s="154">
        <v>44923</v>
      </c>
      <c r="L15" s="154">
        <v>425983</v>
      </c>
      <c r="M15" s="191">
        <v>10.54572600315036</v>
      </c>
      <c r="N15" s="154">
        <v>44842</v>
      </c>
      <c r="O15" s="154">
        <v>431170</v>
      </c>
      <c r="P15" s="191">
        <v>10.40007421666628</v>
      </c>
      <c r="Q15" s="154">
        <v>45289</v>
      </c>
      <c r="R15" s="154">
        <v>437114</v>
      </c>
      <c r="S15" s="191">
        <v>10.360912713845815</v>
      </c>
      <c r="T15" s="154">
        <v>45424</v>
      </c>
      <c r="U15" s="154">
        <v>441284</v>
      </c>
      <c r="V15" s="191">
        <v>10.293597773769275</v>
      </c>
      <c r="W15" s="154">
        <v>45788</v>
      </c>
      <c r="X15" s="154">
        <v>451196</v>
      </c>
      <c r="Y15" s="191">
        <v>10.148139611166766</v>
      </c>
      <c r="Z15" s="154">
        <v>46099</v>
      </c>
      <c r="AA15" s="154">
        <v>464223</v>
      </c>
      <c r="AB15" s="191">
        <v>9.9303567466497782</v>
      </c>
    </row>
    <row r="16" spans="1:28" x14ac:dyDescent="0.2">
      <c r="A16" s="295" t="s">
        <v>181</v>
      </c>
      <c r="B16" s="295" t="s">
        <v>199</v>
      </c>
      <c r="C16" s="295" t="s">
        <v>257</v>
      </c>
      <c r="D16" s="295" t="s">
        <v>258</v>
      </c>
      <c r="E16" s="154">
        <v>144073</v>
      </c>
      <c r="F16" s="154">
        <v>1585683</v>
      </c>
      <c r="G16" s="191">
        <v>9.0858639463247073</v>
      </c>
      <c r="H16" s="154">
        <v>143616</v>
      </c>
      <c r="I16" s="154">
        <v>1589199</v>
      </c>
      <c r="J16" s="191">
        <v>9.0370054348133877</v>
      </c>
      <c r="K16" s="154">
        <v>143883</v>
      </c>
      <c r="L16" s="154">
        <v>1604319</v>
      </c>
      <c r="M16" s="191">
        <v>8.9684782141207577</v>
      </c>
      <c r="N16" s="154">
        <v>144040</v>
      </c>
      <c r="O16" s="154">
        <v>1617573</v>
      </c>
      <c r="P16" s="191">
        <v>8.9046985823823714</v>
      </c>
      <c r="Q16" s="154">
        <v>144773</v>
      </c>
      <c r="R16" s="154">
        <v>1635129</v>
      </c>
      <c r="S16" s="191">
        <v>8.8539191709033354</v>
      </c>
      <c r="T16" s="154">
        <v>145324</v>
      </c>
      <c r="U16" s="154">
        <v>1653505</v>
      </c>
      <c r="V16" s="191">
        <v>8.7888455130162892</v>
      </c>
      <c r="W16" s="154">
        <v>145603</v>
      </c>
      <c r="X16" s="154">
        <v>1683501</v>
      </c>
      <c r="Y16" s="191">
        <v>8.6488217114216148</v>
      </c>
      <c r="Z16" s="154">
        <v>146082</v>
      </c>
      <c r="AA16" s="154">
        <v>1723524</v>
      </c>
      <c r="AB16" s="191">
        <v>8.475774053625015</v>
      </c>
    </row>
    <row r="17" spans="1:28" x14ac:dyDescent="0.2">
      <c r="A17" s="295" t="s">
        <v>184</v>
      </c>
      <c r="B17" s="295" t="s">
        <v>190</v>
      </c>
      <c r="C17" s="295" t="s">
        <v>267</v>
      </c>
      <c r="D17" s="295" t="s">
        <v>268</v>
      </c>
      <c r="E17" s="154">
        <v>56626</v>
      </c>
      <c r="F17" s="154">
        <v>535120</v>
      </c>
      <c r="G17" s="191">
        <v>10.581925549409478</v>
      </c>
      <c r="H17" s="154">
        <v>56155</v>
      </c>
      <c r="I17" s="154">
        <v>534674</v>
      </c>
      <c r="J17" s="191">
        <v>10.502661434818226</v>
      </c>
      <c r="K17" s="154">
        <v>55910</v>
      </c>
      <c r="L17" s="154">
        <v>539114</v>
      </c>
      <c r="M17" s="191">
        <v>10.370719365477433</v>
      </c>
      <c r="N17" s="154">
        <v>55562</v>
      </c>
      <c r="O17" s="154">
        <v>543301</v>
      </c>
      <c r="P17" s="191">
        <v>10.226743554677793</v>
      </c>
      <c r="Q17" s="154">
        <v>55659</v>
      </c>
      <c r="R17" s="154">
        <v>547586</v>
      </c>
      <c r="S17" s="191">
        <v>10.164430792606092</v>
      </c>
      <c r="T17" s="154">
        <v>55519</v>
      </c>
      <c r="U17" s="154">
        <v>550893</v>
      </c>
      <c r="V17" s="191">
        <v>10.07800062807115</v>
      </c>
      <c r="W17" s="154">
        <v>55457</v>
      </c>
      <c r="X17" s="154">
        <v>558548</v>
      </c>
      <c r="Y17" s="191">
        <v>9.9287796214470383</v>
      </c>
      <c r="Z17" s="154">
        <v>55775</v>
      </c>
      <c r="AA17" s="154">
        <v>571043</v>
      </c>
      <c r="AB17" s="191">
        <v>9.7672154286104558</v>
      </c>
    </row>
    <row r="18" spans="1:28" x14ac:dyDescent="0.2">
      <c r="A18" s="295" t="s">
        <v>184</v>
      </c>
      <c r="B18" s="295" t="s">
        <v>190</v>
      </c>
      <c r="C18" s="295" t="s">
        <v>271</v>
      </c>
      <c r="D18" s="295" t="s">
        <v>272</v>
      </c>
      <c r="E18" s="154">
        <v>36005</v>
      </c>
      <c r="F18" s="154">
        <v>338380</v>
      </c>
      <c r="G18" s="191">
        <v>10.640404279212719</v>
      </c>
      <c r="H18" s="154">
        <v>35841</v>
      </c>
      <c r="I18" s="154">
        <v>337504</v>
      </c>
      <c r="J18" s="191">
        <v>10.619429695648051</v>
      </c>
      <c r="K18" s="154">
        <v>35722</v>
      </c>
      <c r="L18" s="154">
        <v>339678</v>
      </c>
      <c r="M18" s="191">
        <v>10.516430266311035</v>
      </c>
      <c r="N18" s="154">
        <v>35854</v>
      </c>
      <c r="O18" s="154">
        <v>342750</v>
      </c>
      <c r="P18" s="191">
        <v>10.460685630926331</v>
      </c>
      <c r="Q18" s="154">
        <v>36002</v>
      </c>
      <c r="R18" s="154">
        <v>345862</v>
      </c>
      <c r="S18" s="191">
        <v>10.409354019811371</v>
      </c>
      <c r="T18" s="154">
        <v>35905</v>
      </c>
      <c r="U18" s="154">
        <v>348652</v>
      </c>
      <c r="V18" s="191">
        <v>10.298234342553608</v>
      </c>
      <c r="W18" s="154">
        <v>35730</v>
      </c>
      <c r="X18" s="154">
        <v>353289</v>
      </c>
      <c r="Y18" s="191">
        <v>10.113533113117024</v>
      </c>
      <c r="Z18" s="154">
        <v>35732</v>
      </c>
      <c r="AA18" s="154">
        <v>360964</v>
      </c>
      <c r="AB18" s="191">
        <v>9.8990481045201175</v>
      </c>
    </row>
    <row r="19" spans="1:28" x14ac:dyDescent="0.2">
      <c r="A19" s="295" t="s">
        <v>161</v>
      </c>
      <c r="B19" s="295" t="s">
        <v>195</v>
      </c>
      <c r="C19" s="295" t="s">
        <v>196</v>
      </c>
      <c r="D19" s="295" t="s">
        <v>197</v>
      </c>
      <c r="E19" s="154">
        <v>76369</v>
      </c>
      <c r="F19" s="154">
        <v>688393</v>
      </c>
      <c r="G19" s="191">
        <v>11.093808333321228</v>
      </c>
      <c r="H19" s="154">
        <v>76159</v>
      </c>
      <c r="I19" s="154">
        <v>693946</v>
      </c>
      <c r="J19" s="191">
        <v>10.974773253250254</v>
      </c>
      <c r="K19" s="154">
        <v>76242</v>
      </c>
      <c r="L19" s="154">
        <v>705643</v>
      </c>
      <c r="M19" s="191">
        <v>10.80461366441671</v>
      </c>
      <c r="N19" s="154">
        <v>76699</v>
      </c>
      <c r="O19" s="154">
        <v>720127</v>
      </c>
      <c r="P19" s="191">
        <v>10.650760213129074</v>
      </c>
      <c r="Q19" s="154">
        <v>77292</v>
      </c>
      <c r="R19" s="154">
        <v>731463</v>
      </c>
      <c r="S19" s="191">
        <v>10.566768243916643</v>
      </c>
      <c r="T19" s="154">
        <v>77625</v>
      </c>
      <c r="U19" s="154">
        <v>739441</v>
      </c>
      <c r="V19" s="191">
        <v>10.497794955919403</v>
      </c>
      <c r="W19" s="154">
        <v>78142</v>
      </c>
      <c r="X19" s="154">
        <v>760590</v>
      </c>
      <c r="Y19" s="191">
        <v>10.273866340604004</v>
      </c>
      <c r="Z19" s="154">
        <v>79126</v>
      </c>
      <c r="AA19" s="154">
        <v>786910</v>
      </c>
      <c r="AB19" s="191">
        <v>10.055279510998716</v>
      </c>
    </row>
    <row r="20" spans="1:28" x14ac:dyDescent="0.2">
      <c r="A20" s="295" t="s">
        <v>183</v>
      </c>
      <c r="B20" s="295" t="s">
        <v>211</v>
      </c>
      <c r="C20" s="295" t="s">
        <v>281</v>
      </c>
      <c r="D20" s="295" t="s">
        <v>282</v>
      </c>
      <c r="E20" s="154">
        <v>33495</v>
      </c>
      <c r="F20" s="154">
        <v>295941</v>
      </c>
      <c r="G20" s="191">
        <v>11.31813435786187</v>
      </c>
      <c r="H20" s="154">
        <v>33042</v>
      </c>
      <c r="I20" s="154">
        <v>295805</v>
      </c>
      <c r="J20" s="191">
        <v>11.170196582207874</v>
      </c>
      <c r="K20" s="154">
        <v>32685</v>
      </c>
      <c r="L20" s="154">
        <v>299210</v>
      </c>
      <c r="M20" s="191">
        <v>10.923765916914542</v>
      </c>
      <c r="N20" s="154">
        <v>32630</v>
      </c>
      <c r="O20" s="154">
        <v>303776</v>
      </c>
      <c r="P20" s="191">
        <v>10.741467397029391</v>
      </c>
      <c r="Q20" s="154">
        <v>32764</v>
      </c>
      <c r="R20" s="154">
        <v>307066</v>
      </c>
      <c r="S20" s="191">
        <v>10.670018823314857</v>
      </c>
      <c r="T20" s="154">
        <v>32717</v>
      </c>
      <c r="U20" s="154">
        <v>310122</v>
      </c>
      <c r="V20" s="191">
        <v>10.549719142788968</v>
      </c>
      <c r="W20" s="154">
        <v>32722</v>
      </c>
      <c r="X20" s="154">
        <v>317418</v>
      </c>
      <c r="Y20" s="191">
        <v>10.308804163595008</v>
      </c>
      <c r="Z20" s="154">
        <v>32833</v>
      </c>
      <c r="AA20" s="154">
        <v>327733</v>
      </c>
      <c r="AB20" s="191">
        <v>10.018216047819415</v>
      </c>
    </row>
    <row r="21" spans="1:28" x14ac:dyDescent="0.2">
      <c r="A21" s="295" t="s">
        <v>184</v>
      </c>
      <c r="B21" s="295" t="s">
        <v>190</v>
      </c>
      <c r="C21" s="295" t="s">
        <v>298</v>
      </c>
      <c r="D21" s="295" t="s">
        <v>299</v>
      </c>
      <c r="E21" s="154">
        <v>27549</v>
      </c>
      <c r="F21" s="154">
        <v>260864</v>
      </c>
      <c r="G21" s="191">
        <v>10.56067529440628</v>
      </c>
      <c r="H21" s="154">
        <v>27563</v>
      </c>
      <c r="I21" s="154">
        <v>260698</v>
      </c>
      <c r="J21" s="191">
        <v>10.572770025086498</v>
      </c>
      <c r="K21" s="154">
        <v>27595</v>
      </c>
      <c r="L21" s="154">
        <v>262919</v>
      </c>
      <c r="M21" s="191">
        <v>10.495627931035795</v>
      </c>
      <c r="N21" s="154">
        <v>27481</v>
      </c>
      <c r="O21" s="154">
        <v>265023</v>
      </c>
      <c r="P21" s="191">
        <v>10.369288703244624</v>
      </c>
      <c r="Q21" s="154">
        <v>27603</v>
      </c>
      <c r="R21" s="154">
        <v>267769</v>
      </c>
      <c r="S21" s="191">
        <v>10.308512187743913</v>
      </c>
      <c r="T21" s="154">
        <v>27804</v>
      </c>
      <c r="U21" s="154">
        <v>270632</v>
      </c>
      <c r="V21" s="191">
        <v>10.27372964024949</v>
      </c>
      <c r="W21" s="154">
        <v>27749</v>
      </c>
      <c r="X21" s="154">
        <v>274457</v>
      </c>
      <c r="Y21" s="191">
        <v>10.110509114360354</v>
      </c>
      <c r="Z21" s="154">
        <v>27842</v>
      </c>
      <c r="AA21" s="154">
        <v>282042</v>
      </c>
      <c r="AB21" s="191">
        <v>9.8715794101587697</v>
      </c>
    </row>
    <row r="22" spans="1:28" x14ac:dyDescent="0.2">
      <c r="A22" s="295" t="s">
        <v>182</v>
      </c>
      <c r="B22" s="295" t="s">
        <v>219</v>
      </c>
      <c r="C22" s="295" t="s">
        <v>224</v>
      </c>
      <c r="D22" s="295" t="s">
        <v>225</v>
      </c>
      <c r="E22" s="154">
        <v>131366</v>
      </c>
      <c r="F22" s="154">
        <v>1376512</v>
      </c>
      <c r="G22" s="191">
        <v>9.5433966431095403</v>
      </c>
      <c r="H22" s="154">
        <v>130667</v>
      </c>
      <c r="I22" s="154">
        <v>1385313</v>
      </c>
      <c r="J22" s="191">
        <v>9.4323087995276147</v>
      </c>
      <c r="K22" s="154">
        <v>130455</v>
      </c>
      <c r="L22" s="154">
        <v>1401268</v>
      </c>
      <c r="M22" s="191">
        <v>9.30978228290377</v>
      </c>
      <c r="N22" s="154">
        <v>130357</v>
      </c>
      <c r="O22" s="154">
        <v>1417893</v>
      </c>
      <c r="P22" s="191">
        <v>9.1937120784149435</v>
      </c>
      <c r="Q22" s="154">
        <v>131358</v>
      </c>
      <c r="R22" s="154">
        <v>1433595</v>
      </c>
      <c r="S22" s="191">
        <v>9.162838877088717</v>
      </c>
      <c r="T22" s="154">
        <v>132146</v>
      </c>
      <c r="U22" s="154">
        <v>1451091</v>
      </c>
      <c r="V22" s="191">
        <v>9.1066652608278869</v>
      </c>
      <c r="W22" s="154">
        <v>132490</v>
      </c>
      <c r="X22" s="154">
        <v>1481566</v>
      </c>
      <c r="Y22" s="191">
        <v>8.9425648266766391</v>
      </c>
      <c r="Z22" s="154">
        <v>133344</v>
      </c>
      <c r="AA22" s="154">
        <v>1524784</v>
      </c>
      <c r="AB22" s="191">
        <v>8.7451075037513508</v>
      </c>
    </row>
    <row r="23" spans="1:28" x14ac:dyDescent="0.2">
      <c r="A23" s="295" t="s">
        <v>183</v>
      </c>
      <c r="B23" s="295" t="s">
        <v>211</v>
      </c>
      <c r="C23" s="295" t="s">
        <v>294</v>
      </c>
      <c r="D23" s="295" t="s">
        <v>295</v>
      </c>
      <c r="E23" s="154">
        <v>83523</v>
      </c>
      <c r="F23" s="154">
        <v>729528</v>
      </c>
      <c r="G23" s="191">
        <v>11.448909431851828</v>
      </c>
      <c r="H23" s="154">
        <v>83114</v>
      </c>
      <c r="I23" s="154">
        <v>727759</v>
      </c>
      <c r="J23" s="191">
        <v>11.420538942149804</v>
      </c>
      <c r="K23" s="154">
        <v>83042</v>
      </c>
      <c r="L23" s="154">
        <v>733855</v>
      </c>
      <c r="M23" s="191">
        <v>11.315859400017715</v>
      </c>
      <c r="N23" s="154">
        <v>83111</v>
      </c>
      <c r="O23" s="154">
        <v>740336</v>
      </c>
      <c r="P23" s="191">
        <v>11.226118951395042</v>
      </c>
      <c r="Q23" s="154">
        <v>83441</v>
      </c>
      <c r="R23" s="154">
        <v>746650</v>
      </c>
      <c r="S23" s="191">
        <v>11.175383379093283</v>
      </c>
      <c r="T23" s="154">
        <v>83442</v>
      </c>
      <c r="U23" s="154">
        <v>751652</v>
      </c>
      <c r="V23" s="191">
        <v>11.101147871621443</v>
      </c>
      <c r="W23" s="154">
        <v>83276</v>
      </c>
      <c r="X23" s="154">
        <v>763388</v>
      </c>
      <c r="Y23" s="191">
        <v>10.908738413493531</v>
      </c>
      <c r="Z23" s="154">
        <v>83186</v>
      </c>
      <c r="AA23" s="154">
        <v>779212</v>
      </c>
      <c r="AB23" s="191">
        <v>10.675656945734922</v>
      </c>
    </row>
    <row r="24" spans="1:28" x14ac:dyDescent="0.2">
      <c r="A24" s="295" t="s">
        <v>182</v>
      </c>
      <c r="B24" s="295" t="s">
        <v>219</v>
      </c>
      <c r="C24" s="295" t="s">
        <v>220</v>
      </c>
      <c r="D24" s="295" t="s">
        <v>221</v>
      </c>
      <c r="E24" s="154">
        <v>77706</v>
      </c>
      <c r="F24" s="154">
        <v>803576</v>
      </c>
      <c r="G24" s="191">
        <v>9.6700249883022895</v>
      </c>
      <c r="H24" s="154">
        <v>77432</v>
      </c>
      <c r="I24" s="154">
        <v>809290</v>
      </c>
      <c r="J24" s="191">
        <v>9.5678928443450424</v>
      </c>
      <c r="K24" s="154">
        <v>77610</v>
      </c>
      <c r="L24" s="154">
        <v>821040</v>
      </c>
      <c r="M24" s="191">
        <v>9.4526454253142358</v>
      </c>
      <c r="N24" s="154">
        <v>77602</v>
      </c>
      <c r="O24" s="154">
        <v>830165</v>
      </c>
      <c r="P24" s="191">
        <v>9.3477802605506124</v>
      </c>
      <c r="Q24" s="154">
        <v>78163</v>
      </c>
      <c r="R24" s="154">
        <v>839220</v>
      </c>
      <c r="S24" s="191">
        <v>9.3137675460546703</v>
      </c>
      <c r="T24" s="154">
        <v>78831</v>
      </c>
      <c r="U24" s="154">
        <v>852306</v>
      </c>
      <c r="V24" s="191">
        <v>9.2491429134606591</v>
      </c>
      <c r="W24" s="154">
        <v>79064</v>
      </c>
      <c r="X24" s="154">
        <v>872562</v>
      </c>
      <c r="Y24" s="191">
        <v>9.061132618656325</v>
      </c>
      <c r="Z24" s="154">
        <v>79899</v>
      </c>
      <c r="AA24" s="154">
        <v>900279</v>
      </c>
      <c r="AB24" s="191">
        <v>8.8749154428793755</v>
      </c>
    </row>
    <row r="25" spans="1:28" x14ac:dyDescent="0.2">
      <c r="A25" s="295" t="s">
        <v>180</v>
      </c>
      <c r="B25" s="295" t="s">
        <v>215</v>
      </c>
      <c r="C25" s="295" t="s">
        <v>307</v>
      </c>
      <c r="D25" s="295" t="s">
        <v>308</v>
      </c>
      <c r="E25" s="154">
        <v>39032</v>
      </c>
      <c r="F25" s="154">
        <v>375631</v>
      </c>
      <c r="G25" s="191">
        <v>10.391048662117877</v>
      </c>
      <c r="H25" s="154">
        <v>38931</v>
      </c>
      <c r="I25" s="154">
        <v>376165</v>
      </c>
      <c r="J25" s="191">
        <v>10.349447715763031</v>
      </c>
      <c r="K25" s="154">
        <v>38907</v>
      </c>
      <c r="L25" s="154">
        <v>380689</v>
      </c>
      <c r="M25" s="191">
        <v>10.220153458597437</v>
      </c>
      <c r="N25" s="154">
        <v>39019</v>
      </c>
      <c r="O25" s="154">
        <v>385841</v>
      </c>
      <c r="P25" s="191">
        <v>10.112714822945202</v>
      </c>
      <c r="Q25" s="154">
        <v>39364</v>
      </c>
      <c r="R25" s="154">
        <v>391108</v>
      </c>
      <c r="S25" s="191">
        <v>10.064739151334159</v>
      </c>
      <c r="T25" s="154">
        <v>39724</v>
      </c>
      <c r="U25" s="154">
        <v>396470</v>
      </c>
      <c r="V25" s="191">
        <v>10.019421393800288</v>
      </c>
      <c r="W25" s="154">
        <v>39864</v>
      </c>
      <c r="X25" s="154">
        <v>403847</v>
      </c>
      <c r="Y25" s="191">
        <v>9.8710650320542186</v>
      </c>
      <c r="Z25" s="154">
        <v>40070</v>
      </c>
      <c r="AA25" s="154">
        <v>414502</v>
      </c>
      <c r="AB25" s="191">
        <v>9.6670221132829273</v>
      </c>
    </row>
    <row r="26" spans="1:28" x14ac:dyDescent="0.2">
      <c r="A26" s="295" t="s">
        <v>179</v>
      </c>
      <c r="B26" s="295" t="s">
        <v>203</v>
      </c>
      <c r="C26" s="295" t="s">
        <v>278</v>
      </c>
      <c r="D26" s="295" t="s">
        <v>279</v>
      </c>
      <c r="E26" s="154">
        <v>76425</v>
      </c>
      <c r="F26" s="154">
        <v>677899</v>
      </c>
      <c r="G26" s="191">
        <v>11.27380332468406</v>
      </c>
      <c r="H26" s="154">
        <v>75885</v>
      </c>
      <c r="I26" s="154">
        <v>680270</v>
      </c>
      <c r="J26" s="191">
        <v>11.155129580901701</v>
      </c>
      <c r="K26" s="154">
        <v>75577</v>
      </c>
      <c r="L26" s="154">
        <v>688317</v>
      </c>
      <c r="M26" s="191">
        <v>10.979969984759927</v>
      </c>
      <c r="N26" s="154">
        <v>75240</v>
      </c>
      <c r="O26" s="154">
        <v>697128</v>
      </c>
      <c r="P26" s="191">
        <v>10.792852962440183</v>
      </c>
      <c r="Q26" s="154">
        <v>75129</v>
      </c>
      <c r="R26" s="154">
        <v>704914</v>
      </c>
      <c r="S26" s="191">
        <v>10.657895856799552</v>
      </c>
      <c r="T26" s="154">
        <v>75097</v>
      </c>
      <c r="U26" s="154">
        <v>712700</v>
      </c>
      <c r="V26" s="191">
        <v>10.536972078013189</v>
      </c>
      <c r="W26" s="154">
        <v>74641</v>
      </c>
      <c r="X26" s="154">
        <v>727242</v>
      </c>
      <c r="Y26" s="191">
        <v>10.263571135880492</v>
      </c>
      <c r="Z26" s="154">
        <v>74464</v>
      </c>
      <c r="AA26" s="154">
        <v>745936</v>
      </c>
      <c r="AB26" s="191">
        <v>9.9826258553012597</v>
      </c>
    </row>
    <row r="27" spans="1:28" x14ac:dyDescent="0.2">
      <c r="A27" s="295" t="s">
        <v>181</v>
      </c>
      <c r="B27" s="295" t="s">
        <v>199</v>
      </c>
      <c r="C27" s="295" t="s">
        <v>288</v>
      </c>
      <c r="D27" s="295" t="s">
        <v>289</v>
      </c>
      <c r="E27" s="154">
        <v>56083</v>
      </c>
      <c r="F27" s="154">
        <v>762950</v>
      </c>
      <c r="G27" s="191">
        <v>7.3508093584114294</v>
      </c>
      <c r="H27" s="154">
        <v>55902</v>
      </c>
      <c r="I27" s="154">
        <v>765783</v>
      </c>
      <c r="J27" s="191">
        <v>7.2999792369378795</v>
      </c>
      <c r="K27" s="154">
        <v>55868</v>
      </c>
      <c r="L27" s="154">
        <v>775215</v>
      </c>
      <c r="M27" s="191">
        <v>7.2067748947066299</v>
      </c>
      <c r="N27" s="154">
        <v>55878</v>
      </c>
      <c r="O27" s="154">
        <v>784319</v>
      </c>
      <c r="P27" s="191">
        <v>7.1243970884295811</v>
      </c>
      <c r="Q27" s="154">
        <v>56326</v>
      </c>
      <c r="R27" s="154">
        <v>794234</v>
      </c>
      <c r="S27" s="191">
        <v>7.0918646142068953</v>
      </c>
      <c r="T27" s="154">
        <v>56527</v>
      </c>
      <c r="U27" s="154">
        <v>804917</v>
      </c>
      <c r="V27" s="191">
        <v>7.0227116584691345</v>
      </c>
      <c r="W27" s="154">
        <v>56459</v>
      </c>
      <c r="X27" s="154">
        <v>820630</v>
      </c>
      <c r="Y27" s="191">
        <v>6.879958080986559</v>
      </c>
      <c r="Z27" s="154">
        <v>56651</v>
      </c>
      <c r="AA27" s="154">
        <v>843208</v>
      </c>
      <c r="AB27" s="191">
        <v>6.7185083632982607</v>
      </c>
    </row>
    <row r="28" spans="1:28" x14ac:dyDescent="0.2">
      <c r="A28" s="295" t="s">
        <v>180</v>
      </c>
      <c r="B28" s="295" t="s">
        <v>215</v>
      </c>
      <c r="C28" s="295" t="s">
        <v>264</v>
      </c>
      <c r="D28" s="295" t="s">
        <v>265</v>
      </c>
      <c r="E28" s="154">
        <v>41291</v>
      </c>
      <c r="F28" s="154">
        <v>447399</v>
      </c>
      <c r="G28" s="191">
        <v>9.2291221035362163</v>
      </c>
      <c r="H28" s="154">
        <v>40949</v>
      </c>
      <c r="I28" s="154">
        <v>447543</v>
      </c>
      <c r="J28" s="191">
        <v>9.1497353326942878</v>
      </c>
      <c r="K28" s="154">
        <v>40930</v>
      </c>
      <c r="L28" s="154">
        <v>451079</v>
      </c>
      <c r="M28" s="191">
        <v>9.0737986029054785</v>
      </c>
      <c r="N28" s="154">
        <v>41031</v>
      </c>
      <c r="O28" s="154">
        <v>454975</v>
      </c>
      <c r="P28" s="191">
        <v>9.0182977086653118</v>
      </c>
      <c r="Q28" s="154">
        <v>41258</v>
      </c>
      <c r="R28" s="154">
        <v>459948</v>
      </c>
      <c r="S28" s="191">
        <v>8.9701444511118655</v>
      </c>
      <c r="T28" s="154">
        <v>41318</v>
      </c>
      <c r="U28" s="154">
        <v>465284</v>
      </c>
      <c r="V28" s="191">
        <v>8.880167811487178</v>
      </c>
      <c r="W28" s="154">
        <v>41099</v>
      </c>
      <c r="X28" s="154">
        <v>473151</v>
      </c>
      <c r="Y28" s="191">
        <v>8.6862333589065646</v>
      </c>
      <c r="Z28" s="154">
        <v>41312</v>
      </c>
      <c r="AA28" s="154">
        <v>484869</v>
      </c>
      <c r="AB28" s="191">
        <v>8.5202394873666911</v>
      </c>
    </row>
    <row r="29" spans="1:28" x14ac:dyDescent="0.2">
      <c r="A29" s="295" t="s">
        <v>183</v>
      </c>
      <c r="B29" s="295" t="s">
        <v>211</v>
      </c>
      <c r="C29" s="295" t="s">
        <v>320</v>
      </c>
      <c r="D29" s="295" t="s">
        <v>321</v>
      </c>
      <c r="E29" s="154">
        <v>90421</v>
      </c>
      <c r="F29" s="154">
        <v>828300</v>
      </c>
      <c r="G29" s="191">
        <v>10.916455390558976</v>
      </c>
      <c r="H29" s="154">
        <v>89639</v>
      </c>
      <c r="I29" s="154">
        <v>827359</v>
      </c>
      <c r="J29" s="191">
        <v>10.834353648174492</v>
      </c>
      <c r="K29" s="154">
        <v>89373</v>
      </c>
      <c r="L29" s="154">
        <v>834104</v>
      </c>
      <c r="M29" s="191">
        <v>10.714850905882239</v>
      </c>
      <c r="N29" s="154">
        <v>89520</v>
      </c>
      <c r="O29" s="154">
        <v>843801</v>
      </c>
      <c r="P29" s="191">
        <v>10.609136514415129</v>
      </c>
      <c r="Q29" s="154">
        <v>89890</v>
      </c>
      <c r="R29" s="154">
        <v>850999</v>
      </c>
      <c r="S29" s="191">
        <v>10.562879627355613</v>
      </c>
      <c r="T29" s="154">
        <v>90085</v>
      </c>
      <c r="U29" s="154">
        <v>858821</v>
      </c>
      <c r="V29" s="191">
        <v>10.489380208448559</v>
      </c>
      <c r="W29" s="154">
        <v>90123</v>
      </c>
      <c r="X29" s="154">
        <v>877357</v>
      </c>
      <c r="Y29" s="191">
        <v>10.27210132249472</v>
      </c>
      <c r="Z29" s="154">
        <v>90628</v>
      </c>
      <c r="AA29" s="154">
        <v>899664</v>
      </c>
      <c r="AB29" s="191">
        <v>10.073538565508901</v>
      </c>
    </row>
    <row r="30" spans="1:28" x14ac:dyDescent="0.2">
      <c r="A30" s="295" t="s">
        <v>180</v>
      </c>
      <c r="B30" s="295" t="s">
        <v>215</v>
      </c>
      <c r="C30" s="295" t="s">
        <v>285</v>
      </c>
      <c r="D30" s="295" t="s">
        <v>286</v>
      </c>
      <c r="E30" s="154">
        <v>50732</v>
      </c>
      <c r="F30" s="154">
        <v>439947</v>
      </c>
      <c r="G30" s="191">
        <v>11.531389008221444</v>
      </c>
      <c r="H30" s="154">
        <v>50521</v>
      </c>
      <c r="I30" s="154">
        <v>441602</v>
      </c>
      <c r="J30" s="191">
        <v>11.440392027210022</v>
      </c>
      <c r="K30" s="154">
        <v>50270</v>
      </c>
      <c r="L30" s="154">
        <v>445708</v>
      </c>
      <c r="M30" s="191">
        <v>11.278684699399607</v>
      </c>
      <c r="N30" s="154">
        <v>50112</v>
      </c>
      <c r="O30" s="154">
        <v>449126</v>
      </c>
      <c r="P30" s="191">
        <v>11.157670675935039</v>
      </c>
      <c r="Q30" s="154">
        <v>50730</v>
      </c>
      <c r="R30" s="154">
        <v>455577</v>
      </c>
      <c r="S30" s="191">
        <v>11.135329483270667</v>
      </c>
      <c r="T30" s="154">
        <v>51282</v>
      </c>
      <c r="U30" s="154">
        <v>464127</v>
      </c>
      <c r="V30" s="191">
        <v>11.049130949072129</v>
      </c>
      <c r="W30" s="154">
        <v>51710</v>
      </c>
      <c r="X30" s="154">
        <v>474833</v>
      </c>
      <c r="Y30" s="191">
        <v>10.890144535025998</v>
      </c>
      <c r="Z30" s="154">
        <v>52372</v>
      </c>
      <c r="AA30" s="154">
        <v>487556</v>
      </c>
      <c r="AB30" s="191">
        <v>10.741740435970431</v>
      </c>
    </row>
    <row r="31" spans="1:28" x14ac:dyDescent="0.2">
      <c r="A31" s="295" t="s">
        <v>180</v>
      </c>
      <c r="B31" s="295" t="s">
        <v>215</v>
      </c>
      <c r="C31" s="295" t="s">
        <v>330</v>
      </c>
      <c r="D31" s="295" t="s">
        <v>331</v>
      </c>
      <c r="E31" s="154">
        <v>52100</v>
      </c>
      <c r="F31" s="154">
        <v>409662</v>
      </c>
      <c r="G31" s="191">
        <v>12.717801504655057</v>
      </c>
      <c r="H31" s="154">
        <v>52412</v>
      </c>
      <c r="I31" s="154">
        <v>411016</v>
      </c>
      <c r="J31" s="191">
        <v>12.751815014500654</v>
      </c>
      <c r="K31" s="154">
        <v>52609</v>
      </c>
      <c r="L31" s="154">
        <v>416277</v>
      </c>
      <c r="M31" s="191">
        <v>12.637979037996333</v>
      </c>
      <c r="N31" s="154">
        <v>52822</v>
      </c>
      <c r="O31" s="154">
        <v>420281</v>
      </c>
      <c r="P31" s="191">
        <v>12.568257903640658</v>
      </c>
      <c r="Q31" s="154">
        <v>53349</v>
      </c>
      <c r="R31" s="154">
        <v>424692</v>
      </c>
      <c r="S31" s="191">
        <v>12.561809499590289</v>
      </c>
      <c r="T31" s="154">
        <v>53765</v>
      </c>
      <c r="U31" s="154">
        <v>429342</v>
      </c>
      <c r="V31" s="191">
        <v>12.522650940276051</v>
      </c>
      <c r="W31" s="154">
        <v>53736</v>
      </c>
      <c r="X31" s="154">
        <v>436333</v>
      </c>
      <c r="Y31" s="191">
        <v>12.315364641225852</v>
      </c>
      <c r="Z31" s="154">
        <v>54093</v>
      </c>
      <c r="AA31" s="154">
        <v>445978</v>
      </c>
      <c r="AB31" s="191">
        <v>12.129073631434736</v>
      </c>
    </row>
    <row r="32" spans="1:28" x14ac:dyDescent="0.2">
      <c r="A32" s="295" t="s">
        <v>179</v>
      </c>
      <c r="B32" s="295" t="s">
        <v>203</v>
      </c>
      <c r="C32" s="295" t="s">
        <v>204</v>
      </c>
      <c r="D32" s="295" t="s">
        <v>205</v>
      </c>
      <c r="E32" s="154">
        <v>63625</v>
      </c>
      <c r="F32" s="154">
        <v>548504</v>
      </c>
      <c r="G32" s="191">
        <v>11.599733092192583</v>
      </c>
      <c r="H32" s="154">
        <v>62517</v>
      </c>
      <c r="I32" s="154">
        <v>550780</v>
      </c>
      <c r="J32" s="191">
        <v>11.35063001561422</v>
      </c>
      <c r="K32" s="154">
        <v>61667</v>
      </c>
      <c r="L32" s="154">
        <v>558572</v>
      </c>
      <c r="M32" s="191">
        <v>11.040116583000938</v>
      </c>
      <c r="N32" s="154">
        <v>61001</v>
      </c>
      <c r="O32" s="154">
        <v>565871</v>
      </c>
      <c r="P32" s="191">
        <v>10.780018767528288</v>
      </c>
      <c r="Q32" s="154">
        <v>60637</v>
      </c>
      <c r="R32" s="154">
        <v>572192</v>
      </c>
      <c r="S32" s="191">
        <v>10.597316984508696</v>
      </c>
      <c r="T32" s="154">
        <v>60239</v>
      </c>
      <c r="U32" s="154">
        <v>580023</v>
      </c>
      <c r="V32" s="191">
        <v>10.385622639102241</v>
      </c>
      <c r="W32" s="154">
        <v>59655</v>
      </c>
      <c r="X32" s="154">
        <v>594832</v>
      </c>
      <c r="Y32" s="191">
        <v>10.028882104526993</v>
      </c>
      <c r="Z32" s="154">
        <v>59419</v>
      </c>
      <c r="AA32" s="154">
        <v>613272</v>
      </c>
      <c r="AB32" s="191">
        <v>9.6888493197145813</v>
      </c>
    </row>
    <row r="33" spans="1:28" x14ac:dyDescent="0.2">
      <c r="A33" s="295" t="s">
        <v>179</v>
      </c>
      <c r="B33" s="295" t="s">
        <v>203</v>
      </c>
      <c r="C33" s="295" t="s">
        <v>342</v>
      </c>
      <c r="D33" s="295" t="s">
        <v>343</v>
      </c>
      <c r="E33" s="154">
        <v>60308</v>
      </c>
      <c r="F33" s="154">
        <v>500554</v>
      </c>
      <c r="G33" s="191">
        <v>12.048250538403449</v>
      </c>
      <c r="H33" s="154">
        <v>60112</v>
      </c>
      <c r="I33" s="154">
        <v>501525</v>
      </c>
      <c r="J33" s="191">
        <v>11.985843178306165</v>
      </c>
      <c r="K33" s="154">
        <v>60143</v>
      </c>
      <c r="L33" s="154">
        <v>506835</v>
      </c>
      <c r="M33" s="191">
        <v>11.866386496591593</v>
      </c>
      <c r="N33" s="154">
        <v>60551</v>
      </c>
      <c r="O33" s="154">
        <v>514451</v>
      </c>
      <c r="P33" s="191">
        <v>11.770022801005343</v>
      </c>
      <c r="Q33" s="154">
        <v>61122</v>
      </c>
      <c r="R33" s="154">
        <v>519735</v>
      </c>
      <c r="S33" s="191">
        <v>11.760223960287455</v>
      </c>
      <c r="T33" s="154">
        <v>61281</v>
      </c>
      <c r="U33" s="154">
        <v>524599</v>
      </c>
      <c r="V33" s="191">
        <v>11.681493864837714</v>
      </c>
      <c r="W33" s="154">
        <v>61397</v>
      </c>
      <c r="X33" s="154">
        <v>534209</v>
      </c>
      <c r="Y33" s="191">
        <v>11.493067320093822</v>
      </c>
      <c r="Z33" s="154">
        <v>61586</v>
      </c>
      <c r="AA33" s="154">
        <v>547664</v>
      </c>
      <c r="AB33" s="191">
        <v>11.24521604487423</v>
      </c>
    </row>
    <row r="34" spans="1:28" x14ac:dyDescent="0.2">
      <c r="A34" s="295" t="s">
        <v>161</v>
      </c>
      <c r="B34" s="295" t="s">
        <v>195</v>
      </c>
      <c r="C34" s="295" t="s">
        <v>346</v>
      </c>
      <c r="D34" s="295" t="s">
        <v>347</v>
      </c>
      <c r="E34" s="154">
        <v>54717</v>
      </c>
      <c r="F34" s="154">
        <v>447842</v>
      </c>
      <c r="G34" s="191">
        <v>12.217925071788711</v>
      </c>
      <c r="H34" s="154">
        <v>53895</v>
      </c>
      <c r="I34" s="154">
        <v>446977</v>
      </c>
      <c r="J34" s="191">
        <v>12.057667396756433</v>
      </c>
      <c r="K34" s="154">
        <v>53465</v>
      </c>
      <c r="L34" s="154">
        <v>452095</v>
      </c>
      <c r="M34" s="191">
        <v>11.826054258507614</v>
      </c>
      <c r="N34" s="154">
        <v>53194</v>
      </c>
      <c r="O34" s="154">
        <v>458923</v>
      </c>
      <c r="P34" s="191">
        <v>11.59105122210044</v>
      </c>
      <c r="Q34" s="154">
        <v>53240</v>
      </c>
      <c r="R34" s="154">
        <v>463863</v>
      </c>
      <c r="S34" s="191">
        <v>11.47752676975745</v>
      </c>
      <c r="T34" s="154">
        <v>53290</v>
      </c>
      <c r="U34" s="154">
        <v>468329</v>
      </c>
      <c r="V34" s="191">
        <v>11.378752970668057</v>
      </c>
      <c r="W34" s="154">
        <v>53286</v>
      </c>
      <c r="X34" s="154">
        <v>477752</v>
      </c>
      <c r="Y34" s="191">
        <v>11.153485490379946</v>
      </c>
      <c r="Z34" s="154">
        <v>53614</v>
      </c>
      <c r="AA34" s="154">
        <v>490236</v>
      </c>
      <c r="AB34" s="191">
        <v>10.936365342406514</v>
      </c>
    </row>
    <row r="35" spans="1:28" x14ac:dyDescent="0.2">
      <c r="A35" s="295" t="s">
        <v>180</v>
      </c>
      <c r="B35" s="295" t="s">
        <v>215</v>
      </c>
      <c r="C35" s="295" t="s">
        <v>361</v>
      </c>
      <c r="D35" s="295" t="s">
        <v>362</v>
      </c>
      <c r="E35" s="154">
        <v>32058</v>
      </c>
      <c r="F35" s="154">
        <v>348171</v>
      </c>
      <c r="G35" s="191">
        <v>9.2075445686171449</v>
      </c>
      <c r="H35" s="154">
        <v>31807</v>
      </c>
      <c r="I35" s="154">
        <v>348058</v>
      </c>
      <c r="J35" s="191">
        <v>9.1384194588258278</v>
      </c>
      <c r="K35" s="154">
        <v>31674</v>
      </c>
      <c r="L35" s="154">
        <v>350498</v>
      </c>
      <c r="M35" s="191">
        <v>9.036856130420146</v>
      </c>
      <c r="N35" s="154">
        <v>31646</v>
      </c>
      <c r="O35" s="154">
        <v>353409</v>
      </c>
      <c r="P35" s="191">
        <v>8.9544974802565864</v>
      </c>
      <c r="Q35" s="154">
        <v>31827</v>
      </c>
      <c r="R35" s="154">
        <v>357211</v>
      </c>
      <c r="S35" s="191">
        <v>8.9098599987122462</v>
      </c>
      <c r="T35" s="154">
        <v>31838</v>
      </c>
      <c r="U35" s="154">
        <v>360390</v>
      </c>
      <c r="V35" s="191">
        <v>8.8343183773134655</v>
      </c>
      <c r="W35" s="154">
        <v>31796</v>
      </c>
      <c r="X35" s="154">
        <v>366147</v>
      </c>
      <c r="Y35" s="191">
        <v>8.6839438804633122</v>
      </c>
      <c r="Z35" s="154">
        <v>31990</v>
      </c>
      <c r="AA35" s="154">
        <v>374199</v>
      </c>
      <c r="AB35" s="191">
        <v>8.5489271751127074</v>
      </c>
    </row>
    <row r="36" spans="1:28" x14ac:dyDescent="0.2">
      <c r="A36" s="295" t="s">
        <v>180</v>
      </c>
      <c r="B36" s="295" t="s">
        <v>215</v>
      </c>
      <c r="C36" s="295" t="s">
        <v>366</v>
      </c>
      <c r="D36" s="295" t="s">
        <v>367</v>
      </c>
      <c r="E36" s="154">
        <v>40079</v>
      </c>
      <c r="F36" s="154">
        <v>441522</v>
      </c>
      <c r="G36" s="191">
        <v>9.0774638636353338</v>
      </c>
      <c r="H36" s="154">
        <v>39911</v>
      </c>
      <c r="I36" s="154">
        <v>442819</v>
      </c>
      <c r="J36" s="191">
        <v>9.0129375659129352</v>
      </c>
      <c r="K36" s="154">
        <v>39778</v>
      </c>
      <c r="L36" s="154">
        <v>446921</v>
      </c>
      <c r="M36" s="191">
        <v>8.9004544427314904</v>
      </c>
      <c r="N36" s="154">
        <v>39783</v>
      </c>
      <c r="O36" s="154">
        <v>450827</v>
      </c>
      <c r="P36" s="191">
        <v>8.8244492898606328</v>
      </c>
      <c r="Q36" s="154">
        <v>40059</v>
      </c>
      <c r="R36" s="154">
        <v>456230</v>
      </c>
      <c r="S36" s="191">
        <v>8.7804396905069826</v>
      </c>
      <c r="T36" s="154">
        <v>40392</v>
      </c>
      <c r="U36" s="154">
        <v>461928</v>
      </c>
      <c r="V36" s="191">
        <v>8.7442198784226122</v>
      </c>
      <c r="W36" s="154">
        <v>40575</v>
      </c>
      <c r="X36" s="154">
        <v>471062</v>
      </c>
      <c r="Y36" s="191">
        <v>8.6135158429251355</v>
      </c>
      <c r="Z36" s="154">
        <v>40948</v>
      </c>
      <c r="AA36" s="154">
        <v>482003</v>
      </c>
      <c r="AB36" s="191">
        <v>8.4953828088206915</v>
      </c>
    </row>
    <row r="37" spans="1:28" x14ac:dyDescent="0.2">
      <c r="A37" s="295" t="s">
        <v>161</v>
      </c>
      <c r="B37" s="295" t="s">
        <v>195</v>
      </c>
      <c r="C37" s="295" t="s">
        <v>231</v>
      </c>
      <c r="D37" s="295" t="s">
        <v>232</v>
      </c>
      <c r="E37" s="154">
        <v>77875</v>
      </c>
      <c r="F37" s="154">
        <v>690479</v>
      </c>
      <c r="G37" s="191">
        <v>11.278402384431677</v>
      </c>
      <c r="H37" s="154">
        <v>76980</v>
      </c>
      <c r="I37" s="154">
        <v>692512</v>
      </c>
      <c r="J37" s="191">
        <v>11.116052862621876</v>
      </c>
      <c r="K37" s="154">
        <v>77072</v>
      </c>
      <c r="L37" s="154">
        <v>704072</v>
      </c>
      <c r="M37" s="191">
        <v>10.946607733300004</v>
      </c>
      <c r="N37" s="154">
        <v>77135</v>
      </c>
      <c r="O37" s="154">
        <v>718525</v>
      </c>
      <c r="P37" s="191">
        <v>10.735186667130581</v>
      </c>
      <c r="Q37" s="154">
        <v>77565</v>
      </c>
      <c r="R37" s="154">
        <v>731419</v>
      </c>
      <c r="S37" s="191">
        <v>10.604728616565881</v>
      </c>
      <c r="T37" s="154">
        <v>77889</v>
      </c>
      <c r="U37" s="154">
        <v>742260</v>
      </c>
      <c r="V37" s="191">
        <v>10.493492846172501</v>
      </c>
      <c r="W37" s="154">
        <v>78140</v>
      </c>
      <c r="X37" s="154">
        <v>764460</v>
      </c>
      <c r="Y37" s="191">
        <v>10.221594328022395</v>
      </c>
      <c r="Z37" s="154">
        <v>78811</v>
      </c>
      <c r="AA37" s="154">
        <v>789939</v>
      </c>
      <c r="AB37" s="191">
        <v>9.9768463134495189</v>
      </c>
    </row>
    <row r="38" spans="1:28" x14ac:dyDescent="0.2">
      <c r="A38" s="295" t="s">
        <v>161</v>
      </c>
      <c r="B38" s="295" t="s">
        <v>195</v>
      </c>
      <c r="C38" s="295" t="s">
        <v>385</v>
      </c>
      <c r="D38" s="295" t="s">
        <v>386</v>
      </c>
      <c r="E38" s="154">
        <v>60552</v>
      </c>
      <c r="F38" s="154">
        <v>587884</v>
      </c>
      <c r="G38" s="191">
        <v>10.299991154717597</v>
      </c>
      <c r="H38" s="154">
        <v>60369</v>
      </c>
      <c r="I38" s="154">
        <v>587732</v>
      </c>
      <c r="J38" s="191">
        <v>10.271518311066949</v>
      </c>
      <c r="K38" s="154">
        <v>60563</v>
      </c>
      <c r="L38" s="154">
        <v>595664</v>
      </c>
      <c r="M38" s="191">
        <v>10.167309087002069</v>
      </c>
      <c r="N38" s="154">
        <v>60753</v>
      </c>
      <c r="O38" s="154">
        <v>603089</v>
      </c>
      <c r="P38" s="191">
        <v>10.073637555982616</v>
      </c>
      <c r="Q38" s="154">
        <v>61264</v>
      </c>
      <c r="R38" s="154">
        <v>610533</v>
      </c>
      <c r="S38" s="191">
        <v>10.034510829062475</v>
      </c>
      <c r="T38" s="154">
        <v>61506</v>
      </c>
      <c r="U38" s="154">
        <v>616876</v>
      </c>
      <c r="V38" s="191">
        <v>9.970561344581407</v>
      </c>
      <c r="W38" s="154">
        <v>61473</v>
      </c>
      <c r="X38" s="154">
        <v>628594</v>
      </c>
      <c r="Y38" s="191">
        <v>9.7794442835916353</v>
      </c>
      <c r="Z38" s="154">
        <v>61824</v>
      </c>
      <c r="AA38" s="154">
        <v>646643</v>
      </c>
      <c r="AB38" s="191">
        <v>9.5607622753203856</v>
      </c>
    </row>
    <row r="39" spans="1:28" x14ac:dyDescent="0.2">
      <c r="A39" s="295" t="s">
        <v>180</v>
      </c>
      <c r="B39" s="295" t="s">
        <v>215</v>
      </c>
      <c r="C39" s="295" t="s">
        <v>379</v>
      </c>
      <c r="D39" s="295" t="s">
        <v>380</v>
      </c>
      <c r="E39" s="154">
        <v>17626</v>
      </c>
      <c r="F39" s="154">
        <v>212284</v>
      </c>
      <c r="G39" s="191">
        <v>8.3030280190687957</v>
      </c>
      <c r="H39" s="154">
        <v>17623</v>
      </c>
      <c r="I39" s="154">
        <v>212727</v>
      </c>
      <c r="J39" s="191">
        <v>8.284326860248111</v>
      </c>
      <c r="K39" s="154">
        <v>17631</v>
      </c>
      <c r="L39" s="154">
        <v>214068</v>
      </c>
      <c r="M39" s="191">
        <v>8.2361679466337794</v>
      </c>
      <c r="N39" s="154">
        <v>17703</v>
      </c>
      <c r="O39" s="154">
        <v>216326</v>
      </c>
      <c r="P39" s="191">
        <v>8.1834823368434666</v>
      </c>
      <c r="Q39" s="154">
        <v>17917</v>
      </c>
      <c r="R39" s="154">
        <v>218855</v>
      </c>
      <c r="S39" s="191">
        <v>8.1866989559297245</v>
      </c>
      <c r="T39" s="154">
        <v>18031</v>
      </c>
      <c r="U39" s="154">
        <v>221589</v>
      </c>
      <c r="V39" s="191">
        <v>8.1371367712296188</v>
      </c>
      <c r="W39" s="154">
        <v>18037</v>
      </c>
      <c r="X39" s="154">
        <v>226249</v>
      </c>
      <c r="Y39" s="191">
        <v>7.9721899323311929</v>
      </c>
      <c r="Z39" s="154">
        <v>18183</v>
      </c>
      <c r="AA39" s="154">
        <v>231956</v>
      </c>
      <c r="AB39" s="191">
        <v>7.8389867043749675</v>
      </c>
    </row>
    <row r="40" spans="1:28" x14ac:dyDescent="0.2">
      <c r="A40" s="295" t="s">
        <v>184</v>
      </c>
      <c r="B40" s="295" t="s">
        <v>190</v>
      </c>
      <c r="C40" s="295" t="s">
        <v>382</v>
      </c>
      <c r="D40" s="295" t="s">
        <v>383</v>
      </c>
      <c r="E40" s="154">
        <v>12471</v>
      </c>
      <c r="F40" s="154">
        <v>238144</v>
      </c>
      <c r="G40" s="191">
        <v>5.2367475141091111</v>
      </c>
      <c r="H40" s="154">
        <v>12437</v>
      </c>
      <c r="I40" s="154">
        <v>237533</v>
      </c>
      <c r="J40" s="191">
        <v>5.235904063856391</v>
      </c>
      <c r="K40" s="154">
        <v>12387</v>
      </c>
      <c r="L40" s="154">
        <v>238666</v>
      </c>
      <c r="M40" s="191">
        <v>5.1900982963639564</v>
      </c>
      <c r="N40" s="154">
        <v>12349</v>
      </c>
      <c r="O40" s="154">
        <v>240681</v>
      </c>
      <c r="P40" s="191">
        <v>5.1308578574960215</v>
      </c>
      <c r="Q40" s="154">
        <v>12428</v>
      </c>
      <c r="R40" s="154">
        <v>242537</v>
      </c>
      <c r="S40" s="191">
        <v>5.124166621999942</v>
      </c>
      <c r="T40" s="154">
        <v>12421</v>
      </c>
      <c r="U40" s="154">
        <v>244462</v>
      </c>
      <c r="V40" s="191">
        <v>5.0809532769919254</v>
      </c>
      <c r="W40" s="154">
        <v>12335</v>
      </c>
      <c r="X40" s="154">
        <v>246681</v>
      </c>
      <c r="Y40" s="191">
        <v>5.0003851127569616</v>
      </c>
      <c r="Z40" s="154">
        <v>12288</v>
      </c>
      <c r="AA40" s="154">
        <v>251811</v>
      </c>
      <c r="AB40" s="191">
        <v>4.879850363963449</v>
      </c>
    </row>
    <row r="41" spans="1:28" x14ac:dyDescent="0.2">
      <c r="A41" s="295" t="s">
        <v>181</v>
      </c>
      <c r="B41" s="295" t="s">
        <v>199</v>
      </c>
      <c r="C41" s="295" t="s">
        <v>200</v>
      </c>
      <c r="D41" s="295" t="s">
        <v>201</v>
      </c>
      <c r="E41" s="154">
        <v>54822</v>
      </c>
      <c r="F41" s="154">
        <v>683819</v>
      </c>
      <c r="G41" s="191">
        <v>8.017033747234283</v>
      </c>
      <c r="H41" s="154">
        <v>54332</v>
      </c>
      <c r="I41" s="154">
        <v>684996</v>
      </c>
      <c r="J41" s="191">
        <v>7.931725148759992</v>
      </c>
      <c r="K41" s="154">
        <v>54068</v>
      </c>
      <c r="L41" s="154">
        <v>690299</v>
      </c>
      <c r="M41" s="191">
        <v>7.8325479248847234</v>
      </c>
      <c r="N41" s="154">
        <v>54192</v>
      </c>
      <c r="O41" s="154">
        <v>697872</v>
      </c>
      <c r="P41" s="191">
        <v>7.7653208611321274</v>
      </c>
      <c r="Q41" s="154">
        <v>54562</v>
      </c>
      <c r="R41" s="154">
        <v>705259</v>
      </c>
      <c r="S41" s="191">
        <v>7.7364485954805255</v>
      </c>
      <c r="T41" s="154">
        <v>54664</v>
      </c>
      <c r="U41" s="154">
        <v>711585</v>
      </c>
      <c r="V41" s="191">
        <v>7.6820056634133662</v>
      </c>
      <c r="W41" s="154">
        <v>54720</v>
      </c>
      <c r="X41" s="154">
        <v>722938</v>
      </c>
      <c r="Y41" s="191">
        <v>7.5691138105895659</v>
      </c>
      <c r="Z41" s="154">
        <v>54739</v>
      </c>
      <c r="AA41" s="154">
        <v>740444</v>
      </c>
      <c r="AB41" s="191">
        <v>7.3927265262464141</v>
      </c>
    </row>
    <row r="42" spans="1:28" x14ac:dyDescent="0.2">
      <c r="A42" s="295" t="s">
        <v>180</v>
      </c>
      <c r="B42" s="295" t="s">
        <v>215</v>
      </c>
      <c r="C42" s="295" t="s">
        <v>246</v>
      </c>
      <c r="D42" s="295" t="s">
        <v>247</v>
      </c>
      <c r="E42" s="154">
        <v>57142</v>
      </c>
      <c r="F42" s="154">
        <v>548048</v>
      </c>
      <c r="G42" s="191">
        <v>10.426458996292295</v>
      </c>
      <c r="H42" s="154">
        <v>56912</v>
      </c>
      <c r="I42" s="154">
        <v>549492</v>
      </c>
      <c r="J42" s="191">
        <v>10.357202652631885</v>
      </c>
      <c r="K42" s="154">
        <v>57059</v>
      </c>
      <c r="L42" s="154">
        <v>555934</v>
      </c>
      <c r="M42" s="191">
        <v>10.263628416322801</v>
      </c>
      <c r="N42" s="154">
        <v>57002</v>
      </c>
      <c r="O42" s="154">
        <v>561651</v>
      </c>
      <c r="P42" s="191">
        <v>10.149007123640837</v>
      </c>
      <c r="Q42" s="154">
        <v>57280</v>
      </c>
      <c r="R42" s="154">
        <v>567421</v>
      </c>
      <c r="S42" s="191">
        <v>10.094797337426707</v>
      </c>
      <c r="T42" s="154">
        <v>57255</v>
      </c>
      <c r="U42" s="154">
        <v>571975</v>
      </c>
      <c r="V42" s="191">
        <v>10.010052886926877</v>
      </c>
      <c r="W42" s="154">
        <v>57269</v>
      </c>
      <c r="X42" s="154">
        <v>583116</v>
      </c>
      <c r="Y42" s="191">
        <v>9.8212019563860355</v>
      </c>
      <c r="Z42" s="154">
        <v>57319</v>
      </c>
      <c r="AA42" s="154">
        <v>598148</v>
      </c>
      <c r="AB42" s="191">
        <v>9.5827454074911227</v>
      </c>
    </row>
    <row r="43" spans="1:28" x14ac:dyDescent="0.2">
      <c r="A43" s="295" t="s">
        <v>179</v>
      </c>
      <c r="B43" s="295" t="s">
        <v>203</v>
      </c>
      <c r="C43" s="295" t="s">
        <v>316</v>
      </c>
      <c r="D43" s="295" t="s">
        <v>317</v>
      </c>
      <c r="E43" s="154">
        <v>51061</v>
      </c>
      <c r="F43" s="154">
        <v>478535</v>
      </c>
      <c r="G43" s="191">
        <v>10.670274901522355</v>
      </c>
      <c r="H43" s="154">
        <v>50592</v>
      </c>
      <c r="I43" s="154">
        <v>478768</v>
      </c>
      <c r="J43" s="191">
        <v>10.567122280520001</v>
      </c>
      <c r="K43" s="154">
        <v>50380</v>
      </c>
      <c r="L43" s="154">
        <v>483653</v>
      </c>
      <c r="M43" s="191">
        <v>10.416558979268194</v>
      </c>
      <c r="N43" s="154">
        <v>50263</v>
      </c>
      <c r="O43" s="154">
        <v>488771</v>
      </c>
      <c r="P43" s="191">
        <v>10.283547919168692</v>
      </c>
      <c r="Q43" s="154">
        <v>50260</v>
      </c>
      <c r="R43" s="154">
        <v>493172</v>
      </c>
      <c r="S43" s="191">
        <v>10.191170626069606</v>
      </c>
      <c r="T43" s="154">
        <v>50150</v>
      </c>
      <c r="U43" s="154">
        <v>499040</v>
      </c>
      <c r="V43" s="191">
        <v>10.049294645719781</v>
      </c>
      <c r="W43" s="154">
        <v>49671</v>
      </c>
      <c r="X43" s="154">
        <v>507785</v>
      </c>
      <c r="Y43" s="191">
        <v>9.7818958811307937</v>
      </c>
      <c r="Z43" s="154">
        <v>49597</v>
      </c>
      <c r="AA43" s="154">
        <v>520329</v>
      </c>
      <c r="AB43" s="191">
        <v>9.5318538847536836</v>
      </c>
    </row>
    <row r="44" spans="1:28" x14ac:dyDescent="0.2">
      <c r="A44" s="295" t="s">
        <v>183</v>
      </c>
      <c r="B44" s="295" t="s">
        <v>211</v>
      </c>
      <c r="C44" s="295" t="s">
        <v>405</v>
      </c>
      <c r="D44" s="295" t="s">
        <v>406</v>
      </c>
      <c r="E44" s="154">
        <v>48209</v>
      </c>
      <c r="F44" s="154">
        <v>414604</v>
      </c>
      <c r="G44" s="191">
        <v>11.627721874366866</v>
      </c>
      <c r="H44" s="154">
        <v>48067</v>
      </c>
      <c r="I44" s="154">
        <v>414443</v>
      </c>
      <c r="J44" s="191">
        <v>11.597976078737004</v>
      </c>
      <c r="K44" s="154">
        <v>48056</v>
      </c>
      <c r="L44" s="154">
        <v>418812</v>
      </c>
      <c r="M44" s="191">
        <v>11.474360811056036</v>
      </c>
      <c r="N44" s="154">
        <v>48268</v>
      </c>
      <c r="O44" s="154">
        <v>425146</v>
      </c>
      <c r="P44" s="191">
        <v>11.353276286264013</v>
      </c>
      <c r="Q44" s="154">
        <v>48615</v>
      </c>
      <c r="R44" s="154">
        <v>430686</v>
      </c>
      <c r="S44" s="191">
        <v>11.28780596536688</v>
      </c>
      <c r="T44" s="154">
        <v>48813</v>
      </c>
      <c r="U44" s="154">
        <v>435593</v>
      </c>
      <c r="V44" s="191">
        <v>11.206102944721334</v>
      </c>
      <c r="W44" s="154">
        <v>49006</v>
      </c>
      <c r="X44" s="154">
        <v>444879</v>
      </c>
      <c r="Y44" s="191">
        <v>11.015579517127129</v>
      </c>
      <c r="Z44" s="154">
        <v>49168</v>
      </c>
      <c r="AA44" s="154">
        <v>457674</v>
      </c>
      <c r="AB44" s="191">
        <v>10.743017956012359</v>
      </c>
    </row>
    <row r="45" spans="1:28" x14ac:dyDescent="0.2">
      <c r="A45" s="295" t="s">
        <v>183</v>
      </c>
      <c r="B45" s="295" t="s">
        <v>211</v>
      </c>
      <c r="C45" s="295" t="s">
        <v>234</v>
      </c>
      <c r="D45" s="295" t="s">
        <v>235</v>
      </c>
      <c r="E45" s="154">
        <v>86486</v>
      </c>
      <c r="F45" s="154">
        <v>701974</v>
      </c>
      <c r="G45" s="191">
        <v>12.320399331029353</v>
      </c>
      <c r="H45" s="154">
        <v>86008</v>
      </c>
      <c r="I45" s="154">
        <v>700403</v>
      </c>
      <c r="J45" s="191">
        <v>12.279787493771444</v>
      </c>
      <c r="K45" s="154">
        <v>86004</v>
      </c>
      <c r="L45" s="154">
        <v>705822</v>
      </c>
      <c r="M45" s="191">
        <v>12.184941812524972</v>
      </c>
      <c r="N45" s="154">
        <v>85849</v>
      </c>
      <c r="O45" s="154">
        <v>712152</v>
      </c>
      <c r="P45" s="191">
        <v>12.054870308585809</v>
      </c>
      <c r="Q45" s="154">
        <v>86068</v>
      </c>
      <c r="R45" s="154">
        <v>719279</v>
      </c>
      <c r="S45" s="191">
        <v>11.965871379534228</v>
      </c>
      <c r="T45" s="154">
        <v>85854</v>
      </c>
      <c r="U45" s="154">
        <v>726047</v>
      </c>
      <c r="V45" s="191">
        <v>11.824854313839186</v>
      </c>
      <c r="W45" s="154">
        <v>85286</v>
      </c>
      <c r="X45" s="154">
        <v>737979</v>
      </c>
      <c r="Y45" s="191">
        <v>11.556697412799009</v>
      </c>
      <c r="Z45" s="154">
        <v>85497</v>
      </c>
      <c r="AA45" s="154">
        <v>757482</v>
      </c>
      <c r="AB45" s="191">
        <v>11.287000879228813</v>
      </c>
    </row>
    <row r="46" spans="1:28" x14ac:dyDescent="0.2">
      <c r="A46" s="295" t="s">
        <v>161</v>
      </c>
      <c r="B46" s="295" t="s">
        <v>195</v>
      </c>
      <c r="C46" s="295" t="s">
        <v>393</v>
      </c>
      <c r="D46" s="295" t="s">
        <v>394</v>
      </c>
      <c r="E46" s="154">
        <v>59149</v>
      </c>
      <c r="F46" s="154">
        <v>543532</v>
      </c>
      <c r="G46" s="191">
        <v>10.882339954225326</v>
      </c>
      <c r="H46" s="154">
        <v>58840</v>
      </c>
      <c r="I46" s="154">
        <v>544529</v>
      </c>
      <c r="J46" s="191">
        <v>10.805668752261129</v>
      </c>
      <c r="K46" s="154">
        <v>58689</v>
      </c>
      <c r="L46" s="154">
        <v>551208</v>
      </c>
      <c r="M46" s="191">
        <v>10.647341838289719</v>
      </c>
      <c r="N46" s="154">
        <v>58830</v>
      </c>
      <c r="O46" s="154">
        <v>559632</v>
      </c>
      <c r="P46" s="191">
        <v>10.512265202847585</v>
      </c>
      <c r="Q46" s="154">
        <v>59416</v>
      </c>
      <c r="R46" s="154">
        <v>568428</v>
      </c>
      <c r="S46" s="191">
        <v>10.452687059750751</v>
      </c>
      <c r="T46" s="154">
        <v>59412</v>
      </c>
      <c r="U46" s="154">
        <v>575400</v>
      </c>
      <c r="V46" s="191">
        <v>10.325338894681961</v>
      </c>
      <c r="W46" s="154">
        <v>59347</v>
      </c>
      <c r="X46" s="154">
        <v>588309</v>
      </c>
      <c r="Y46" s="191">
        <v>10.087726007931206</v>
      </c>
      <c r="Z46" s="154">
        <v>59535</v>
      </c>
      <c r="AA46" s="154">
        <v>603811</v>
      </c>
      <c r="AB46" s="191">
        <v>9.8598733709720427</v>
      </c>
    </row>
    <row r="47" spans="1:28" x14ac:dyDescent="0.2">
      <c r="A47" s="295" t="s">
        <v>180</v>
      </c>
      <c r="B47" s="295" t="s">
        <v>215</v>
      </c>
      <c r="C47" s="295" t="s">
        <v>274</v>
      </c>
      <c r="D47" s="295" t="s">
        <v>275</v>
      </c>
      <c r="E47" s="154">
        <v>42830</v>
      </c>
      <c r="F47" s="154">
        <v>602300</v>
      </c>
      <c r="G47" s="191">
        <v>7.1110742155072222</v>
      </c>
      <c r="H47" s="154">
        <v>42739</v>
      </c>
      <c r="I47" s="154">
        <v>606140</v>
      </c>
      <c r="J47" s="191">
        <v>7.0510113175174052</v>
      </c>
      <c r="K47" s="154">
        <v>42831</v>
      </c>
      <c r="L47" s="154">
        <v>614320</v>
      </c>
      <c r="M47" s="191">
        <v>6.9720992316707902</v>
      </c>
      <c r="N47" s="154">
        <v>43240</v>
      </c>
      <c r="O47" s="154">
        <v>623881</v>
      </c>
      <c r="P47" s="191">
        <v>6.9308089202908887</v>
      </c>
      <c r="Q47" s="154">
        <v>43805</v>
      </c>
      <c r="R47" s="154">
        <v>632314</v>
      </c>
      <c r="S47" s="191">
        <v>6.9277289447964145</v>
      </c>
      <c r="T47" s="154">
        <v>44132</v>
      </c>
      <c r="U47" s="154">
        <v>638233</v>
      </c>
      <c r="V47" s="191">
        <v>6.9147160989795262</v>
      </c>
      <c r="W47" s="154">
        <v>44384</v>
      </c>
      <c r="X47" s="154">
        <v>654211</v>
      </c>
      <c r="Y47" s="191">
        <v>6.7843555060981862</v>
      </c>
      <c r="Z47" s="154">
        <v>44898</v>
      </c>
      <c r="AA47" s="154">
        <v>673355</v>
      </c>
      <c r="AB47" s="191">
        <v>6.6678052438906663</v>
      </c>
    </row>
    <row r="48" spans="1:28" x14ac:dyDescent="0.2">
      <c r="A48" s="295" t="s">
        <v>181</v>
      </c>
      <c r="B48" s="295" t="s">
        <v>199</v>
      </c>
      <c r="C48" s="295" t="s">
        <v>227</v>
      </c>
      <c r="D48" s="295" t="s">
        <v>228</v>
      </c>
      <c r="E48" s="154">
        <v>83264</v>
      </c>
      <c r="F48" s="154">
        <v>1117584</v>
      </c>
      <c r="G48" s="191">
        <v>7.4503571991009183</v>
      </c>
      <c r="H48" s="154">
        <v>82688</v>
      </c>
      <c r="I48" s="154">
        <v>1124467</v>
      </c>
      <c r="J48" s="191">
        <v>7.3535283827804641</v>
      </c>
      <c r="K48" s="154">
        <v>82545</v>
      </c>
      <c r="L48" s="154">
        <v>1140228</v>
      </c>
      <c r="M48" s="191">
        <v>7.2393416053631379</v>
      </c>
      <c r="N48" s="154">
        <v>82494</v>
      </c>
      <c r="O48" s="154">
        <v>1157281</v>
      </c>
      <c r="P48" s="191">
        <v>7.1282601200572726</v>
      </c>
      <c r="Q48" s="154">
        <v>82995</v>
      </c>
      <c r="R48" s="154">
        <v>1174208</v>
      </c>
      <c r="S48" s="191">
        <v>7.068168501662397</v>
      </c>
      <c r="T48" s="154">
        <v>83019</v>
      </c>
      <c r="U48" s="154">
        <v>1187655</v>
      </c>
      <c r="V48" s="191">
        <v>6.9901612842113243</v>
      </c>
      <c r="W48" s="154">
        <v>82668</v>
      </c>
      <c r="X48" s="154">
        <v>1210458</v>
      </c>
      <c r="Y48" s="191">
        <v>6.8294810724535662</v>
      </c>
      <c r="Z48" s="154">
        <v>82934</v>
      </c>
      <c r="AA48" s="154">
        <v>1245358</v>
      </c>
      <c r="AB48" s="191">
        <v>6.6594505355086655</v>
      </c>
    </row>
    <row r="49" spans="5:28" s="100" customFormat="1" ht="10.5" x14ac:dyDescent="0.25">
      <c r="E49" s="87">
        <f>SUBTOTAL(9,E7:E48)</f>
        <v>2471302</v>
      </c>
      <c r="F49" s="87">
        <f>SUBTOTAL(9,F7:F48)</f>
        <v>24312780</v>
      </c>
      <c r="G49" s="100">
        <f>(E49/F49)*100</f>
        <v>10.164621240351781</v>
      </c>
      <c r="H49" s="87">
        <f>SUBTOTAL(9,H7:H48)</f>
        <v>2457770</v>
      </c>
      <c r="I49" s="87">
        <f>SUBTOTAL(9,I7:I48)</f>
        <v>24369822</v>
      </c>
      <c r="J49" s="100">
        <f>(H49/I49)*100</f>
        <v>10.085301402693874</v>
      </c>
      <c r="K49" s="87">
        <f>SUBTOTAL(9,K7:K48)</f>
        <v>2454479</v>
      </c>
      <c r="L49" s="87">
        <f>SUBTOTAL(9,L7:L48)</f>
        <v>24636081</v>
      </c>
      <c r="M49" s="100">
        <f>(K49/L49)*100</f>
        <v>9.9629441874298106</v>
      </c>
      <c r="N49" s="87">
        <f>SUBTOTAL(9,N7:N48)</f>
        <v>2455612</v>
      </c>
      <c r="O49" s="87">
        <f>SUBTOTAL(9,O7:O48)</f>
        <v>24933818</v>
      </c>
      <c r="P49" s="100">
        <f>(N49/O49)*100</f>
        <v>9.8485197894682628</v>
      </c>
      <c r="Q49" s="87">
        <f>SUBTOTAL(9,Q7:Q48)</f>
        <v>2470051</v>
      </c>
      <c r="R49" s="87">
        <f>SUBTOTAL(9,R7:R48)</f>
        <v>25224626</v>
      </c>
      <c r="S49" s="100">
        <f>(Q49/R49)*100</f>
        <v>9.7922205070552888</v>
      </c>
      <c r="T49" s="87">
        <f>SUBTOTAL(9,T7:T48)</f>
        <v>2476195</v>
      </c>
      <c r="U49" s="87">
        <f>SUBTOTAL(9,U7:U48)</f>
        <v>25503427</v>
      </c>
      <c r="V49" s="100">
        <f>(T49/U49)*100</f>
        <v>9.7092637785502305</v>
      </c>
      <c r="W49" s="87">
        <f>SUBTOTAL(9,W7:W48)</f>
        <v>2476148</v>
      </c>
      <c r="X49" s="87">
        <f>SUBTOTAL(9,X7:X48)</f>
        <v>26013193</v>
      </c>
      <c r="Y49" s="100">
        <f>(W49/X49)*100</f>
        <v>9.518816086898676</v>
      </c>
      <c r="Z49" s="87">
        <f>SUBTOTAL(9,Z7:Z48)</f>
        <v>2487535</v>
      </c>
      <c r="AA49" s="87">
        <f>SUBTOTAL(9,AA7:AA48)</f>
        <v>26713852</v>
      </c>
      <c r="AB49" s="100">
        <f>(Z49/AA49)*100</f>
        <v>9.311779521725283</v>
      </c>
    </row>
  </sheetData>
  <mergeCells count="8">
    <mergeCell ref="Z5:AB5"/>
    <mergeCell ref="W5:Y5"/>
    <mergeCell ref="T5:V5"/>
    <mergeCell ref="E5:G5"/>
    <mergeCell ref="H5:J5"/>
    <mergeCell ref="K5:M5"/>
    <mergeCell ref="N5:P5"/>
    <mergeCell ref="Q5:S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1"/>
  <dimension ref="B3:V30"/>
  <sheetViews>
    <sheetView showGridLines="0" showRowColHeaders="0" tabSelected="1" workbookViewId="0"/>
  </sheetViews>
  <sheetFormatPr defaultRowHeight="10" x14ac:dyDescent="0.2"/>
  <cols>
    <col min="1" max="1" width="6.6640625" customWidth="1"/>
    <col min="3" max="3" width="9.33203125" style="158"/>
    <col min="5" max="5" width="20.109375" customWidth="1"/>
    <col min="6" max="6" width="10.44140625" customWidth="1"/>
    <col min="8" max="8" width="15.77734375" customWidth="1"/>
    <col min="9" max="10" width="16.77734375" customWidth="1"/>
    <col min="13" max="13" width="12" customWidth="1"/>
  </cols>
  <sheetData>
    <row r="3" spans="2:22" ht="26.25" customHeight="1" x14ac:dyDescent="0.4">
      <c r="D3" s="79"/>
      <c r="E3" s="79"/>
      <c r="F3" s="79"/>
      <c r="G3" s="79"/>
      <c r="H3" s="79"/>
      <c r="I3" s="79"/>
      <c r="J3" s="79"/>
      <c r="K3" s="80"/>
      <c r="L3" s="80"/>
      <c r="M3" s="80"/>
      <c r="N3" s="80"/>
      <c r="P3" s="80"/>
      <c r="Q3" s="80"/>
    </row>
    <row r="4" spans="2:22" ht="21" customHeight="1" x14ac:dyDescent="0.35">
      <c r="B4" s="460" t="s">
        <v>506</v>
      </c>
      <c r="C4" s="460"/>
      <c r="D4" s="460"/>
      <c r="E4" s="460"/>
      <c r="F4" s="460"/>
      <c r="G4" s="460"/>
      <c r="H4" s="460"/>
      <c r="I4" s="460"/>
      <c r="J4" s="460"/>
      <c r="K4" s="460"/>
      <c r="L4" s="460"/>
      <c r="M4" s="460"/>
      <c r="N4" s="460"/>
      <c r="O4" s="460"/>
      <c r="P4" s="460"/>
      <c r="Q4" s="460"/>
      <c r="R4" s="460"/>
      <c r="S4" s="460"/>
      <c r="T4" s="460"/>
      <c r="U4" s="460"/>
    </row>
    <row r="5" spans="2:22" ht="20" x14ac:dyDescent="0.4">
      <c r="D5" s="79"/>
      <c r="E5" s="79"/>
      <c r="F5" s="79"/>
      <c r="G5" s="79"/>
      <c r="H5" s="79"/>
      <c r="I5" s="80"/>
      <c r="J5" s="80"/>
      <c r="K5" s="80"/>
      <c r="L5" s="80"/>
      <c r="M5" s="80"/>
      <c r="N5" s="80"/>
      <c r="O5" s="80"/>
      <c r="P5" s="80"/>
      <c r="Q5" s="80"/>
      <c r="R5" s="80"/>
      <c r="S5" s="80"/>
      <c r="T5" s="82"/>
      <c r="U5" s="82"/>
      <c r="V5" s="82"/>
    </row>
    <row r="6" spans="2:22" x14ac:dyDescent="0.2">
      <c r="P6" s="81"/>
    </row>
    <row r="7" spans="2:22" x14ac:dyDescent="0.2">
      <c r="J7" s="81"/>
    </row>
    <row r="8" spans="2:22" x14ac:dyDescent="0.2">
      <c r="J8" s="7"/>
    </row>
    <row r="9" spans="2:22" ht="0.75" customHeight="1" x14ac:dyDescent="0.2">
      <c r="D9" s="7"/>
      <c r="E9" s="7"/>
      <c r="F9" s="103"/>
      <c r="G9" s="103"/>
      <c r="H9" s="103"/>
      <c r="I9" s="103"/>
      <c r="J9" s="103"/>
      <c r="K9" s="103"/>
      <c r="L9" s="103"/>
      <c r="M9" s="103"/>
    </row>
    <row r="10" spans="2:22" ht="10.5" thickBot="1" x14ac:dyDescent="0.25">
      <c r="B10" s="216"/>
      <c r="C10" s="216"/>
      <c r="D10" s="7"/>
      <c r="E10" t="s">
        <v>448</v>
      </c>
      <c r="F10" s="103"/>
      <c r="G10" s="103"/>
      <c r="H10" s="103"/>
      <c r="I10" s="103"/>
      <c r="J10" s="103"/>
      <c r="K10" s="103"/>
      <c r="L10" s="103"/>
      <c r="M10" s="103"/>
    </row>
    <row r="11" spans="2:22" ht="81" customHeight="1" x14ac:dyDescent="0.2">
      <c r="D11" s="81"/>
      <c r="F11" s="457" t="s">
        <v>518</v>
      </c>
      <c r="G11" s="458"/>
      <c r="H11" s="458"/>
      <c r="I11" s="458"/>
      <c r="J11" s="458"/>
      <c r="K11" s="458"/>
      <c r="L11" s="458"/>
      <c r="M11" s="459"/>
    </row>
    <row r="12" spans="2:22" ht="19.5" customHeight="1" x14ac:dyDescent="0.2">
      <c r="D12" s="7"/>
      <c r="F12" s="48"/>
      <c r="G12" s="103"/>
      <c r="H12" s="103"/>
      <c r="I12" s="103"/>
      <c r="J12" s="103"/>
      <c r="K12" s="103"/>
      <c r="L12" s="103"/>
      <c r="M12" s="49"/>
    </row>
    <row r="13" spans="2:22" x14ac:dyDescent="0.2">
      <c r="D13" s="7"/>
      <c r="F13" s="48"/>
      <c r="G13" s="103"/>
      <c r="H13" s="103"/>
      <c r="I13" s="103"/>
      <c r="J13" s="103"/>
      <c r="K13" s="103"/>
      <c r="L13" s="103"/>
      <c r="M13" s="49"/>
    </row>
    <row r="14" spans="2:22" x14ac:dyDescent="0.2">
      <c r="D14" s="7"/>
      <c r="F14" s="48"/>
      <c r="G14" s="103"/>
      <c r="H14" s="103"/>
      <c r="I14" s="103"/>
      <c r="J14" s="103"/>
      <c r="K14" s="103"/>
      <c r="L14" s="103"/>
      <c r="M14" s="49"/>
    </row>
    <row r="15" spans="2:22" x14ac:dyDescent="0.2">
      <c r="D15" s="7"/>
      <c r="F15" s="48"/>
      <c r="G15" s="103"/>
      <c r="H15" s="103"/>
      <c r="I15" s="103"/>
      <c r="J15" s="103"/>
      <c r="K15" s="103"/>
      <c r="L15" s="103"/>
      <c r="M15" s="49"/>
    </row>
    <row r="16" spans="2:22" x14ac:dyDescent="0.2">
      <c r="D16" s="7"/>
      <c r="F16" s="48"/>
      <c r="G16" s="103"/>
      <c r="H16" s="103"/>
      <c r="I16" s="103"/>
      <c r="J16" s="103"/>
      <c r="K16" s="103"/>
      <c r="L16" s="103"/>
      <c r="M16" s="49"/>
    </row>
    <row r="17" spans="4:21" x14ac:dyDescent="0.2">
      <c r="D17" s="7"/>
      <c r="F17" s="48"/>
      <c r="G17" s="103"/>
      <c r="H17" s="103"/>
      <c r="I17" s="103"/>
      <c r="J17" s="103"/>
      <c r="K17" s="103"/>
      <c r="L17" s="103"/>
      <c r="M17" s="49"/>
    </row>
    <row r="18" spans="4:21" x14ac:dyDescent="0.2">
      <c r="D18" s="7"/>
      <c r="F18" s="48"/>
      <c r="G18" s="103"/>
      <c r="H18" s="103"/>
      <c r="I18" s="103"/>
      <c r="J18" s="103"/>
      <c r="K18" s="103"/>
      <c r="L18" s="103"/>
      <c r="M18" s="49"/>
    </row>
    <row r="19" spans="4:21" x14ac:dyDescent="0.2">
      <c r="D19" s="7"/>
      <c r="F19" s="48"/>
      <c r="G19" s="103"/>
      <c r="H19" s="103"/>
      <c r="I19" s="103"/>
      <c r="J19" s="103"/>
      <c r="K19" s="103"/>
      <c r="L19" s="103"/>
      <c r="M19" s="49"/>
    </row>
    <row r="20" spans="4:21" x14ac:dyDescent="0.2">
      <c r="D20" s="7"/>
      <c r="F20" s="48"/>
      <c r="G20" s="103"/>
      <c r="H20" s="103"/>
      <c r="I20" s="103"/>
      <c r="J20" s="103"/>
      <c r="K20" s="103"/>
      <c r="L20" s="103"/>
      <c r="M20" s="49"/>
    </row>
    <row r="21" spans="4:21" x14ac:dyDescent="0.2">
      <c r="D21" s="7"/>
      <c r="F21" s="48"/>
      <c r="G21" s="103"/>
      <c r="H21" s="103"/>
      <c r="I21" s="103"/>
      <c r="J21" s="103"/>
      <c r="K21" s="103"/>
      <c r="L21" s="103"/>
      <c r="M21" s="49"/>
    </row>
    <row r="22" spans="4:21" x14ac:dyDescent="0.2">
      <c r="D22" s="7"/>
      <c r="F22" s="48"/>
      <c r="G22" s="103"/>
      <c r="H22" s="103"/>
      <c r="I22" s="103"/>
      <c r="J22" s="103"/>
      <c r="K22" s="103"/>
      <c r="L22" s="103"/>
      <c r="M22" s="49"/>
    </row>
    <row r="23" spans="4:21" x14ac:dyDescent="0.2">
      <c r="D23" s="7"/>
      <c r="F23" s="48"/>
      <c r="G23" s="103"/>
      <c r="H23" s="103"/>
      <c r="I23" s="103"/>
      <c r="J23" s="103"/>
      <c r="K23" s="103"/>
      <c r="L23" s="103"/>
      <c r="M23" s="49"/>
    </row>
    <row r="24" spans="4:21" x14ac:dyDescent="0.2">
      <c r="D24" s="61"/>
      <c r="E24" s="61"/>
      <c r="F24" s="371"/>
      <c r="G24" s="61"/>
      <c r="H24" s="61"/>
      <c r="I24" s="61"/>
      <c r="J24" s="61"/>
      <c r="K24" s="61"/>
      <c r="L24" s="61"/>
      <c r="M24" s="372"/>
    </row>
    <row r="25" spans="4:21" x14ac:dyDescent="0.2">
      <c r="F25" s="48"/>
      <c r="G25" s="103"/>
      <c r="H25" s="103"/>
      <c r="I25" s="103"/>
      <c r="J25" s="103"/>
      <c r="K25" s="103"/>
      <c r="L25" s="103"/>
      <c r="M25" s="49"/>
    </row>
    <row r="26" spans="4:21" x14ac:dyDescent="0.2">
      <c r="F26" s="48"/>
      <c r="G26" s="103"/>
      <c r="H26" s="103"/>
      <c r="I26" s="103"/>
      <c r="J26" s="103"/>
      <c r="K26" s="103"/>
      <c r="L26" s="103"/>
      <c r="M26" s="49"/>
    </row>
    <row r="27" spans="4:21" x14ac:dyDescent="0.2">
      <c r="F27" s="48"/>
      <c r="G27" s="103"/>
      <c r="H27" s="103"/>
      <c r="I27" s="103"/>
      <c r="J27" s="103"/>
      <c r="K27" s="103"/>
      <c r="L27" s="103"/>
      <c r="M27" s="49"/>
    </row>
    <row r="28" spans="4:21" x14ac:dyDescent="0.2">
      <c r="F28" s="48"/>
      <c r="G28" s="103"/>
      <c r="H28" s="103"/>
      <c r="I28" s="103"/>
      <c r="J28" s="103"/>
      <c r="K28" s="103"/>
      <c r="L28" s="103"/>
      <c r="M28" s="49"/>
    </row>
    <row r="29" spans="4:21" ht="10.5" thickBot="1" x14ac:dyDescent="0.25">
      <c r="F29" s="50"/>
      <c r="G29" s="51"/>
      <c r="H29" s="51"/>
      <c r="I29" s="51"/>
      <c r="J29" s="51"/>
      <c r="K29" s="51"/>
      <c r="L29" s="51"/>
      <c r="M29" s="52"/>
    </row>
    <row r="30" spans="4:21" x14ac:dyDescent="0.2">
      <c r="J30" s="216"/>
      <c r="K30" s="216"/>
      <c r="L30" s="216"/>
      <c r="M30" s="216"/>
      <c r="N30" s="216"/>
      <c r="O30" s="216"/>
      <c r="P30" s="216"/>
      <c r="Q30" s="216"/>
      <c r="R30" s="216"/>
      <c r="S30" s="216"/>
      <c r="T30" s="216"/>
      <c r="U30" s="216"/>
    </row>
  </sheetData>
  <customSheetViews>
    <customSheetView guid="{460C675D-EB01-4F1F-8F6F-F3410AC9815E}" showGridLines="0" showRowCol="0" topLeftCell="A4">
      <selection activeCell="K11" sqref="K11:R11"/>
      <pageMargins left="0.7" right="0.7" top="0.75" bottom="0.75" header="0.3" footer="0.3"/>
      <pageSetup paperSize="9" orientation="portrait" r:id="rId1"/>
    </customSheetView>
  </customSheetViews>
  <mergeCells count="2">
    <mergeCell ref="F11:M11"/>
    <mergeCell ref="B4:U4"/>
  </mergeCell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R30"/>
  <sheetViews>
    <sheetView showGridLines="0" showRowColHeaders="0" workbookViewId="0"/>
  </sheetViews>
  <sheetFormatPr defaultRowHeight="10" x14ac:dyDescent="0.2"/>
  <cols>
    <col min="1" max="1" width="6.6640625" customWidth="1"/>
    <col min="2" max="2" width="142.109375" customWidth="1"/>
  </cols>
  <sheetData>
    <row r="1" spans="2:18" ht="36.75" customHeight="1" x14ac:dyDescent="0.2"/>
    <row r="3" spans="2:18" s="306" customFormat="1" x14ac:dyDescent="0.2"/>
    <row r="4" spans="2:18" ht="15.5" x14ac:dyDescent="0.35">
      <c r="B4" s="461" t="s">
        <v>516</v>
      </c>
      <c r="C4" s="461"/>
      <c r="D4" s="461"/>
      <c r="E4" s="461"/>
      <c r="F4" s="461"/>
      <c r="G4" s="461"/>
      <c r="H4" s="462"/>
      <c r="I4" s="462"/>
      <c r="J4" s="462"/>
      <c r="K4" s="462"/>
      <c r="L4" s="462"/>
      <c r="M4" s="462"/>
      <c r="N4" s="462"/>
      <c r="O4" s="462"/>
      <c r="P4" s="462"/>
      <c r="Q4" s="462"/>
      <c r="R4" s="462"/>
    </row>
    <row r="5" spans="2:18" ht="15.5" x14ac:dyDescent="0.2">
      <c r="B5" s="58" t="s">
        <v>493</v>
      </c>
    </row>
    <row r="6" spans="2:18" x14ac:dyDescent="0.2">
      <c r="B6" s="303" t="s">
        <v>507</v>
      </c>
    </row>
    <row r="7" spans="2:18" s="158" customFormat="1" x14ac:dyDescent="0.2">
      <c r="B7" s="59"/>
    </row>
    <row r="8" spans="2:18" x14ac:dyDescent="0.2">
      <c r="B8" s="59"/>
    </row>
    <row r="9" spans="2:18" ht="64" customHeight="1" x14ac:dyDescent="0.2">
      <c r="B9" s="245" t="s">
        <v>508</v>
      </c>
      <c r="C9" s="78"/>
    </row>
    <row r="11" spans="2:18" ht="15.5" x14ac:dyDescent="0.35">
      <c r="B11" s="60" t="s">
        <v>509</v>
      </c>
    </row>
    <row r="12" spans="2:18" s="158" customFormat="1" x14ac:dyDescent="0.2">
      <c r="B12" s="59" t="s">
        <v>510</v>
      </c>
    </row>
    <row r="13" spans="2:18" x14ac:dyDescent="0.2">
      <c r="B13" s="77"/>
    </row>
    <row r="14" spans="2:18" x14ac:dyDescent="0.2">
      <c r="B14" s="59"/>
    </row>
    <row r="15" spans="2:18" ht="20" x14ac:dyDescent="0.2">
      <c r="B15" s="246" t="s">
        <v>517</v>
      </c>
    </row>
    <row r="16" spans="2:18" ht="36" customHeight="1" x14ac:dyDescent="0.35">
      <c r="B16" s="60" t="s">
        <v>511</v>
      </c>
    </row>
    <row r="17" spans="2:2" ht="9.75" customHeight="1" x14ac:dyDescent="0.35">
      <c r="B17" s="60"/>
    </row>
    <row r="18" spans="2:2" ht="49" customHeight="1" x14ac:dyDescent="0.35">
      <c r="B18" s="60" t="s">
        <v>515</v>
      </c>
    </row>
    <row r="20" spans="2:2" ht="53.5" customHeight="1" x14ac:dyDescent="0.35">
      <c r="B20" s="70" t="s">
        <v>512</v>
      </c>
    </row>
    <row r="21" spans="2:2" ht="114" customHeight="1" x14ac:dyDescent="0.35">
      <c r="B21" s="70" t="s">
        <v>513</v>
      </c>
    </row>
    <row r="22" spans="2:2" s="302" customFormat="1" ht="15.5" x14ac:dyDescent="0.35">
      <c r="B22" s="70"/>
    </row>
    <row r="23" spans="2:2" ht="15.5" x14ac:dyDescent="0.35">
      <c r="B23" s="60" t="s">
        <v>514</v>
      </c>
    </row>
    <row r="24" spans="2:2" ht="15.5" x14ac:dyDescent="0.35">
      <c r="B24" s="60"/>
    </row>
    <row r="25" spans="2:2" ht="15.5" x14ac:dyDescent="0.35">
      <c r="B25" s="60" t="s">
        <v>159</v>
      </c>
    </row>
    <row r="26" spans="2:2" s="366" customFormat="1" ht="31" x14ac:dyDescent="0.35">
      <c r="B26" s="60" t="s">
        <v>604</v>
      </c>
    </row>
    <row r="27" spans="2:2" ht="62" x14ac:dyDescent="0.35">
      <c r="B27" s="304" t="s">
        <v>603</v>
      </c>
    </row>
    <row r="28" spans="2:2" s="158" customFormat="1" x14ac:dyDescent="0.2"/>
    <row r="29" spans="2:2" ht="15.5" x14ac:dyDescent="0.35">
      <c r="B29" s="60"/>
    </row>
    <row r="30" spans="2:2" ht="15.5" x14ac:dyDescent="0.35">
      <c r="B30" s="60"/>
    </row>
  </sheetData>
  <customSheetViews>
    <customSheetView guid="{0B466410-FB7E-451A-AFD3-95886095C000}" showGridLines="0" showRowCol="0">
      <selection activeCell="E12" sqref="E12"/>
      <pageMargins left="0.7" right="0.7" top="0.75" bottom="0.75" header="0.3" footer="0.3"/>
      <pageSetup paperSize="9" orientation="portrait" r:id="rId1"/>
    </customSheetView>
    <customSheetView guid="{460C675D-EB01-4F1F-8F6F-F3410AC9815E}" showGridLines="0" showRowCol="0">
      <selection activeCell="B30" sqref="B30"/>
      <pageMargins left="0.7" right="0.7" top="0.75" bottom="0.75" header="0.3" footer="0.3"/>
      <pageSetup paperSize="9" orientation="portrait" r:id="rId2"/>
    </customSheetView>
  </customSheetViews>
  <mergeCells count="1">
    <mergeCell ref="B4:R4"/>
  </mergeCells>
  <hyperlinks>
    <hyperlink ref="B6" r:id="rId3" xr:uid="{4D8A064B-8A9D-49E0-A242-DD4E48C8BDF9}"/>
    <hyperlink ref="B12" r:id="rId4" xr:uid="{F96390B2-4783-4D76-BA79-8EBB896ABDF7}"/>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2"/>
  <dimension ref="A1:Z152"/>
  <sheetViews>
    <sheetView showGridLines="0" showRowColHeaders="0" workbookViewId="0"/>
  </sheetViews>
  <sheetFormatPr defaultRowHeight="10" x14ac:dyDescent="0.2"/>
  <cols>
    <col min="1" max="1" width="3.109375" style="306" customWidth="1"/>
    <col min="2" max="2" width="2.33203125" customWidth="1"/>
    <col min="3" max="3" width="4.33203125" customWidth="1"/>
    <col min="4" max="4" width="3" style="363" customWidth="1"/>
    <col min="6" max="6" width="10.6640625" customWidth="1"/>
    <col min="8" max="8" width="6" customWidth="1"/>
    <col min="9" max="9" width="6" style="306" customWidth="1"/>
    <col min="10" max="10" width="16.77734375" customWidth="1"/>
    <col min="13" max="13" width="6" customWidth="1"/>
    <col min="14" max="14" width="7.77734375" customWidth="1"/>
    <col min="15" max="15" width="2" style="306" customWidth="1"/>
    <col min="16" max="16" width="3.6640625" customWidth="1"/>
    <col min="19" max="19" width="16.77734375" customWidth="1"/>
    <col min="20" max="20" width="5.33203125" customWidth="1"/>
    <col min="25" max="25" width="21.44140625" customWidth="1"/>
    <col min="26" max="26" width="3.44140625" customWidth="1"/>
  </cols>
  <sheetData>
    <row r="1" spans="1:25" s="158" customFormat="1" x14ac:dyDescent="0.2">
      <c r="A1" s="306"/>
      <c r="D1" s="363"/>
      <c r="I1" s="306"/>
      <c r="O1" s="306"/>
    </row>
    <row r="2" spans="1:25" s="158" customFormat="1" x14ac:dyDescent="0.2">
      <c r="A2" s="306"/>
      <c r="D2" s="363"/>
      <c r="I2" s="306"/>
      <c r="O2" s="306"/>
    </row>
    <row r="3" spans="1:25" s="158" customFormat="1" x14ac:dyDescent="0.2">
      <c r="A3" s="306"/>
      <c r="D3" s="363"/>
      <c r="I3" s="306"/>
      <c r="O3" s="306"/>
    </row>
    <row r="4" spans="1:25" ht="17.149999999999999" customHeight="1" x14ac:dyDescent="0.2">
      <c r="C4" s="158"/>
      <c r="E4" s="158"/>
      <c r="F4" s="158"/>
      <c r="G4" s="158"/>
      <c r="H4" s="158"/>
      <c r="J4" s="158"/>
      <c r="K4" s="158"/>
      <c r="L4" s="158"/>
      <c r="M4" s="158"/>
      <c r="N4" s="158"/>
      <c r="P4" s="158"/>
      <c r="Q4" s="158"/>
      <c r="R4" s="158"/>
      <c r="S4" s="158"/>
      <c r="T4" s="158"/>
      <c r="U4" s="158"/>
    </row>
    <row r="5" spans="1:25" ht="16.5" x14ac:dyDescent="0.35">
      <c r="C5" s="414" t="s">
        <v>519</v>
      </c>
      <c r="D5" s="414"/>
      <c r="E5" s="414"/>
      <c r="F5" s="414"/>
      <c r="G5" s="414"/>
      <c r="H5" s="414"/>
      <c r="I5" s="414"/>
      <c r="J5" s="414"/>
      <c r="K5" s="414"/>
      <c r="L5" s="414"/>
      <c r="M5" s="414"/>
      <c r="N5" s="414"/>
      <c r="O5" s="414"/>
      <c r="P5" s="414"/>
      <c r="Q5" s="414"/>
      <c r="R5" s="414"/>
      <c r="S5" s="414"/>
      <c r="T5" s="414"/>
      <c r="U5" s="414"/>
      <c r="V5" s="414"/>
      <c r="W5" s="414"/>
      <c r="X5" s="414"/>
      <c r="Y5" s="414"/>
    </row>
    <row r="6" spans="1:25" s="306" customFormat="1" ht="8.5" customHeight="1" x14ac:dyDescent="0.35">
      <c r="C6" s="305"/>
      <c r="D6" s="362"/>
      <c r="E6" s="305"/>
      <c r="F6" s="305"/>
      <c r="G6" s="305"/>
      <c r="H6" s="305"/>
      <c r="I6" s="305"/>
      <c r="J6" s="305"/>
      <c r="K6" s="305"/>
      <c r="L6" s="305"/>
      <c r="M6" s="305"/>
      <c r="N6" s="305"/>
      <c r="O6" s="305"/>
      <c r="P6" s="305"/>
      <c r="Q6" s="305"/>
      <c r="R6" s="305"/>
      <c r="S6" s="305"/>
      <c r="T6" s="305"/>
      <c r="U6" s="305"/>
      <c r="V6" s="305"/>
      <c r="W6" s="305"/>
      <c r="X6" s="305"/>
      <c r="Y6" s="305"/>
    </row>
    <row r="7" spans="1:25" ht="20" x14ac:dyDescent="0.4">
      <c r="C7" s="374" t="s">
        <v>588</v>
      </c>
      <c r="D7" s="316"/>
      <c r="E7" s="72"/>
      <c r="F7" s="72"/>
      <c r="G7" s="72"/>
      <c r="H7" s="72"/>
      <c r="I7" s="79"/>
      <c r="J7" s="72"/>
      <c r="K7" s="73"/>
      <c r="L7" s="73"/>
      <c r="M7" s="73"/>
      <c r="N7" s="73"/>
      <c r="O7" s="216"/>
      <c r="P7" s="73"/>
      <c r="Q7" s="73"/>
    </row>
    <row r="8" spans="1:25" ht="13.5" customHeight="1" x14ac:dyDescent="0.4">
      <c r="C8" s="72"/>
      <c r="D8" s="79"/>
      <c r="E8" s="72"/>
      <c r="F8" s="72"/>
      <c r="G8" s="72"/>
      <c r="H8" s="72"/>
      <c r="I8" s="79"/>
      <c r="J8" s="72"/>
      <c r="K8" s="73"/>
      <c r="L8" s="73"/>
      <c r="M8" s="73"/>
      <c r="N8" s="73"/>
      <c r="O8" s="216"/>
      <c r="P8" s="73"/>
      <c r="Q8" s="73"/>
    </row>
    <row r="10" spans="1:25" s="306" customFormat="1" x14ac:dyDescent="0.2">
      <c r="D10" s="363"/>
    </row>
    <row r="11" spans="1:25" s="306" customFormat="1" ht="18" x14ac:dyDescent="0.4">
      <c r="D11" s="363"/>
      <c r="H11" s="308"/>
      <c r="I11" s="308"/>
      <c r="U11" s="308"/>
    </row>
    <row r="12" spans="1:25" ht="10.5" thickBot="1" x14ac:dyDescent="0.25">
      <c r="P12" s="71"/>
    </row>
    <row r="13" spans="1:25" x14ac:dyDescent="0.2">
      <c r="C13" s="313"/>
      <c r="D13" s="298"/>
      <c r="E13" s="298"/>
      <c r="F13" s="298"/>
      <c r="G13" s="298"/>
      <c r="H13" s="298"/>
      <c r="I13" s="298"/>
      <c r="J13" s="298"/>
      <c r="K13" s="298"/>
      <c r="L13" s="298"/>
      <c r="M13" s="298"/>
      <c r="N13" s="298"/>
      <c r="O13" s="298"/>
      <c r="P13" s="298"/>
      <c r="Q13" s="298"/>
      <c r="R13" s="299"/>
      <c r="S13" s="103"/>
    </row>
    <row r="14" spans="1:25" ht="15.5" x14ac:dyDescent="0.35">
      <c r="C14" s="48"/>
      <c r="D14" s="369" t="s">
        <v>589</v>
      </c>
      <c r="E14" s="103"/>
      <c r="F14" s="103"/>
      <c r="G14" s="103"/>
      <c r="H14" s="103"/>
      <c r="I14" s="103"/>
      <c r="J14" s="103"/>
      <c r="K14" s="103"/>
      <c r="L14" s="103"/>
      <c r="M14" s="103"/>
      <c r="N14" s="103"/>
      <c r="O14" s="103"/>
      <c r="P14" s="103"/>
      <c r="Q14" s="103"/>
      <c r="R14" s="49"/>
      <c r="S14" s="103"/>
    </row>
    <row r="15" spans="1:25" x14ac:dyDescent="0.2">
      <c r="C15" s="48"/>
      <c r="D15" s="103"/>
      <c r="E15" s="103"/>
      <c r="F15" s="103"/>
      <c r="G15" s="103"/>
      <c r="H15" s="103"/>
      <c r="I15" s="103"/>
      <c r="J15" s="103"/>
      <c r="K15" s="103"/>
      <c r="L15" s="103"/>
      <c r="M15" s="103"/>
      <c r="N15" s="103"/>
      <c r="O15" s="103"/>
      <c r="P15" s="103"/>
      <c r="Q15" s="103"/>
      <c r="R15" s="49"/>
      <c r="S15" s="103"/>
    </row>
    <row r="16" spans="1:25" x14ac:dyDescent="0.2">
      <c r="C16" s="48"/>
      <c r="D16" s="103"/>
      <c r="E16" s="103"/>
      <c r="F16" s="103"/>
      <c r="G16" s="103"/>
      <c r="H16" s="103"/>
      <c r="I16" s="103"/>
      <c r="J16" s="103"/>
      <c r="K16" s="103"/>
      <c r="L16" s="103"/>
      <c r="M16" s="103"/>
      <c r="N16" s="103"/>
      <c r="O16" s="103"/>
      <c r="P16" s="103"/>
      <c r="Q16" s="103"/>
      <c r="R16" s="49"/>
      <c r="S16" s="103"/>
    </row>
    <row r="17" spans="1:26" x14ac:dyDescent="0.2">
      <c r="C17" s="48"/>
      <c r="D17" s="103"/>
      <c r="E17" s="103"/>
      <c r="F17" s="103"/>
      <c r="G17" s="103"/>
      <c r="H17" s="103"/>
      <c r="I17" s="103"/>
      <c r="J17" s="103"/>
      <c r="K17" s="103"/>
      <c r="L17" s="103"/>
      <c r="M17" s="103"/>
      <c r="N17" s="103"/>
      <c r="O17" s="103"/>
      <c r="P17" s="103"/>
      <c r="Q17" s="103"/>
      <c r="R17" s="49"/>
      <c r="S17" s="103"/>
    </row>
    <row r="18" spans="1:26" ht="9" customHeight="1" x14ac:dyDescent="0.2">
      <c r="C18" s="48"/>
      <c r="D18" s="103"/>
      <c r="E18" s="103"/>
      <c r="F18" s="103"/>
      <c r="G18" s="103"/>
      <c r="H18" s="103"/>
      <c r="I18" s="103"/>
      <c r="J18" s="103"/>
      <c r="K18" s="103"/>
      <c r="L18" s="103"/>
      <c r="M18" s="103"/>
      <c r="N18" s="103"/>
      <c r="O18" s="103"/>
      <c r="P18" s="103"/>
      <c r="Q18" s="103"/>
      <c r="R18" s="49"/>
      <c r="S18" s="103"/>
    </row>
    <row r="19" spans="1:26" x14ac:dyDescent="0.2">
      <c r="C19" s="48"/>
      <c r="D19" s="103"/>
      <c r="E19" s="103"/>
      <c r="F19" s="103"/>
      <c r="G19" s="103"/>
      <c r="H19" s="103"/>
      <c r="I19" s="103"/>
      <c r="J19" s="103"/>
      <c r="K19" s="103"/>
      <c r="L19" s="103"/>
      <c r="M19" s="103"/>
      <c r="N19" s="103"/>
      <c r="O19" s="103"/>
      <c r="P19" s="103"/>
      <c r="Q19" s="103"/>
      <c r="R19" s="49"/>
      <c r="S19" s="103"/>
    </row>
    <row r="20" spans="1:26" s="306" customFormat="1" x14ac:dyDescent="0.2">
      <c r="C20" s="48"/>
      <c r="D20" s="103"/>
      <c r="E20" s="103"/>
      <c r="F20" s="103"/>
      <c r="G20" s="103"/>
      <c r="H20" s="103"/>
      <c r="I20" s="103"/>
      <c r="J20" s="103"/>
      <c r="K20" s="103"/>
      <c r="L20" s="103"/>
      <c r="M20" s="103"/>
      <c r="N20" s="103"/>
      <c r="O20" s="103"/>
      <c r="P20" s="103"/>
      <c r="Q20" s="103"/>
      <c r="R20" s="49"/>
      <c r="S20" s="103"/>
    </row>
    <row r="21" spans="1:26" s="306" customFormat="1" x14ac:dyDescent="0.2">
      <c r="C21" s="48"/>
      <c r="D21" s="103"/>
      <c r="E21" s="103"/>
      <c r="F21" s="103"/>
      <c r="G21" s="103"/>
      <c r="H21" s="103"/>
      <c r="I21" s="103"/>
      <c r="J21" s="103"/>
      <c r="K21" s="103"/>
      <c r="L21" s="103"/>
      <c r="M21" s="103"/>
      <c r="N21" s="103"/>
      <c r="O21" s="103"/>
      <c r="P21" s="103"/>
      <c r="Q21" s="103"/>
      <c r="R21" s="49"/>
      <c r="S21" s="103"/>
    </row>
    <row r="22" spans="1:26" s="306" customFormat="1" x14ac:dyDescent="0.2">
      <c r="C22" s="48"/>
      <c r="D22" s="103"/>
      <c r="E22" s="103"/>
      <c r="F22" s="103"/>
      <c r="G22" s="103"/>
      <c r="H22" s="103"/>
      <c r="I22" s="103"/>
      <c r="J22" s="103"/>
      <c r="K22" s="103"/>
      <c r="L22" s="103"/>
      <c r="M22" s="103"/>
      <c r="N22" s="103"/>
      <c r="O22" s="103"/>
      <c r="P22" s="103"/>
      <c r="Q22" s="103"/>
      <c r="R22" s="49"/>
      <c r="S22" s="103"/>
    </row>
    <row r="23" spans="1:26" s="306" customFormat="1" ht="15.5" x14ac:dyDescent="0.35">
      <c r="C23" s="48"/>
      <c r="D23" s="103"/>
      <c r="E23" s="309"/>
      <c r="F23" s="103"/>
      <c r="G23" s="103"/>
      <c r="H23" s="103"/>
      <c r="I23" s="103"/>
      <c r="J23" s="103"/>
      <c r="K23" s="103"/>
      <c r="L23" s="103"/>
      <c r="M23" s="103"/>
      <c r="N23" s="103"/>
      <c r="O23" s="103"/>
      <c r="P23" s="103"/>
      <c r="Q23" s="103"/>
      <c r="R23" s="49"/>
      <c r="S23" s="103"/>
      <c r="T23" s="103"/>
    </row>
    <row r="24" spans="1:26" s="306" customFormat="1" x14ac:dyDescent="0.2">
      <c r="C24" s="48"/>
      <c r="D24" s="103"/>
      <c r="E24" s="103"/>
      <c r="F24" s="103"/>
      <c r="G24" s="103"/>
      <c r="H24" s="103"/>
      <c r="I24" s="103"/>
      <c r="J24" s="103"/>
      <c r="K24" s="103"/>
      <c r="L24" s="103"/>
      <c r="M24" s="103"/>
      <c r="N24" s="103"/>
      <c r="O24" s="103"/>
      <c r="P24" s="103"/>
      <c r="Q24" s="103"/>
      <c r="R24" s="49"/>
      <c r="S24" s="103"/>
      <c r="T24" s="103"/>
    </row>
    <row r="25" spans="1:26" x14ac:dyDescent="0.2">
      <c r="C25" s="48"/>
      <c r="D25" s="103"/>
      <c r="E25" s="103"/>
      <c r="F25" s="103"/>
      <c r="G25" s="103"/>
      <c r="H25" s="103"/>
      <c r="I25" s="103"/>
      <c r="J25" s="103"/>
      <c r="K25" s="103"/>
      <c r="L25" s="103"/>
      <c r="M25" s="103"/>
      <c r="N25" s="103"/>
      <c r="O25" s="103"/>
      <c r="P25" s="103"/>
      <c r="Q25" s="103"/>
      <c r="R25" s="49"/>
      <c r="S25" s="103"/>
      <c r="T25" s="103"/>
    </row>
    <row r="26" spans="1:26" s="131" customFormat="1" ht="15.5" x14ac:dyDescent="0.35">
      <c r="A26" s="306"/>
      <c r="C26" s="48"/>
      <c r="D26" s="103"/>
      <c r="E26" s="109"/>
      <c r="F26" s="103"/>
      <c r="G26" s="109"/>
      <c r="H26" s="109"/>
      <c r="I26" s="109"/>
      <c r="J26" s="109"/>
      <c r="K26" s="109"/>
      <c r="L26" s="109"/>
      <c r="M26" s="109"/>
      <c r="N26" s="109"/>
      <c r="O26" s="109"/>
      <c r="P26" s="109"/>
      <c r="Q26" s="309"/>
      <c r="R26" s="370"/>
      <c r="S26" s="109"/>
      <c r="T26" s="103"/>
    </row>
    <row r="27" spans="1:26" s="131" customFormat="1" x14ac:dyDescent="0.2">
      <c r="A27" s="306"/>
      <c r="C27" s="48"/>
      <c r="D27" s="103"/>
      <c r="E27" s="103"/>
      <c r="F27" s="103"/>
      <c r="G27" s="103"/>
      <c r="H27" s="103"/>
      <c r="I27" s="103"/>
      <c r="J27" s="103"/>
      <c r="K27" s="103"/>
      <c r="L27" s="103"/>
      <c r="M27" s="103"/>
      <c r="N27" s="103"/>
      <c r="O27" s="103"/>
      <c r="P27" s="103"/>
      <c r="Q27" s="103"/>
      <c r="R27" s="49"/>
      <c r="S27" s="103"/>
      <c r="T27" s="103"/>
    </row>
    <row r="28" spans="1:26" s="131" customFormat="1" ht="16.5" customHeight="1" thickBot="1" x14ac:dyDescent="0.25">
      <c r="A28" s="306"/>
      <c r="C28" s="50"/>
      <c r="D28" s="51"/>
      <c r="E28" s="51"/>
      <c r="F28" s="51"/>
      <c r="G28" s="51"/>
      <c r="H28" s="51"/>
      <c r="I28" s="51"/>
      <c r="J28" s="51"/>
      <c r="K28" s="51"/>
      <c r="L28" s="51"/>
      <c r="M28" s="51"/>
      <c r="N28" s="51"/>
      <c r="O28" s="51"/>
      <c r="P28" s="51"/>
      <c r="Q28" s="51"/>
      <c r="R28" s="52"/>
      <c r="S28" s="103"/>
      <c r="T28" s="103"/>
    </row>
    <row r="29" spans="1:26" s="131" customFormat="1" x14ac:dyDescent="0.2">
      <c r="A29" s="306"/>
      <c r="C29" s="103"/>
      <c r="D29" s="103"/>
      <c r="E29" s="103"/>
      <c r="F29" s="103"/>
      <c r="G29" s="103"/>
      <c r="H29" s="103"/>
      <c r="I29" s="103"/>
      <c r="J29" s="103"/>
      <c r="K29" s="103"/>
      <c r="L29" s="103"/>
      <c r="M29" s="103"/>
      <c r="N29" s="103"/>
      <c r="O29" s="103"/>
      <c r="P29" s="103"/>
      <c r="Q29" s="103"/>
      <c r="R29" s="103"/>
      <c r="S29" s="103"/>
      <c r="T29" s="103"/>
    </row>
    <row r="30" spans="1:26" s="131" customFormat="1" x14ac:dyDescent="0.2">
      <c r="A30" s="306"/>
      <c r="C30" s="103"/>
      <c r="D30" s="103"/>
      <c r="E30" s="103"/>
      <c r="F30" s="103"/>
      <c r="G30" s="103"/>
      <c r="H30" s="103"/>
      <c r="I30" s="103"/>
      <c r="J30" s="103"/>
      <c r="K30" s="103"/>
      <c r="L30" s="103"/>
      <c r="M30" s="103"/>
      <c r="N30" s="103"/>
      <c r="O30" s="103"/>
      <c r="P30" s="103"/>
      <c r="Q30" s="103"/>
      <c r="R30" s="103"/>
      <c r="S30" s="103"/>
    </row>
    <row r="31" spans="1:26" ht="10.5" thickBot="1" x14ac:dyDescent="0.25">
      <c r="C31" s="103"/>
      <c r="D31" s="103"/>
      <c r="E31" s="103"/>
      <c r="F31" s="103"/>
      <c r="G31" s="103"/>
      <c r="H31" s="103"/>
      <c r="I31" s="103"/>
      <c r="J31" s="103"/>
      <c r="K31" s="7"/>
      <c r="L31" s="103"/>
      <c r="M31" s="103"/>
      <c r="N31" s="103"/>
      <c r="O31" s="103"/>
      <c r="P31" s="103"/>
      <c r="Q31" s="103"/>
      <c r="R31" s="103"/>
      <c r="S31" s="103"/>
    </row>
    <row r="32" spans="1:26" x14ac:dyDescent="0.2">
      <c r="C32" s="313"/>
      <c r="D32" s="298"/>
      <c r="E32" s="298"/>
      <c r="F32" s="298"/>
      <c r="G32" s="298"/>
      <c r="H32" s="298"/>
      <c r="I32" s="298"/>
      <c r="J32" s="299"/>
      <c r="K32" s="103"/>
      <c r="L32" s="313"/>
      <c r="M32" s="298"/>
      <c r="N32" s="298"/>
      <c r="O32" s="298"/>
      <c r="P32" s="298"/>
      <c r="Q32" s="298"/>
      <c r="R32" s="298"/>
      <c r="S32" s="298"/>
      <c r="T32" s="299"/>
      <c r="U32" s="103"/>
      <c r="V32" s="103"/>
      <c r="W32" s="103"/>
      <c r="X32" s="103"/>
      <c r="Y32" s="103"/>
      <c r="Z32" s="103"/>
    </row>
    <row r="33" spans="1:26" ht="14" x14ac:dyDescent="0.3">
      <c r="C33" s="48"/>
      <c r="D33" s="103"/>
      <c r="E33" s="314"/>
      <c r="F33" s="312" t="s">
        <v>129</v>
      </c>
      <c r="G33" s="314"/>
      <c r="H33" s="314"/>
      <c r="I33" s="103"/>
      <c r="J33" s="317"/>
      <c r="K33" s="315"/>
      <c r="L33" s="318"/>
      <c r="M33" s="311" t="s">
        <v>520</v>
      </c>
      <c r="N33" s="103"/>
      <c r="O33" s="103"/>
      <c r="P33" s="310"/>
      <c r="Q33" s="103"/>
      <c r="R33" s="312"/>
      <c r="S33" s="310"/>
      <c r="T33" s="49"/>
      <c r="U33" s="103"/>
      <c r="V33" s="311"/>
      <c r="W33" s="103"/>
      <c r="X33" s="103"/>
      <c r="Y33" s="103"/>
      <c r="Z33" s="103"/>
    </row>
    <row r="34" spans="1:26" ht="10" customHeight="1" x14ac:dyDescent="0.2">
      <c r="C34" s="48"/>
      <c r="D34" s="103"/>
      <c r="E34" s="103"/>
      <c r="F34" s="103"/>
      <c r="G34" s="103"/>
      <c r="H34" s="103"/>
      <c r="I34" s="103"/>
      <c r="J34" s="49"/>
      <c r="K34" s="103"/>
      <c r="L34" s="48"/>
      <c r="M34" s="103"/>
      <c r="N34" s="103"/>
      <c r="O34" s="103"/>
      <c r="P34" s="103"/>
      <c r="Q34" s="103"/>
      <c r="R34" s="103"/>
      <c r="S34" s="103"/>
      <c r="T34" s="49"/>
      <c r="U34" s="103"/>
      <c r="V34" s="103"/>
      <c r="W34" s="103"/>
      <c r="X34" s="103"/>
      <c r="Y34" s="103"/>
      <c r="Z34" s="103"/>
    </row>
    <row r="35" spans="1:26" ht="10" customHeight="1" x14ac:dyDescent="0.2">
      <c r="C35" s="48"/>
      <c r="D35" s="103"/>
      <c r="E35" s="103"/>
      <c r="F35" s="103"/>
      <c r="G35" s="103"/>
      <c r="H35" s="103"/>
      <c r="I35" s="103"/>
      <c r="J35" s="49"/>
      <c r="K35" s="103"/>
      <c r="L35" s="48"/>
      <c r="M35" s="103"/>
      <c r="N35" s="103"/>
      <c r="O35" s="103"/>
      <c r="P35" s="103"/>
      <c r="Q35" s="103"/>
      <c r="R35" s="103"/>
      <c r="S35" s="103"/>
      <c r="T35" s="49"/>
      <c r="U35" s="103"/>
      <c r="V35" s="103"/>
      <c r="W35" s="103"/>
      <c r="X35" s="103"/>
      <c r="Y35" s="103"/>
      <c r="Z35" s="103"/>
    </row>
    <row r="36" spans="1:26" ht="10" customHeight="1" x14ac:dyDescent="0.2">
      <c r="C36" s="48"/>
      <c r="D36" s="103"/>
      <c r="E36" s="103"/>
      <c r="F36" s="103"/>
      <c r="G36" s="103"/>
      <c r="H36" s="103"/>
      <c r="I36" s="103"/>
      <c r="J36" s="49"/>
      <c r="K36" s="103"/>
      <c r="L36" s="48"/>
      <c r="M36" s="103"/>
      <c r="N36" s="103"/>
      <c r="O36" s="103"/>
      <c r="P36" s="103"/>
      <c r="Q36" s="103"/>
      <c r="R36" s="103"/>
      <c r="S36" s="103"/>
      <c r="T36" s="49"/>
      <c r="U36" s="103"/>
      <c r="V36" s="103"/>
      <c r="W36" s="103"/>
      <c r="X36" s="103"/>
      <c r="Y36" s="103"/>
      <c r="Z36" s="103"/>
    </row>
    <row r="37" spans="1:26" ht="10" customHeight="1" x14ac:dyDescent="0.2">
      <c r="C37" s="48"/>
      <c r="D37" s="103"/>
      <c r="E37" s="103"/>
      <c r="F37" s="103"/>
      <c r="G37" s="103"/>
      <c r="H37" s="103"/>
      <c r="I37" s="103"/>
      <c r="J37" s="49"/>
      <c r="K37" s="103"/>
      <c r="L37" s="48"/>
      <c r="M37" s="103"/>
      <c r="N37" s="103"/>
      <c r="O37" s="103"/>
      <c r="P37" s="103"/>
      <c r="Q37" s="103"/>
      <c r="R37" s="103"/>
      <c r="S37" s="103"/>
      <c r="T37" s="49"/>
      <c r="U37" s="103"/>
      <c r="V37" s="103"/>
      <c r="W37" s="103"/>
      <c r="X37" s="103"/>
      <c r="Y37" s="103"/>
      <c r="Z37" s="103"/>
    </row>
    <row r="38" spans="1:26" ht="10" customHeight="1" x14ac:dyDescent="0.2">
      <c r="C38" s="48"/>
      <c r="D38" s="103"/>
      <c r="E38" s="103"/>
      <c r="F38" s="103"/>
      <c r="G38" s="103"/>
      <c r="H38" s="103"/>
      <c r="I38" s="103"/>
      <c r="J38" s="49"/>
      <c r="K38" s="103"/>
      <c r="L38" s="48"/>
      <c r="M38" s="103"/>
      <c r="N38" s="103"/>
      <c r="O38" s="103"/>
      <c r="P38" s="103"/>
      <c r="Q38" s="103"/>
      <c r="R38" s="103"/>
      <c r="S38" s="103"/>
      <c r="T38" s="49"/>
      <c r="U38" s="103"/>
      <c r="V38" s="103"/>
      <c r="W38" s="103"/>
      <c r="X38" s="103"/>
      <c r="Y38" s="103"/>
      <c r="Z38" s="103"/>
    </row>
    <row r="39" spans="1:26" ht="10" customHeight="1" x14ac:dyDescent="0.2">
      <c r="C39" s="48"/>
      <c r="D39" s="103"/>
      <c r="E39" s="103"/>
      <c r="F39" s="103"/>
      <c r="G39" s="103"/>
      <c r="H39" s="103"/>
      <c r="I39" s="103"/>
      <c r="J39" s="49"/>
      <c r="K39" s="103"/>
      <c r="L39" s="48"/>
      <c r="M39" s="103"/>
      <c r="N39" s="103"/>
      <c r="O39" s="103"/>
      <c r="P39" s="103"/>
      <c r="Q39" s="103"/>
      <c r="R39" s="103"/>
      <c r="S39" s="103"/>
      <c r="T39" s="49"/>
      <c r="U39" s="103"/>
      <c r="V39" s="103"/>
      <c r="W39" s="103"/>
      <c r="X39" s="103"/>
      <c r="Y39" s="103"/>
      <c r="Z39" s="103"/>
    </row>
    <row r="40" spans="1:26" ht="10" customHeight="1" x14ac:dyDescent="0.2">
      <c r="C40" s="48"/>
      <c r="D40" s="103"/>
      <c r="E40" s="103"/>
      <c r="F40" s="103"/>
      <c r="G40" s="103"/>
      <c r="H40" s="103"/>
      <c r="I40" s="103"/>
      <c r="J40" s="49"/>
      <c r="K40" s="103"/>
      <c r="L40" s="48"/>
      <c r="M40" s="103"/>
      <c r="N40" s="103"/>
      <c r="O40" s="103"/>
      <c r="P40" s="103"/>
      <c r="Q40" s="103"/>
      <c r="R40" s="103"/>
      <c r="S40" s="103"/>
      <c r="T40" s="49"/>
      <c r="U40" s="103"/>
      <c r="V40" s="103"/>
      <c r="W40" s="103"/>
      <c r="X40" s="103"/>
      <c r="Y40" s="103"/>
      <c r="Z40" s="103"/>
    </row>
    <row r="41" spans="1:26" ht="10" customHeight="1" x14ac:dyDescent="0.2">
      <c r="C41" s="48"/>
      <c r="D41" s="103"/>
      <c r="E41" s="103"/>
      <c r="F41" s="103"/>
      <c r="G41" s="103"/>
      <c r="H41" s="103"/>
      <c r="I41" s="103"/>
      <c r="J41" s="49"/>
      <c r="K41" s="103"/>
      <c r="L41" s="48"/>
      <c r="M41" s="103"/>
      <c r="N41" s="103"/>
      <c r="O41" s="103"/>
      <c r="P41" s="103"/>
      <c r="Q41" s="103"/>
      <c r="R41" s="103"/>
      <c r="S41" s="103"/>
      <c r="T41" s="49"/>
      <c r="U41" s="103"/>
      <c r="V41" s="103"/>
      <c r="W41" s="103"/>
      <c r="X41" s="103"/>
      <c r="Y41" s="103"/>
      <c r="Z41" s="103"/>
    </row>
    <row r="42" spans="1:26" s="275" customFormat="1" ht="10" customHeight="1" x14ac:dyDescent="0.2">
      <c r="A42" s="306"/>
      <c r="C42" s="48"/>
      <c r="D42" s="103"/>
      <c r="E42" s="103"/>
      <c r="F42" s="103"/>
      <c r="G42" s="103"/>
      <c r="H42" s="103"/>
      <c r="I42" s="103"/>
      <c r="J42" s="49"/>
      <c r="K42" s="103"/>
      <c r="L42" s="48"/>
      <c r="M42" s="103"/>
      <c r="N42" s="103"/>
      <c r="O42" s="103"/>
      <c r="P42" s="103"/>
      <c r="Q42" s="103"/>
      <c r="R42" s="103"/>
      <c r="S42" s="103"/>
      <c r="T42" s="49"/>
      <c r="U42" s="103"/>
      <c r="V42" s="103"/>
      <c r="W42" s="103"/>
      <c r="X42" s="103"/>
      <c r="Y42" s="103"/>
      <c r="Z42" s="103"/>
    </row>
    <row r="43" spans="1:26" s="275" customFormat="1" ht="10" customHeight="1" x14ac:dyDescent="0.2">
      <c r="A43" s="306"/>
      <c r="C43" s="48"/>
      <c r="D43" s="103"/>
      <c r="E43" s="103"/>
      <c r="F43" s="103"/>
      <c r="G43" s="103"/>
      <c r="H43" s="103"/>
      <c r="I43" s="103"/>
      <c r="J43" s="49"/>
      <c r="K43" s="103"/>
      <c r="L43" s="48"/>
      <c r="M43" s="103"/>
      <c r="N43" s="103"/>
      <c r="O43" s="103"/>
      <c r="P43" s="103"/>
      <c r="Q43" s="103"/>
      <c r="R43" s="103"/>
      <c r="S43" s="103"/>
      <c r="T43" s="49"/>
      <c r="U43" s="103"/>
      <c r="V43" s="103"/>
      <c r="W43" s="103"/>
      <c r="X43" s="103"/>
      <c r="Y43" s="103"/>
      <c r="Z43" s="103"/>
    </row>
    <row r="44" spans="1:26" s="275" customFormat="1" ht="10" customHeight="1" x14ac:dyDescent="0.2">
      <c r="A44" s="306"/>
      <c r="C44" s="48"/>
      <c r="D44" s="103"/>
      <c r="E44" s="103"/>
      <c r="F44" s="103"/>
      <c r="G44" s="103"/>
      <c r="H44" s="103"/>
      <c r="I44" s="103"/>
      <c r="J44" s="49"/>
      <c r="K44" s="103"/>
      <c r="L44" s="48"/>
      <c r="M44" s="103"/>
      <c r="N44" s="103"/>
      <c r="O44" s="103"/>
      <c r="P44" s="103"/>
      <c r="Q44" s="103"/>
      <c r="R44" s="103"/>
      <c r="S44" s="103"/>
      <c r="T44" s="49"/>
      <c r="U44" s="103"/>
      <c r="V44" s="103"/>
      <c r="W44" s="103"/>
      <c r="X44" s="103"/>
      <c r="Y44" s="103"/>
      <c r="Z44" s="103"/>
    </row>
    <row r="45" spans="1:26" s="275" customFormat="1" ht="10" customHeight="1" x14ac:dyDescent="0.2">
      <c r="A45" s="306"/>
      <c r="C45" s="48"/>
      <c r="D45" s="103"/>
      <c r="E45" s="103"/>
      <c r="F45" s="103"/>
      <c r="G45" s="103"/>
      <c r="H45" s="103"/>
      <c r="I45" s="103"/>
      <c r="J45" s="49"/>
      <c r="K45" s="103"/>
      <c r="L45" s="48"/>
      <c r="M45" s="103"/>
      <c r="N45" s="103"/>
      <c r="O45" s="103"/>
      <c r="P45" s="103"/>
      <c r="Q45" s="103"/>
      <c r="R45" s="103"/>
      <c r="S45" s="103"/>
      <c r="T45" s="49"/>
      <c r="U45" s="103"/>
      <c r="V45" s="103"/>
      <c r="W45" s="103"/>
      <c r="X45" s="103"/>
      <c r="Y45" s="103"/>
      <c r="Z45" s="103"/>
    </row>
    <row r="46" spans="1:26" ht="10" customHeight="1" x14ac:dyDescent="0.2">
      <c r="C46" s="48"/>
      <c r="D46" s="103"/>
      <c r="E46" s="103"/>
      <c r="F46" s="103"/>
      <c r="G46" s="103"/>
      <c r="H46" s="103"/>
      <c r="I46" s="103"/>
      <c r="J46" s="49"/>
      <c r="K46" s="103"/>
      <c r="L46" s="48"/>
      <c r="M46" s="103"/>
      <c r="N46" s="103"/>
      <c r="O46" s="103"/>
      <c r="P46" s="103"/>
      <c r="Q46" s="103"/>
      <c r="R46" s="103"/>
      <c r="S46" s="103"/>
      <c r="T46" s="49"/>
      <c r="U46" s="185"/>
      <c r="V46" s="103"/>
      <c r="W46" s="103"/>
      <c r="X46" s="103"/>
      <c r="Y46" s="103"/>
      <c r="Z46" s="103"/>
    </row>
    <row r="47" spans="1:26" ht="10" customHeight="1" x14ac:dyDescent="0.2">
      <c r="C47" s="48"/>
      <c r="D47" s="103"/>
      <c r="E47" s="103"/>
      <c r="F47" s="103"/>
      <c r="G47" s="103"/>
      <c r="H47" s="103"/>
      <c r="I47" s="103"/>
      <c r="J47" s="49"/>
      <c r="K47" s="103"/>
      <c r="L47" s="48"/>
      <c r="M47" s="103"/>
      <c r="N47" s="103"/>
      <c r="O47" s="103"/>
      <c r="P47" s="103"/>
      <c r="Q47" s="103"/>
      <c r="R47" s="103"/>
      <c r="S47" s="103"/>
      <c r="T47" s="49"/>
      <c r="U47" s="185"/>
      <c r="V47" s="103"/>
      <c r="W47" s="103"/>
      <c r="X47" s="103"/>
      <c r="Y47" s="103"/>
      <c r="Z47" s="103"/>
    </row>
    <row r="48" spans="1:26" ht="10" customHeight="1" x14ac:dyDescent="0.2">
      <c r="C48" s="48"/>
      <c r="D48" s="103"/>
      <c r="E48" s="103"/>
      <c r="F48" s="103"/>
      <c r="G48" s="103"/>
      <c r="H48" s="103"/>
      <c r="I48" s="103"/>
      <c r="J48" s="49"/>
      <c r="K48" s="103"/>
      <c r="L48" s="48"/>
      <c r="M48" s="103"/>
      <c r="N48" s="103"/>
      <c r="O48" s="103"/>
      <c r="P48" s="103"/>
      <c r="Q48" s="103"/>
      <c r="R48" s="103"/>
      <c r="S48" s="103"/>
      <c r="T48" s="49"/>
      <c r="U48" s="103"/>
      <c r="V48" s="103"/>
      <c r="W48" s="103"/>
      <c r="X48" s="103"/>
      <c r="Y48" s="103"/>
      <c r="Z48" s="103"/>
    </row>
    <row r="49" spans="1:26" ht="10" customHeight="1" x14ac:dyDescent="0.2">
      <c r="C49" s="48"/>
      <c r="D49" s="103"/>
      <c r="E49" s="103"/>
      <c r="F49" s="103"/>
      <c r="G49" s="103"/>
      <c r="H49" s="103"/>
      <c r="I49" s="103"/>
      <c r="J49" s="49"/>
      <c r="K49" s="103"/>
      <c r="L49" s="48"/>
      <c r="M49" s="103"/>
      <c r="N49" s="103"/>
      <c r="O49" s="103"/>
      <c r="P49" s="103"/>
      <c r="Q49" s="103"/>
      <c r="R49" s="103"/>
      <c r="S49" s="103"/>
      <c r="T49" s="49"/>
      <c r="U49" s="103"/>
      <c r="V49" s="103"/>
      <c r="W49" s="103"/>
      <c r="X49" s="103"/>
      <c r="Y49" s="103"/>
      <c r="Z49" s="103"/>
    </row>
    <row r="50" spans="1:26" ht="10.5" thickBot="1" x14ac:dyDescent="0.25">
      <c r="C50" s="50"/>
      <c r="D50" s="51"/>
      <c r="E50" s="51"/>
      <c r="F50" s="51"/>
      <c r="G50" s="51"/>
      <c r="H50" s="51"/>
      <c r="I50" s="51"/>
      <c r="J50" s="52"/>
      <c r="L50" s="50"/>
      <c r="M50" s="51"/>
      <c r="N50" s="51"/>
      <c r="O50" s="51"/>
      <c r="P50" s="51"/>
      <c r="Q50" s="51"/>
      <c r="R50" s="51"/>
      <c r="S50" s="51"/>
      <c r="T50" s="52"/>
      <c r="Z50" s="103"/>
    </row>
    <row r="51" spans="1:26" x14ac:dyDescent="0.2">
      <c r="C51" s="103"/>
      <c r="D51" s="103"/>
      <c r="E51" s="103"/>
      <c r="F51" s="103"/>
      <c r="G51" s="103"/>
      <c r="H51" s="103"/>
      <c r="I51" s="103"/>
      <c r="J51" s="103"/>
      <c r="L51" s="103"/>
      <c r="M51" s="103"/>
      <c r="N51" s="103"/>
      <c r="O51" s="103"/>
      <c r="P51" s="103"/>
      <c r="Q51" s="103"/>
      <c r="R51" s="103"/>
      <c r="S51" s="103"/>
    </row>
    <row r="52" spans="1:26" s="363" customFormat="1" x14ac:dyDescent="0.2">
      <c r="C52" s="103"/>
      <c r="D52" s="103"/>
      <c r="E52" s="103"/>
      <c r="F52" s="103"/>
      <c r="G52" s="103"/>
      <c r="H52" s="103"/>
      <c r="I52" s="103"/>
      <c r="J52" s="103"/>
      <c r="L52" s="103"/>
      <c r="M52" s="103"/>
      <c r="N52" s="103"/>
      <c r="O52" s="103"/>
      <c r="P52" s="103"/>
      <c r="Q52" s="103"/>
      <c r="R52" s="103"/>
      <c r="S52" s="103"/>
    </row>
    <row r="53" spans="1:26" s="363" customFormat="1" ht="10.5" thickBot="1" x14ac:dyDescent="0.25">
      <c r="C53" s="103"/>
      <c r="D53" s="103"/>
      <c r="E53" s="103"/>
      <c r="F53" s="103"/>
      <c r="G53" s="103"/>
      <c r="H53" s="103"/>
      <c r="I53" s="103"/>
      <c r="J53" s="103"/>
      <c r="L53" s="103"/>
      <c r="M53" s="103"/>
      <c r="N53" s="103"/>
      <c r="O53" s="103"/>
      <c r="P53" s="103"/>
      <c r="Q53" s="103"/>
      <c r="R53" s="103"/>
      <c r="S53" s="103"/>
    </row>
    <row r="54" spans="1:26" s="363" customFormat="1" x14ac:dyDescent="0.2">
      <c r="C54" s="313"/>
      <c r="D54" s="298"/>
      <c r="E54" s="298"/>
      <c r="F54" s="298"/>
      <c r="G54" s="298"/>
      <c r="H54" s="298"/>
      <c r="I54" s="298"/>
      <c r="J54" s="298"/>
      <c r="K54" s="298"/>
      <c r="L54" s="298"/>
      <c r="M54" s="298"/>
      <c r="N54" s="298"/>
      <c r="O54" s="298"/>
      <c r="P54" s="298"/>
      <c r="Q54" s="298"/>
      <c r="R54" s="298"/>
      <c r="S54" s="299"/>
    </row>
    <row r="55" spans="1:26" ht="15.5" x14ac:dyDescent="0.35">
      <c r="C55" s="371"/>
      <c r="D55" s="309" t="s">
        <v>141</v>
      </c>
      <c r="E55" s="61"/>
      <c r="F55" s="61"/>
      <c r="G55" s="61"/>
      <c r="H55" s="61"/>
      <c r="I55" s="61"/>
      <c r="J55" s="61"/>
      <c r="K55" s="61"/>
      <c r="L55" s="61"/>
      <c r="M55" s="61"/>
      <c r="N55" s="61"/>
      <c r="O55" s="61"/>
      <c r="P55" s="61"/>
      <c r="Q55" s="61"/>
      <c r="R55" s="61"/>
      <c r="S55" s="372"/>
      <c r="U55" s="275"/>
    </row>
    <row r="56" spans="1:26" ht="10" customHeight="1" x14ac:dyDescent="0.35">
      <c r="C56" s="48"/>
      <c r="D56" s="103"/>
      <c r="E56" s="109"/>
      <c r="F56" s="109"/>
      <c r="G56" s="109"/>
      <c r="H56" s="109"/>
      <c r="I56" s="109"/>
      <c r="J56" s="109"/>
      <c r="K56" s="109"/>
      <c r="L56" s="109"/>
      <c r="M56" s="109"/>
      <c r="N56" s="109"/>
      <c r="O56" s="109"/>
      <c r="P56" s="109"/>
      <c r="Q56" s="109"/>
      <c r="R56" s="309"/>
      <c r="S56" s="370"/>
    </row>
    <row r="57" spans="1:26" x14ac:dyDescent="0.2">
      <c r="C57" s="48"/>
      <c r="D57" s="103"/>
      <c r="E57" s="103"/>
      <c r="F57" s="103"/>
      <c r="G57" s="103"/>
      <c r="H57" s="103"/>
      <c r="I57" s="103"/>
      <c r="J57" s="103"/>
      <c r="K57" s="103"/>
      <c r="L57" s="103"/>
      <c r="M57" s="103"/>
      <c r="N57" s="103"/>
      <c r="O57" s="103"/>
      <c r="P57" s="103"/>
      <c r="Q57" s="103"/>
      <c r="R57" s="103"/>
      <c r="S57" s="49"/>
    </row>
    <row r="58" spans="1:26" x14ac:dyDescent="0.2">
      <c r="C58" s="48"/>
      <c r="D58" s="103"/>
      <c r="E58" s="103"/>
      <c r="F58" s="103"/>
      <c r="G58" s="103"/>
      <c r="H58" s="103"/>
      <c r="I58" s="103"/>
      <c r="J58" s="103"/>
      <c r="K58" s="103"/>
      <c r="L58" s="103"/>
      <c r="M58" s="103"/>
      <c r="N58" s="103"/>
      <c r="O58" s="103"/>
      <c r="P58" s="103"/>
      <c r="Q58" s="103"/>
      <c r="R58" s="103"/>
      <c r="S58" s="49"/>
    </row>
    <row r="59" spans="1:26" x14ac:dyDescent="0.2">
      <c r="C59" s="48"/>
      <c r="D59" s="103"/>
      <c r="E59" s="103"/>
      <c r="F59" s="103"/>
      <c r="G59" s="103"/>
      <c r="H59" s="103"/>
      <c r="I59" s="103"/>
      <c r="J59" s="103"/>
      <c r="K59" s="103"/>
      <c r="L59" s="103"/>
      <c r="M59" s="103"/>
      <c r="N59" s="103"/>
      <c r="O59" s="103"/>
      <c r="P59" s="103"/>
      <c r="Q59" s="103"/>
      <c r="R59" s="103"/>
      <c r="S59" s="49"/>
    </row>
    <row r="60" spans="1:26" x14ac:dyDescent="0.2">
      <c r="C60" s="48"/>
      <c r="D60" s="103"/>
      <c r="E60" s="103"/>
      <c r="F60" s="103"/>
      <c r="G60" s="103"/>
      <c r="H60" s="103"/>
      <c r="I60" s="103"/>
      <c r="J60" s="103"/>
      <c r="K60" s="103"/>
      <c r="L60" s="103"/>
      <c r="M60" s="103"/>
      <c r="N60" s="103"/>
      <c r="O60" s="103"/>
      <c r="P60" s="103"/>
      <c r="Q60" s="103"/>
      <c r="R60" s="103"/>
      <c r="S60" s="49"/>
    </row>
    <row r="61" spans="1:26" x14ac:dyDescent="0.2">
      <c r="C61" s="48"/>
      <c r="D61" s="103"/>
      <c r="E61" s="103"/>
      <c r="F61" s="103"/>
      <c r="G61" s="103"/>
      <c r="H61" s="103"/>
      <c r="I61" s="103"/>
      <c r="J61" s="103"/>
      <c r="K61" s="103"/>
      <c r="L61" s="103"/>
      <c r="M61" s="103"/>
      <c r="N61" s="103"/>
      <c r="O61" s="103"/>
      <c r="P61" s="103"/>
      <c r="Q61" s="103"/>
      <c r="R61" s="103"/>
      <c r="S61" s="49"/>
    </row>
    <row r="62" spans="1:26" x14ac:dyDescent="0.2">
      <c r="C62" s="48"/>
      <c r="D62" s="103"/>
      <c r="E62" s="103"/>
      <c r="F62" s="103"/>
      <c r="G62" s="103"/>
      <c r="H62" s="103"/>
      <c r="I62" s="103"/>
      <c r="J62" s="103"/>
      <c r="K62" s="103"/>
      <c r="L62" s="103"/>
      <c r="M62" s="103"/>
      <c r="N62" s="103"/>
      <c r="O62" s="103"/>
      <c r="P62" s="103"/>
      <c r="Q62" s="103"/>
      <c r="R62" s="103"/>
      <c r="S62" s="49"/>
    </row>
    <row r="63" spans="1:26" s="275" customFormat="1" x14ac:dyDescent="0.2">
      <c r="A63" s="306"/>
      <c r="C63" s="48"/>
      <c r="D63" s="103"/>
      <c r="E63" s="103"/>
      <c r="F63" s="103"/>
      <c r="G63" s="103"/>
      <c r="H63" s="103"/>
      <c r="I63" s="103"/>
      <c r="J63" s="103"/>
      <c r="K63" s="103"/>
      <c r="L63" s="103"/>
      <c r="M63" s="103"/>
      <c r="N63" s="103"/>
      <c r="O63" s="103"/>
      <c r="P63" s="103"/>
      <c r="Q63" s="103"/>
      <c r="R63" s="103"/>
      <c r="S63" s="49"/>
    </row>
    <row r="64" spans="1:26" s="306" customFormat="1" ht="10.5" thickBot="1" x14ac:dyDescent="0.25">
      <c r="C64" s="50"/>
      <c r="D64" s="51"/>
      <c r="E64" s="51"/>
      <c r="F64" s="51"/>
      <c r="G64" s="51"/>
      <c r="H64" s="51"/>
      <c r="I64" s="51"/>
      <c r="J64" s="51"/>
      <c r="K64" s="51"/>
      <c r="L64" s="51"/>
      <c r="M64" s="51"/>
      <c r="N64" s="51"/>
      <c r="O64" s="51"/>
      <c r="P64" s="51"/>
      <c r="Q64" s="51"/>
      <c r="R64" s="51"/>
      <c r="S64" s="52"/>
    </row>
    <row r="65" spans="3:20" s="363" customFormat="1" x14ac:dyDescent="0.2">
      <c r="C65" s="103"/>
      <c r="D65" s="103"/>
      <c r="E65" s="103"/>
      <c r="F65" s="103"/>
      <c r="G65" s="103"/>
      <c r="H65" s="103"/>
      <c r="I65" s="103"/>
      <c r="J65" s="103"/>
      <c r="K65" s="103"/>
      <c r="L65" s="103"/>
      <c r="M65" s="103"/>
      <c r="N65" s="103"/>
      <c r="O65" s="103"/>
      <c r="P65" s="103"/>
      <c r="Q65" s="103"/>
      <c r="R65" s="103"/>
      <c r="S65" s="103"/>
    </row>
    <row r="66" spans="3:20" s="363" customFormat="1" x14ac:dyDescent="0.2">
      <c r="C66" s="103"/>
      <c r="D66" s="103"/>
      <c r="E66" s="103"/>
      <c r="F66" s="103"/>
      <c r="G66" s="103"/>
      <c r="H66" s="103"/>
      <c r="I66" s="103"/>
      <c r="J66" s="103"/>
      <c r="K66" s="103"/>
      <c r="L66" s="103"/>
      <c r="M66" s="103"/>
      <c r="N66" s="103"/>
      <c r="O66" s="103"/>
      <c r="P66" s="103"/>
      <c r="Q66" s="103"/>
      <c r="R66" s="103"/>
      <c r="S66" s="103"/>
    </row>
    <row r="67" spans="3:20" s="363" customFormat="1" ht="10.5" thickBot="1" x14ac:dyDescent="0.25">
      <c r="C67" s="103"/>
      <c r="D67" s="103"/>
      <c r="E67" s="103"/>
      <c r="F67" s="103"/>
      <c r="G67" s="103"/>
      <c r="H67" s="103"/>
      <c r="I67" s="103"/>
      <c r="J67" s="103"/>
      <c r="K67" s="103"/>
      <c r="L67" s="103"/>
      <c r="M67" s="103"/>
      <c r="N67" s="103"/>
      <c r="O67" s="103"/>
      <c r="P67" s="103"/>
      <c r="Q67" s="103"/>
      <c r="R67" s="103"/>
      <c r="S67" s="103"/>
    </row>
    <row r="68" spans="3:20" s="363" customFormat="1" x14ac:dyDescent="0.2">
      <c r="C68" s="313"/>
      <c r="D68" s="298"/>
      <c r="E68" s="298"/>
      <c r="F68" s="298"/>
      <c r="G68" s="298"/>
      <c r="H68" s="298"/>
      <c r="I68" s="298"/>
      <c r="J68" s="298"/>
      <c r="K68" s="298"/>
      <c r="L68" s="298"/>
      <c r="M68" s="298"/>
      <c r="N68" s="298"/>
      <c r="O68" s="298"/>
      <c r="P68" s="298"/>
      <c r="Q68" s="298"/>
      <c r="R68" s="298"/>
      <c r="S68" s="298"/>
      <c r="T68" s="299"/>
    </row>
    <row r="69" spans="3:20" s="363" customFormat="1" ht="15.5" x14ac:dyDescent="0.35">
      <c r="C69" s="48"/>
      <c r="D69" s="309" t="s">
        <v>590</v>
      </c>
      <c r="E69" s="103"/>
      <c r="F69" s="103"/>
      <c r="G69" s="103"/>
      <c r="H69" s="103"/>
      <c r="I69" s="103"/>
      <c r="J69" s="103"/>
      <c r="K69" s="103"/>
      <c r="L69" s="103"/>
      <c r="M69" s="103"/>
      <c r="N69" s="103"/>
      <c r="O69" s="103"/>
      <c r="P69" s="103"/>
      <c r="Q69" s="103"/>
      <c r="R69" s="103"/>
      <c r="S69" s="103"/>
      <c r="T69" s="49"/>
    </row>
    <row r="70" spans="3:20" ht="8.5" customHeight="1" x14ac:dyDescent="0.2">
      <c r="C70" s="48"/>
      <c r="D70" s="103"/>
      <c r="E70" s="103"/>
      <c r="F70" s="103"/>
      <c r="G70" s="103"/>
      <c r="H70" s="103"/>
      <c r="I70" s="103"/>
      <c r="J70" s="103"/>
      <c r="K70" s="103"/>
      <c r="L70" s="103"/>
      <c r="M70" s="103"/>
      <c r="N70" s="103"/>
      <c r="O70" s="103"/>
      <c r="P70" s="103"/>
      <c r="Q70" s="103"/>
      <c r="R70" s="103"/>
      <c r="S70" s="103"/>
      <c r="T70" s="49"/>
    </row>
    <row r="71" spans="3:20" x14ac:dyDescent="0.2">
      <c r="C71" s="48"/>
      <c r="D71" s="103"/>
      <c r="E71" s="103"/>
      <c r="F71" s="103"/>
      <c r="G71" s="103"/>
      <c r="H71" s="103"/>
      <c r="I71" s="103"/>
      <c r="J71" s="103"/>
      <c r="K71" s="103"/>
      <c r="L71" s="103"/>
      <c r="M71" s="103"/>
      <c r="N71" s="103"/>
      <c r="O71" s="103"/>
      <c r="P71" s="103"/>
      <c r="Q71" s="103"/>
      <c r="R71" s="103"/>
      <c r="S71" s="103"/>
      <c r="T71" s="49"/>
    </row>
    <row r="72" spans="3:20" x14ac:dyDescent="0.2">
      <c r="C72" s="48"/>
      <c r="D72" s="103"/>
      <c r="E72" s="103"/>
      <c r="F72" s="103"/>
      <c r="G72" s="103"/>
      <c r="H72" s="103"/>
      <c r="I72" s="103"/>
      <c r="J72" s="103"/>
      <c r="K72" s="103"/>
      <c r="L72" s="103"/>
      <c r="M72" s="103"/>
      <c r="N72" s="103"/>
      <c r="O72" s="103"/>
      <c r="P72" s="103"/>
      <c r="Q72" s="103"/>
      <c r="R72" s="103"/>
      <c r="S72" s="103"/>
      <c r="T72" s="49"/>
    </row>
    <row r="73" spans="3:20" x14ac:dyDescent="0.2">
      <c r="C73" s="48"/>
      <c r="D73" s="103"/>
      <c r="E73" s="103"/>
      <c r="F73" s="103"/>
      <c r="G73" s="103"/>
      <c r="H73" s="103"/>
      <c r="I73" s="103"/>
      <c r="J73" s="103"/>
      <c r="K73" s="103"/>
      <c r="L73" s="103"/>
      <c r="M73" s="103"/>
      <c r="N73" s="103"/>
      <c r="O73" s="103"/>
      <c r="P73" s="103"/>
      <c r="Q73" s="103"/>
      <c r="R73" s="103"/>
      <c r="S73" s="103"/>
      <c r="T73" s="49"/>
    </row>
    <row r="74" spans="3:20" ht="10" customHeight="1" x14ac:dyDescent="0.2">
      <c r="C74" s="48"/>
      <c r="D74" s="103"/>
      <c r="E74" s="103"/>
      <c r="F74" s="103"/>
      <c r="G74" s="103"/>
      <c r="H74" s="103"/>
      <c r="I74" s="103"/>
      <c r="J74" s="103"/>
      <c r="K74" s="103"/>
      <c r="L74" s="103"/>
      <c r="M74" s="103"/>
      <c r="N74" s="103"/>
      <c r="O74" s="103"/>
      <c r="P74" s="103"/>
      <c r="Q74" s="103"/>
      <c r="R74" s="103"/>
      <c r="S74" s="103"/>
      <c r="T74" s="49"/>
    </row>
    <row r="75" spans="3:20" ht="13" customHeight="1" thickBot="1" x14ac:dyDescent="0.25">
      <c r="C75" s="50"/>
      <c r="D75" s="51"/>
      <c r="E75" s="51"/>
      <c r="F75" s="51"/>
      <c r="G75" s="51"/>
      <c r="H75" s="51"/>
      <c r="I75" s="51"/>
      <c r="J75" s="51"/>
      <c r="K75" s="51"/>
      <c r="L75" s="51"/>
      <c r="M75" s="51"/>
      <c r="N75" s="51"/>
      <c r="O75" s="51"/>
      <c r="P75" s="51"/>
      <c r="Q75" s="51"/>
      <c r="R75" s="51"/>
      <c r="S75" s="51"/>
      <c r="T75" s="52"/>
    </row>
    <row r="76" spans="3:20" s="306" customFormat="1" x14ac:dyDescent="0.2">
      <c r="D76" s="363"/>
      <c r="P76" s="103"/>
    </row>
    <row r="77" spans="3:20" s="363" customFormat="1" x14ac:dyDescent="0.2">
      <c r="P77" s="103"/>
    </row>
    <row r="78" spans="3:20" s="363" customFormat="1" ht="10.5" thickBot="1" x14ac:dyDescent="0.25">
      <c r="P78" s="103"/>
    </row>
    <row r="79" spans="3:20" s="363" customFormat="1" x14ac:dyDescent="0.2">
      <c r="C79" s="313"/>
      <c r="D79" s="298"/>
      <c r="E79" s="298"/>
      <c r="F79" s="298"/>
      <c r="G79" s="298"/>
      <c r="H79" s="298"/>
      <c r="I79" s="298"/>
      <c r="J79" s="298"/>
      <c r="K79" s="298"/>
      <c r="L79" s="298"/>
      <c r="M79" s="298"/>
      <c r="N79" s="298"/>
      <c r="O79" s="298"/>
      <c r="P79" s="298"/>
      <c r="Q79" s="298"/>
      <c r="R79" s="298"/>
      <c r="S79" s="298"/>
      <c r="T79" s="299"/>
    </row>
    <row r="80" spans="3:20" s="363" customFormat="1" ht="15.5" x14ac:dyDescent="0.35">
      <c r="C80" s="48"/>
      <c r="D80" s="369" t="s">
        <v>591</v>
      </c>
      <c r="E80" s="103"/>
      <c r="F80" s="103"/>
      <c r="G80" s="103"/>
      <c r="H80" s="103"/>
      <c r="I80" s="103"/>
      <c r="J80" s="103"/>
      <c r="K80" s="103"/>
      <c r="L80" s="103"/>
      <c r="M80" s="103"/>
      <c r="N80" s="103"/>
      <c r="O80" s="103"/>
      <c r="P80" s="103"/>
      <c r="Q80" s="103"/>
      <c r="R80" s="103"/>
      <c r="S80" s="103"/>
      <c r="T80" s="49"/>
    </row>
    <row r="81" spans="1:20" x14ac:dyDescent="0.2">
      <c r="C81" s="48"/>
      <c r="D81" s="103"/>
      <c r="E81" s="103"/>
      <c r="F81" s="103"/>
      <c r="G81" s="103"/>
      <c r="H81" s="103"/>
      <c r="I81" s="103"/>
      <c r="J81" s="103"/>
      <c r="K81" s="103"/>
      <c r="L81" s="103"/>
      <c r="M81" s="103"/>
      <c r="N81" s="103"/>
      <c r="O81" s="103"/>
      <c r="P81" s="103"/>
      <c r="Q81" s="103"/>
      <c r="R81" s="103"/>
      <c r="S81" s="103"/>
      <c r="T81" s="49"/>
    </row>
    <row r="82" spans="1:20" x14ac:dyDescent="0.2">
      <c r="C82" s="48"/>
      <c r="D82" s="103"/>
      <c r="E82" s="103"/>
      <c r="F82" s="103"/>
      <c r="G82" s="103"/>
      <c r="H82" s="103"/>
      <c r="I82" s="103"/>
      <c r="J82" s="103"/>
      <c r="K82" s="103"/>
      <c r="L82" s="103"/>
      <c r="M82" s="103"/>
      <c r="N82" s="103"/>
      <c r="O82" s="103"/>
      <c r="P82" s="103"/>
      <c r="Q82" s="103"/>
      <c r="R82" s="103"/>
      <c r="S82" s="103"/>
      <c r="T82" s="49"/>
    </row>
    <row r="83" spans="1:20" x14ac:dyDescent="0.2">
      <c r="C83" s="48"/>
      <c r="D83" s="103"/>
      <c r="E83" s="103"/>
      <c r="F83" s="103"/>
      <c r="G83" s="103"/>
      <c r="H83" s="103"/>
      <c r="I83" s="103"/>
      <c r="J83" s="103"/>
      <c r="K83" s="103"/>
      <c r="L83" s="103"/>
      <c r="M83" s="103"/>
      <c r="N83" s="103"/>
      <c r="O83" s="103"/>
      <c r="P83" s="103"/>
      <c r="Q83" s="103"/>
      <c r="R83" s="103"/>
      <c r="S83" s="103"/>
      <c r="T83" s="49"/>
    </row>
    <row r="84" spans="1:20" x14ac:dyDescent="0.2">
      <c r="C84" s="48"/>
      <c r="D84" s="103"/>
      <c r="E84" s="103"/>
      <c r="F84" s="103"/>
      <c r="G84" s="103"/>
      <c r="H84" s="103"/>
      <c r="I84" s="103"/>
      <c r="J84" s="103"/>
      <c r="K84" s="103"/>
      <c r="L84" s="103"/>
      <c r="M84" s="103"/>
      <c r="N84" s="103"/>
      <c r="O84" s="103"/>
      <c r="P84" s="103"/>
      <c r="Q84" s="103"/>
      <c r="R84" s="103"/>
      <c r="S84" s="103"/>
      <c r="T84" s="49"/>
    </row>
    <row r="85" spans="1:20" x14ac:dyDescent="0.2">
      <c r="C85" s="48"/>
      <c r="D85" s="103"/>
      <c r="E85" s="103"/>
      <c r="F85" s="103"/>
      <c r="G85" s="103"/>
      <c r="H85" s="103"/>
      <c r="I85" s="103"/>
      <c r="J85" s="103"/>
      <c r="K85" s="103"/>
      <c r="L85" s="103"/>
      <c r="M85" s="103"/>
      <c r="N85" s="103"/>
      <c r="O85" s="103"/>
      <c r="P85" s="103"/>
      <c r="Q85" s="103"/>
      <c r="R85" s="103"/>
      <c r="S85" s="103"/>
      <c r="T85" s="49"/>
    </row>
    <row r="86" spans="1:20" ht="15" customHeight="1" thickBot="1" x14ac:dyDescent="0.25">
      <c r="C86" s="50"/>
      <c r="D86" s="51"/>
      <c r="E86" s="51"/>
      <c r="F86" s="51"/>
      <c r="G86" s="51"/>
      <c r="H86" s="51"/>
      <c r="I86" s="51"/>
      <c r="J86" s="51"/>
      <c r="K86" s="51"/>
      <c r="L86" s="51"/>
      <c r="M86" s="51"/>
      <c r="N86" s="51"/>
      <c r="O86" s="51"/>
      <c r="P86" s="51"/>
      <c r="Q86" s="51"/>
      <c r="R86" s="51"/>
      <c r="S86" s="51"/>
      <c r="T86" s="52"/>
    </row>
    <row r="88" spans="1:20" s="363" customFormat="1" x14ac:dyDescent="0.2"/>
    <row r="89" spans="1:20" s="301" customFormat="1" ht="10.5" thickBot="1" x14ac:dyDescent="0.25">
      <c r="A89" s="306"/>
      <c r="D89" s="363"/>
      <c r="I89" s="306"/>
      <c r="O89" s="306"/>
    </row>
    <row r="90" spans="1:20" s="301" customFormat="1" x14ac:dyDescent="0.2">
      <c r="A90" s="306"/>
      <c r="C90" s="313"/>
      <c r="D90" s="298"/>
      <c r="E90" s="298"/>
      <c r="F90" s="298"/>
      <c r="G90" s="298"/>
      <c r="H90" s="298"/>
      <c r="I90" s="298"/>
      <c r="J90" s="298"/>
      <c r="K90" s="298"/>
      <c r="L90" s="298"/>
      <c r="M90" s="298"/>
      <c r="N90" s="299"/>
      <c r="O90" s="103"/>
      <c r="P90" s="103"/>
      <c r="Q90" s="103"/>
      <c r="R90" s="103"/>
      <c r="S90" s="103"/>
    </row>
    <row r="91" spans="1:20" ht="15.5" x14ac:dyDescent="0.35">
      <c r="C91" s="48"/>
      <c r="D91" s="309" t="s">
        <v>140</v>
      </c>
      <c r="E91" s="109"/>
      <c r="F91" s="109"/>
      <c r="G91" s="109"/>
      <c r="H91" s="109"/>
      <c r="I91" s="109"/>
      <c r="J91" s="109"/>
      <c r="K91" s="109"/>
      <c r="L91" s="109"/>
      <c r="M91" s="109"/>
      <c r="N91" s="370"/>
      <c r="O91" s="109"/>
      <c r="P91" s="109"/>
      <c r="Q91" s="109"/>
      <c r="R91" s="109"/>
      <c r="S91" s="109"/>
    </row>
    <row r="92" spans="1:20" x14ac:dyDescent="0.2">
      <c r="C92" s="48"/>
      <c r="D92" s="103"/>
      <c r="E92" s="103"/>
      <c r="F92" s="103"/>
      <c r="G92" s="103"/>
      <c r="H92" s="103"/>
      <c r="I92" s="103"/>
      <c r="J92" s="103"/>
      <c r="K92" s="103"/>
      <c r="L92" s="103"/>
      <c r="M92" s="103"/>
      <c r="N92" s="49"/>
      <c r="O92" s="103"/>
      <c r="P92" s="103"/>
      <c r="Q92" s="103"/>
      <c r="R92" s="103"/>
      <c r="S92" s="103"/>
    </row>
    <row r="93" spans="1:20" x14ac:dyDescent="0.2">
      <c r="C93" s="48"/>
      <c r="D93" s="103"/>
      <c r="E93" s="103"/>
      <c r="F93" s="103"/>
      <c r="G93" s="103"/>
      <c r="H93" s="103"/>
      <c r="I93" s="103"/>
      <c r="J93" s="103"/>
      <c r="K93" s="103"/>
      <c r="L93" s="103"/>
      <c r="M93" s="103"/>
      <c r="N93" s="49"/>
      <c r="O93" s="103"/>
      <c r="P93" s="103"/>
      <c r="Q93" s="103"/>
      <c r="R93" s="103"/>
      <c r="S93" s="103"/>
    </row>
    <row r="94" spans="1:20" x14ac:dyDescent="0.2">
      <c r="C94" s="48"/>
      <c r="D94" s="103"/>
      <c r="E94" s="103"/>
      <c r="F94" s="103"/>
      <c r="G94" s="103"/>
      <c r="H94" s="103"/>
      <c r="I94" s="103"/>
      <c r="J94" s="103"/>
      <c r="K94" s="103"/>
      <c r="L94" s="103"/>
      <c r="M94" s="103"/>
      <c r="N94" s="49"/>
      <c r="O94" s="103"/>
      <c r="P94" s="103"/>
      <c r="Q94" s="103"/>
      <c r="R94" s="103"/>
      <c r="S94" s="103"/>
    </row>
    <row r="95" spans="1:20" s="295" customFormat="1" x14ac:dyDescent="0.2">
      <c r="A95" s="306"/>
      <c r="C95" s="48"/>
      <c r="D95" s="103"/>
      <c r="E95" s="103"/>
      <c r="F95" s="103"/>
      <c r="G95" s="103"/>
      <c r="H95" s="103"/>
      <c r="I95" s="103"/>
      <c r="J95" s="103"/>
      <c r="K95" s="103"/>
      <c r="L95" s="103"/>
      <c r="M95" s="103"/>
      <c r="N95" s="49"/>
      <c r="O95" s="103"/>
      <c r="P95" s="103"/>
      <c r="Q95" s="103"/>
      <c r="R95" s="103"/>
      <c r="S95" s="103"/>
    </row>
    <row r="96" spans="1:20" s="295" customFormat="1" x14ac:dyDescent="0.2">
      <c r="A96" s="306"/>
      <c r="C96" s="48"/>
      <c r="D96" s="103"/>
      <c r="E96" s="103"/>
      <c r="F96" s="103"/>
      <c r="G96" s="103"/>
      <c r="H96" s="103"/>
      <c r="I96" s="103"/>
      <c r="J96" s="103"/>
      <c r="K96" s="103"/>
      <c r="L96" s="103"/>
      <c r="M96" s="103"/>
      <c r="N96" s="49"/>
      <c r="O96" s="103"/>
      <c r="P96" s="103"/>
      <c r="Q96" s="103"/>
      <c r="R96" s="103"/>
      <c r="S96" s="103"/>
    </row>
    <row r="97" spans="1:19" s="295" customFormat="1" x14ac:dyDescent="0.2">
      <c r="A97" s="306"/>
      <c r="C97" s="48"/>
      <c r="D97" s="103"/>
      <c r="E97" s="103"/>
      <c r="F97" s="103"/>
      <c r="G97" s="103"/>
      <c r="H97" s="103"/>
      <c r="I97" s="103"/>
      <c r="J97" s="103"/>
      <c r="K97" s="103"/>
      <c r="L97" s="103"/>
      <c r="M97" s="103"/>
      <c r="N97" s="49"/>
      <c r="O97" s="103"/>
      <c r="P97" s="103"/>
      <c r="Q97" s="103"/>
      <c r="R97" s="103"/>
      <c r="S97" s="103"/>
    </row>
    <row r="98" spans="1:19" s="295" customFormat="1" x14ac:dyDescent="0.2">
      <c r="A98" s="306"/>
      <c r="C98" s="48"/>
      <c r="D98" s="103"/>
      <c r="E98" s="103"/>
      <c r="F98" s="103"/>
      <c r="G98" s="103"/>
      <c r="H98" s="103"/>
      <c r="I98" s="103"/>
      <c r="J98" s="103"/>
      <c r="K98" s="103"/>
      <c r="L98" s="103"/>
      <c r="M98" s="103"/>
      <c r="N98" s="49"/>
      <c r="O98" s="103"/>
      <c r="P98" s="103"/>
      <c r="Q98" s="103"/>
      <c r="R98" s="103"/>
      <c r="S98" s="103"/>
    </row>
    <row r="99" spans="1:19" x14ac:dyDescent="0.2">
      <c r="C99" s="48"/>
      <c r="D99" s="103"/>
      <c r="E99" s="103"/>
      <c r="F99" s="103"/>
      <c r="G99" s="103"/>
      <c r="H99" s="103"/>
      <c r="I99" s="103"/>
      <c r="J99" s="103"/>
      <c r="K99" s="103"/>
      <c r="L99" s="103"/>
      <c r="M99" s="103"/>
      <c r="N99" s="49"/>
      <c r="O99" s="103"/>
      <c r="P99" s="103"/>
      <c r="Q99" s="103"/>
      <c r="R99" s="103"/>
      <c r="S99" s="103"/>
    </row>
    <row r="100" spans="1:19" s="294" customFormat="1" ht="14.5" customHeight="1" thickBot="1" x14ac:dyDescent="0.25">
      <c r="A100" s="306"/>
      <c r="C100" s="50"/>
      <c r="D100" s="51"/>
      <c r="E100" s="51"/>
      <c r="F100" s="51"/>
      <c r="G100" s="51"/>
      <c r="H100" s="51"/>
      <c r="I100" s="51"/>
      <c r="J100" s="51"/>
      <c r="K100" s="51"/>
      <c r="L100" s="51"/>
      <c r="M100" s="51"/>
      <c r="N100" s="52"/>
      <c r="O100" s="103"/>
      <c r="P100" s="103"/>
      <c r="Q100" s="103"/>
      <c r="R100" s="103"/>
      <c r="S100" s="103"/>
    </row>
    <row r="101" spans="1:19" s="363" customFormat="1" x14ac:dyDescent="0.2">
      <c r="C101" s="103"/>
      <c r="D101" s="103"/>
      <c r="E101" s="103"/>
      <c r="F101" s="103"/>
      <c r="G101" s="103"/>
      <c r="H101" s="103"/>
      <c r="I101" s="103"/>
      <c r="J101" s="103"/>
      <c r="K101" s="103"/>
      <c r="L101" s="103"/>
      <c r="M101" s="103"/>
      <c r="N101" s="103"/>
      <c r="O101" s="103"/>
      <c r="P101" s="103"/>
      <c r="Q101" s="103"/>
      <c r="R101" s="103"/>
      <c r="S101" s="103"/>
    </row>
    <row r="102" spans="1:19" s="363" customFormat="1" x14ac:dyDescent="0.2">
      <c r="C102" s="103"/>
      <c r="D102" s="103"/>
      <c r="E102" s="103"/>
      <c r="F102" s="103"/>
      <c r="G102" s="103"/>
      <c r="H102" s="103"/>
      <c r="I102" s="103"/>
      <c r="J102" s="103"/>
      <c r="K102" s="103"/>
      <c r="L102" s="103"/>
      <c r="M102" s="103"/>
      <c r="N102" s="103"/>
      <c r="O102" s="103"/>
      <c r="P102" s="103"/>
      <c r="Q102" s="103"/>
      <c r="R102" s="103"/>
      <c r="S102" s="103"/>
    </row>
    <row r="103" spans="1:19" s="294" customFormat="1" ht="10.5" thickBot="1" x14ac:dyDescent="0.25">
      <c r="A103" s="306"/>
      <c r="C103" s="103"/>
      <c r="D103" s="103"/>
      <c r="E103" s="103"/>
      <c r="F103" s="103"/>
      <c r="G103" s="103"/>
      <c r="H103" s="103"/>
      <c r="I103" s="103"/>
      <c r="J103" s="103"/>
      <c r="K103" s="103"/>
      <c r="L103" s="103"/>
      <c r="M103" s="103"/>
      <c r="N103" s="103"/>
      <c r="O103" s="103"/>
      <c r="P103" s="103"/>
      <c r="Q103" s="103"/>
      <c r="R103" s="103"/>
      <c r="S103" s="103"/>
    </row>
    <row r="104" spans="1:19" s="294" customFormat="1" ht="15.5" x14ac:dyDescent="0.35">
      <c r="A104" s="306"/>
      <c r="C104" s="84"/>
      <c r="D104" s="319" t="s">
        <v>502</v>
      </c>
      <c r="E104" s="298"/>
      <c r="F104" s="298"/>
      <c r="G104" s="298"/>
      <c r="H104" s="298"/>
      <c r="I104" s="298"/>
      <c r="J104" s="298"/>
      <c r="K104" s="298"/>
      <c r="L104" s="298"/>
      <c r="M104" s="298"/>
      <c r="N104" s="298"/>
      <c r="O104" s="298"/>
      <c r="P104" s="299"/>
      <c r="Q104" s="103"/>
      <c r="R104" s="103"/>
      <c r="S104" s="103"/>
    </row>
    <row r="105" spans="1:19" s="294" customFormat="1" ht="15.5" x14ac:dyDescent="0.35">
      <c r="A105" s="306"/>
      <c r="C105" s="62"/>
      <c r="D105" s="309"/>
      <c r="E105" s="373" t="s">
        <v>503</v>
      </c>
      <c r="F105" s="103"/>
      <c r="G105" s="103"/>
      <c r="H105" s="103"/>
      <c r="I105" s="103"/>
      <c r="J105" s="103"/>
      <c r="K105" s="103"/>
      <c r="L105" s="103"/>
      <c r="M105" s="103"/>
      <c r="N105" s="103"/>
      <c r="O105" s="103"/>
      <c r="P105" s="49"/>
      <c r="Q105" s="103"/>
      <c r="R105" s="103"/>
      <c r="S105" s="103"/>
    </row>
    <row r="106" spans="1:19" s="294" customFormat="1" ht="8.5" customHeight="1" x14ac:dyDescent="0.35">
      <c r="A106" s="306"/>
      <c r="C106" s="62"/>
      <c r="D106" s="309"/>
      <c r="E106" s="103"/>
      <c r="F106" s="103"/>
      <c r="G106" s="103"/>
      <c r="H106" s="103"/>
      <c r="I106" s="103"/>
      <c r="J106" s="103"/>
      <c r="K106" s="103"/>
      <c r="L106" s="103"/>
      <c r="M106" s="103"/>
      <c r="N106" s="103"/>
      <c r="O106" s="103"/>
      <c r="P106" s="49"/>
      <c r="Q106" s="103"/>
      <c r="R106" s="103"/>
      <c r="S106" s="103"/>
    </row>
    <row r="107" spans="1:19" s="294" customFormat="1" ht="15.5" x14ac:dyDescent="0.35">
      <c r="A107" s="306"/>
      <c r="C107" s="62"/>
      <c r="D107" s="309"/>
      <c r="E107" s="300"/>
      <c r="F107" s="103"/>
      <c r="G107" s="103"/>
      <c r="H107" s="103"/>
      <c r="I107" s="103"/>
      <c r="J107" s="103"/>
      <c r="K107" s="103"/>
      <c r="L107" s="103"/>
      <c r="M107" s="103"/>
      <c r="N107" s="103"/>
      <c r="O107" s="103"/>
      <c r="P107" s="49"/>
      <c r="Q107" s="103"/>
      <c r="R107" s="103"/>
      <c r="S107" s="103"/>
    </row>
    <row r="108" spans="1:19" s="294" customFormat="1" x14ac:dyDescent="0.2">
      <c r="A108" s="306"/>
      <c r="C108" s="48"/>
      <c r="D108" s="103"/>
      <c r="E108" s="103"/>
      <c r="F108" s="103"/>
      <c r="G108" s="103"/>
      <c r="H108" s="103"/>
      <c r="I108" s="103"/>
      <c r="J108" s="103"/>
      <c r="K108" s="103"/>
      <c r="L108" s="103"/>
      <c r="M108" s="103"/>
      <c r="N108" s="103"/>
      <c r="O108" s="103"/>
      <c r="P108" s="49"/>
      <c r="Q108" s="103"/>
      <c r="R108" s="103"/>
      <c r="S108" s="103"/>
    </row>
    <row r="109" spans="1:19" s="294" customFormat="1" x14ac:dyDescent="0.2">
      <c r="A109" s="306"/>
      <c r="C109" s="48"/>
      <c r="D109" s="103"/>
      <c r="E109" s="103"/>
      <c r="F109" s="103"/>
      <c r="G109" s="103"/>
      <c r="H109" s="103"/>
      <c r="I109" s="103"/>
      <c r="J109" s="103"/>
      <c r="K109" s="103"/>
      <c r="L109" s="103"/>
      <c r="M109" s="103"/>
      <c r="N109" s="103"/>
      <c r="O109" s="103"/>
      <c r="P109" s="49"/>
      <c r="Q109" s="103"/>
      <c r="R109" s="103"/>
      <c r="S109" s="103"/>
    </row>
    <row r="110" spans="1:19" s="294" customFormat="1" ht="14" x14ac:dyDescent="0.3">
      <c r="A110" s="306"/>
      <c r="C110" s="48"/>
      <c r="D110" s="103"/>
      <c r="E110" s="300"/>
      <c r="F110" s="103"/>
      <c r="G110" s="103"/>
      <c r="H110" s="103"/>
      <c r="I110" s="103"/>
      <c r="J110" s="103"/>
      <c r="K110" s="103"/>
      <c r="L110" s="103"/>
      <c r="M110" s="103"/>
      <c r="N110" s="103"/>
      <c r="O110" s="103"/>
      <c r="P110" s="49"/>
      <c r="Q110" s="103"/>
      <c r="R110" s="103"/>
      <c r="S110" s="103"/>
    </row>
    <row r="111" spans="1:19" s="294" customFormat="1" x14ac:dyDescent="0.2">
      <c r="A111" s="306"/>
      <c r="C111" s="48"/>
      <c r="D111" s="103"/>
      <c r="E111" s="103"/>
      <c r="F111" s="103"/>
      <c r="G111" s="103"/>
      <c r="H111" s="103"/>
      <c r="I111" s="103"/>
      <c r="J111" s="103"/>
      <c r="K111" s="103"/>
      <c r="L111" s="103"/>
      <c r="M111" s="103"/>
      <c r="N111" s="103"/>
      <c r="O111" s="103"/>
      <c r="P111" s="49"/>
      <c r="Q111" s="103"/>
      <c r="R111" s="103"/>
      <c r="S111" s="103"/>
    </row>
    <row r="112" spans="1:19" s="294" customFormat="1" x14ac:dyDescent="0.2">
      <c r="A112" s="306"/>
      <c r="C112" s="48"/>
      <c r="D112" s="103"/>
      <c r="E112" s="103"/>
      <c r="F112" s="103"/>
      <c r="G112" s="103"/>
      <c r="H112" s="103"/>
      <c r="I112" s="103"/>
      <c r="J112" s="103"/>
      <c r="K112" s="103"/>
      <c r="L112" s="103"/>
      <c r="M112" s="103"/>
      <c r="N112" s="103"/>
      <c r="O112" s="103"/>
      <c r="P112" s="49"/>
      <c r="Q112" s="103"/>
      <c r="R112" s="103"/>
      <c r="S112" s="103"/>
    </row>
    <row r="113" spans="1:19" s="294" customFormat="1" ht="14" x14ac:dyDescent="0.3">
      <c r="A113" s="306"/>
      <c r="C113" s="48"/>
      <c r="D113" s="103"/>
      <c r="E113" s="300"/>
      <c r="F113" s="103"/>
      <c r="G113" s="103"/>
      <c r="H113" s="103"/>
      <c r="I113" s="103"/>
      <c r="J113" s="103"/>
      <c r="K113" s="103"/>
      <c r="L113" s="103"/>
      <c r="M113" s="103"/>
      <c r="N113" s="103"/>
      <c r="O113" s="103"/>
      <c r="P113" s="49"/>
      <c r="Q113" s="103"/>
      <c r="R113" s="103"/>
      <c r="S113" s="103"/>
    </row>
    <row r="114" spans="1:19" s="294" customFormat="1" x14ac:dyDescent="0.2">
      <c r="A114" s="306"/>
      <c r="C114" s="48"/>
      <c r="D114" s="103"/>
      <c r="E114" s="103"/>
      <c r="F114" s="103"/>
      <c r="G114" s="103"/>
      <c r="H114" s="103"/>
      <c r="I114" s="103"/>
      <c r="J114" s="103"/>
      <c r="K114" s="103"/>
      <c r="L114" s="103"/>
      <c r="M114" s="103"/>
      <c r="N114" s="103"/>
      <c r="O114" s="103"/>
      <c r="P114" s="49"/>
      <c r="Q114" s="103"/>
      <c r="R114" s="103"/>
      <c r="S114" s="103"/>
    </row>
    <row r="115" spans="1:19" s="294" customFormat="1" ht="10.5" thickBot="1" x14ac:dyDescent="0.25">
      <c r="A115" s="306"/>
      <c r="C115" s="50"/>
      <c r="D115" s="51"/>
      <c r="E115" s="51"/>
      <c r="F115" s="51"/>
      <c r="G115" s="51"/>
      <c r="H115" s="51"/>
      <c r="I115" s="51"/>
      <c r="J115" s="51"/>
      <c r="K115" s="51"/>
      <c r="L115" s="51"/>
      <c r="M115" s="51"/>
      <c r="N115" s="51"/>
      <c r="O115" s="51"/>
      <c r="P115" s="52"/>
      <c r="Q115" s="103"/>
      <c r="R115" s="103"/>
      <c r="S115" s="103"/>
    </row>
    <row r="117" spans="1:19" s="363" customFormat="1" x14ac:dyDescent="0.2"/>
    <row r="118" spans="1:19" s="363" customFormat="1" ht="10.5" thickBot="1" x14ac:dyDescent="0.25">
      <c r="J118" s="51"/>
      <c r="K118" s="380"/>
      <c r="L118" s="380"/>
    </row>
    <row r="119" spans="1:19" s="158" customFormat="1" ht="10.5" x14ac:dyDescent="0.25">
      <c r="A119" s="306"/>
      <c r="C119" s="313"/>
      <c r="D119" s="298"/>
      <c r="E119" s="298"/>
      <c r="F119" s="298"/>
      <c r="G119" s="298"/>
      <c r="H119" s="298"/>
      <c r="I119" s="298"/>
      <c r="J119" s="370"/>
      <c r="K119" s="380"/>
      <c r="L119" s="380"/>
      <c r="O119" s="306"/>
    </row>
    <row r="120" spans="1:19" s="158" customFormat="1" ht="15.5" x14ac:dyDescent="0.35">
      <c r="A120" s="306"/>
      <c r="C120" s="48"/>
      <c r="D120" s="309" t="s">
        <v>587</v>
      </c>
      <c r="E120" s="109"/>
      <c r="F120" s="109"/>
      <c r="G120" s="109"/>
      <c r="H120" s="109"/>
      <c r="I120" s="109"/>
      <c r="J120" s="370"/>
      <c r="K120" s="380"/>
      <c r="L120" s="380"/>
      <c r="M120" s="109"/>
      <c r="N120" s="109"/>
      <c r="O120" s="109"/>
      <c r="P120" s="109"/>
      <c r="Q120" s="109"/>
      <c r="R120" s="109"/>
      <c r="S120" s="109"/>
    </row>
    <row r="121" spans="1:19" s="158" customFormat="1" ht="10" customHeight="1" x14ac:dyDescent="0.25">
      <c r="A121" s="306"/>
      <c r="C121" s="48"/>
      <c r="D121" s="103"/>
      <c r="E121" s="103"/>
      <c r="F121" s="103"/>
      <c r="G121" s="103"/>
      <c r="H121" s="103"/>
      <c r="I121" s="103"/>
      <c r="J121" s="370"/>
      <c r="K121" s="380"/>
      <c r="L121" s="380"/>
      <c r="M121" s="103"/>
      <c r="N121" s="103"/>
      <c r="O121" s="103"/>
      <c r="P121" s="103"/>
      <c r="Q121" s="103"/>
      <c r="R121" s="103"/>
      <c r="S121" s="103"/>
    </row>
    <row r="122" spans="1:19" s="158" customFormat="1" ht="10" customHeight="1" x14ac:dyDescent="0.25">
      <c r="A122" s="306"/>
      <c r="C122" s="48"/>
      <c r="D122" s="103"/>
      <c r="E122" s="103"/>
      <c r="F122" s="103"/>
      <c r="G122" s="103"/>
      <c r="H122" s="103"/>
      <c r="I122" s="103"/>
      <c r="J122" s="370"/>
      <c r="K122" s="380"/>
      <c r="L122" s="380"/>
      <c r="M122" s="103"/>
      <c r="N122" s="103"/>
      <c r="O122" s="103"/>
      <c r="P122" s="103"/>
      <c r="Q122" s="103"/>
      <c r="R122" s="103"/>
      <c r="S122" s="103"/>
    </row>
    <row r="123" spans="1:19" s="158" customFormat="1" ht="10" customHeight="1" x14ac:dyDescent="0.25">
      <c r="A123" s="306"/>
      <c r="C123" s="48"/>
      <c r="D123" s="103"/>
      <c r="E123" s="103"/>
      <c r="F123" s="103"/>
      <c r="G123" s="103"/>
      <c r="H123" s="103"/>
      <c r="I123" s="103"/>
      <c r="J123" s="370"/>
      <c r="K123" s="380"/>
      <c r="L123" s="380"/>
      <c r="M123" s="103"/>
      <c r="N123" s="103"/>
      <c r="O123" s="103"/>
      <c r="P123" s="103"/>
      <c r="Q123" s="103"/>
      <c r="R123" s="103"/>
      <c r="S123" s="103"/>
    </row>
    <row r="124" spans="1:19" s="158" customFormat="1" ht="10" customHeight="1" x14ac:dyDescent="0.25">
      <c r="A124" s="306"/>
      <c r="C124" s="48"/>
      <c r="D124" s="103"/>
      <c r="E124" s="103"/>
      <c r="F124" s="103"/>
      <c r="G124" s="103"/>
      <c r="H124" s="103"/>
      <c r="I124" s="103"/>
      <c r="J124" s="370"/>
      <c r="K124" s="380"/>
      <c r="L124" s="380"/>
      <c r="M124" s="103"/>
      <c r="N124" s="103"/>
      <c r="O124" s="103"/>
      <c r="P124" s="103"/>
      <c r="Q124" s="103"/>
      <c r="R124" s="103"/>
      <c r="S124" s="103"/>
    </row>
    <row r="125" spans="1:19" s="158" customFormat="1" ht="10" customHeight="1" x14ac:dyDescent="0.25">
      <c r="A125" s="103"/>
      <c r="B125" s="103"/>
      <c r="C125" s="48"/>
      <c r="D125" s="103"/>
      <c r="E125" s="103"/>
      <c r="F125" s="103"/>
      <c r="G125" s="103"/>
      <c r="H125" s="103"/>
      <c r="I125" s="103"/>
      <c r="J125" s="370"/>
      <c r="K125" s="380"/>
      <c r="L125" s="380"/>
      <c r="M125" s="103"/>
      <c r="N125" s="103"/>
      <c r="O125" s="103"/>
      <c r="P125" s="103"/>
      <c r="Q125" s="103"/>
      <c r="R125" s="103"/>
      <c r="S125" s="103"/>
    </row>
    <row r="126" spans="1:19" s="158" customFormat="1" ht="10" customHeight="1" x14ac:dyDescent="0.25">
      <c r="A126" s="103"/>
      <c r="B126" s="103"/>
      <c r="C126" s="48"/>
      <c r="D126" s="103"/>
      <c r="E126" s="103"/>
      <c r="F126" s="103"/>
      <c r="G126" s="103"/>
      <c r="H126" s="103"/>
      <c r="I126" s="103"/>
      <c r="J126" s="370"/>
      <c r="K126" s="380"/>
      <c r="L126" s="380"/>
      <c r="M126" s="103"/>
      <c r="N126" s="103"/>
      <c r="O126" s="103"/>
      <c r="P126" s="103"/>
      <c r="Q126" s="103"/>
      <c r="R126" s="103"/>
      <c r="S126" s="103"/>
    </row>
    <row r="127" spans="1:19" s="158" customFormat="1" ht="10" customHeight="1" x14ac:dyDescent="0.25">
      <c r="A127" s="103"/>
      <c r="B127" s="103"/>
      <c r="C127" s="48"/>
      <c r="D127" s="103"/>
      <c r="E127" s="103"/>
      <c r="F127" s="103"/>
      <c r="G127" s="103"/>
      <c r="H127" s="103"/>
      <c r="I127" s="103"/>
      <c r="J127" s="370"/>
      <c r="K127" s="380"/>
      <c r="L127" s="380"/>
      <c r="M127" s="103"/>
      <c r="N127" s="103"/>
      <c r="O127" s="103"/>
      <c r="P127" s="103"/>
      <c r="Q127" s="103"/>
      <c r="R127" s="103"/>
      <c r="S127" s="103"/>
    </row>
    <row r="128" spans="1:19" s="158" customFormat="1" ht="10" customHeight="1" x14ac:dyDescent="0.25">
      <c r="A128" s="306"/>
      <c r="C128" s="48"/>
      <c r="D128" s="103"/>
      <c r="E128" s="103"/>
      <c r="F128" s="103"/>
      <c r="G128" s="103"/>
      <c r="H128" s="103"/>
      <c r="I128" s="103"/>
      <c r="J128" s="370"/>
      <c r="K128" s="380"/>
      <c r="L128" s="380"/>
      <c r="M128" s="103"/>
      <c r="N128" s="103"/>
      <c r="O128" s="103"/>
      <c r="P128" s="103"/>
      <c r="Q128" s="103"/>
      <c r="R128" s="103"/>
      <c r="S128" s="103"/>
    </row>
    <row r="129" spans="1:19" s="158" customFormat="1" ht="10" customHeight="1" x14ac:dyDescent="0.25">
      <c r="A129" s="306"/>
      <c r="C129" s="48"/>
      <c r="D129" s="103"/>
      <c r="E129" s="103"/>
      <c r="F129" s="103"/>
      <c r="G129" s="103"/>
      <c r="H129" s="103"/>
      <c r="I129" s="103"/>
      <c r="J129" s="370"/>
      <c r="K129" s="380"/>
      <c r="L129" s="380"/>
      <c r="M129" s="103"/>
      <c r="N129" s="103"/>
      <c r="O129" s="103"/>
      <c r="P129" s="103"/>
      <c r="Q129" s="103"/>
      <c r="R129" s="103"/>
      <c r="S129" s="103"/>
    </row>
    <row r="130" spans="1:19" s="158" customFormat="1" ht="10" customHeight="1" x14ac:dyDescent="0.25">
      <c r="A130" s="306"/>
      <c r="C130" s="48"/>
      <c r="D130" s="103"/>
      <c r="E130" s="103"/>
      <c r="F130" s="103"/>
      <c r="G130" s="103"/>
      <c r="H130" s="103"/>
      <c r="I130" s="103"/>
      <c r="J130" s="370"/>
      <c r="K130" s="380"/>
      <c r="L130" s="380"/>
      <c r="M130" s="103"/>
      <c r="N130" s="103"/>
      <c r="O130" s="103"/>
      <c r="P130" s="103"/>
      <c r="Q130" s="103"/>
      <c r="R130" s="103"/>
      <c r="S130" s="103"/>
    </row>
    <row r="131" spans="1:19" s="158" customFormat="1" ht="10" customHeight="1" x14ac:dyDescent="0.25">
      <c r="A131" s="306"/>
      <c r="C131" s="48"/>
      <c r="D131" s="103"/>
      <c r="E131" s="103"/>
      <c r="F131" s="103"/>
      <c r="G131" s="103"/>
      <c r="H131" s="103"/>
      <c r="I131" s="103"/>
      <c r="J131" s="370"/>
      <c r="K131" s="380"/>
      <c r="L131" s="380"/>
      <c r="M131" s="103"/>
      <c r="N131" s="103"/>
      <c r="O131" s="103"/>
      <c r="P131" s="103"/>
      <c r="Q131" s="103"/>
      <c r="R131" s="103"/>
      <c r="S131" s="103"/>
    </row>
    <row r="132" spans="1:19" s="158" customFormat="1" ht="10" customHeight="1" x14ac:dyDescent="0.25">
      <c r="A132" s="306"/>
      <c r="C132" s="48"/>
      <c r="D132" s="103"/>
      <c r="E132" s="103"/>
      <c r="F132" s="103"/>
      <c r="G132" s="103"/>
      <c r="H132" s="103"/>
      <c r="I132" s="103"/>
      <c r="J132" s="370"/>
      <c r="K132" s="380"/>
      <c r="L132" s="380"/>
      <c r="M132" s="103"/>
      <c r="N132" s="103"/>
      <c r="O132" s="103"/>
      <c r="P132" s="103"/>
      <c r="Q132" s="103"/>
      <c r="R132" s="103"/>
      <c r="S132" s="103"/>
    </row>
    <row r="133" spans="1:19" s="158" customFormat="1" ht="10" customHeight="1" x14ac:dyDescent="0.25">
      <c r="A133" s="306"/>
      <c r="C133" s="48"/>
      <c r="D133" s="103"/>
      <c r="E133" s="103"/>
      <c r="F133" s="103"/>
      <c r="G133" s="103"/>
      <c r="H133" s="103"/>
      <c r="I133" s="103"/>
      <c r="J133" s="370"/>
      <c r="K133" s="380"/>
      <c r="L133" s="380"/>
      <c r="M133" s="103"/>
      <c r="N133" s="103"/>
      <c r="O133" s="103"/>
      <c r="P133" s="103"/>
      <c r="Q133" s="103"/>
      <c r="R133" s="103"/>
      <c r="S133" s="103"/>
    </row>
    <row r="134" spans="1:19" s="158" customFormat="1" ht="10" customHeight="1" x14ac:dyDescent="0.25">
      <c r="A134" s="306"/>
      <c r="C134" s="48"/>
      <c r="D134" s="103"/>
      <c r="E134" s="103"/>
      <c r="F134" s="103"/>
      <c r="G134" s="103"/>
      <c r="H134" s="103"/>
      <c r="I134" s="103"/>
      <c r="J134" s="370"/>
      <c r="K134" s="380"/>
      <c r="L134" s="380"/>
      <c r="M134" s="103"/>
      <c r="N134" s="103"/>
      <c r="O134" s="103"/>
      <c r="P134" s="103"/>
      <c r="Q134" s="103"/>
      <c r="R134" s="103"/>
      <c r="S134" s="103"/>
    </row>
    <row r="135" spans="1:19" s="158" customFormat="1" ht="10" customHeight="1" x14ac:dyDescent="0.25">
      <c r="A135" s="306"/>
      <c r="C135" s="48"/>
      <c r="D135" s="103"/>
      <c r="E135" s="103"/>
      <c r="F135" s="103"/>
      <c r="G135" s="103"/>
      <c r="H135" s="103"/>
      <c r="I135" s="103"/>
      <c r="J135" s="370"/>
      <c r="K135" s="380"/>
      <c r="L135" s="380"/>
      <c r="M135" s="103"/>
      <c r="N135" s="103"/>
      <c r="O135" s="103"/>
      <c r="P135" s="103"/>
      <c r="Q135" s="103"/>
      <c r="R135" s="103"/>
      <c r="S135" s="103"/>
    </row>
    <row r="136" spans="1:19" s="158" customFormat="1" ht="10" customHeight="1" x14ac:dyDescent="0.25">
      <c r="A136" s="306"/>
      <c r="C136" s="48"/>
      <c r="D136" s="103"/>
      <c r="E136" s="103"/>
      <c r="F136" s="103"/>
      <c r="G136" s="103"/>
      <c r="H136" s="103"/>
      <c r="I136" s="103"/>
      <c r="J136" s="370"/>
      <c r="K136" s="380"/>
      <c r="L136" s="380"/>
      <c r="M136" s="103"/>
      <c r="N136" s="103"/>
      <c r="O136" s="103"/>
      <c r="P136" s="103"/>
      <c r="Q136" s="103"/>
      <c r="R136" s="103"/>
      <c r="S136" s="103"/>
    </row>
    <row r="137" spans="1:19" s="158" customFormat="1" ht="10" customHeight="1" x14ac:dyDescent="0.25">
      <c r="A137" s="306"/>
      <c r="C137" s="48"/>
      <c r="D137" s="103"/>
      <c r="E137" s="103"/>
      <c r="F137" s="103"/>
      <c r="G137" s="103"/>
      <c r="H137" s="103"/>
      <c r="I137" s="103"/>
      <c r="J137" s="370"/>
      <c r="K137" s="380"/>
      <c r="L137" s="380"/>
      <c r="M137" s="103"/>
      <c r="N137" s="103"/>
      <c r="O137" s="103"/>
      <c r="P137" s="103"/>
      <c r="Q137" s="103"/>
      <c r="R137" s="103"/>
      <c r="S137" s="103"/>
    </row>
    <row r="138" spans="1:19" s="158" customFormat="1" ht="10" customHeight="1" x14ac:dyDescent="0.25">
      <c r="A138" s="306"/>
      <c r="C138" s="48"/>
      <c r="D138" s="103"/>
      <c r="E138" s="103"/>
      <c r="F138" s="103"/>
      <c r="G138" s="103"/>
      <c r="H138" s="103"/>
      <c r="I138" s="103"/>
      <c r="J138" s="370"/>
      <c r="K138" s="380"/>
      <c r="L138" s="380"/>
      <c r="M138" s="103"/>
      <c r="N138" s="103"/>
      <c r="O138" s="103"/>
      <c r="P138" s="103"/>
      <c r="Q138" s="103"/>
      <c r="R138" s="103"/>
      <c r="S138" s="103"/>
    </row>
    <row r="139" spans="1:19" s="158" customFormat="1" ht="10" customHeight="1" x14ac:dyDescent="0.25">
      <c r="A139" s="306"/>
      <c r="C139" s="48"/>
      <c r="D139" s="103"/>
      <c r="E139" s="103"/>
      <c r="F139" s="103"/>
      <c r="G139" s="103"/>
      <c r="H139" s="103"/>
      <c r="I139" s="103"/>
      <c r="J139" s="370"/>
      <c r="K139" s="380"/>
      <c r="L139" s="380"/>
      <c r="M139" s="103"/>
      <c r="N139" s="103"/>
      <c r="O139" s="103"/>
      <c r="P139" s="103"/>
      <c r="Q139" s="103"/>
      <c r="R139" s="103"/>
      <c r="S139" s="103"/>
    </row>
    <row r="140" spans="1:19" s="158" customFormat="1" ht="10" customHeight="1" x14ac:dyDescent="0.25">
      <c r="A140" s="306"/>
      <c r="C140" s="48"/>
      <c r="D140" s="103"/>
      <c r="E140" s="103"/>
      <c r="F140" s="103"/>
      <c r="G140" s="103"/>
      <c r="H140" s="103"/>
      <c r="I140" s="103"/>
      <c r="J140" s="370"/>
      <c r="K140" s="380"/>
      <c r="L140" s="380"/>
      <c r="M140" s="103"/>
      <c r="N140" s="103"/>
      <c r="O140" s="103"/>
      <c r="P140" s="103"/>
      <c r="Q140" s="103"/>
      <c r="R140" s="103"/>
      <c r="S140" s="103"/>
    </row>
    <row r="141" spans="1:19" ht="10" customHeight="1" x14ac:dyDescent="0.25">
      <c r="C141" s="48"/>
      <c r="D141" s="103"/>
      <c r="E141" s="103"/>
      <c r="F141" s="103"/>
      <c r="G141" s="103"/>
      <c r="H141" s="103"/>
      <c r="I141" s="103"/>
      <c r="J141" s="370"/>
      <c r="K141" s="380"/>
      <c r="L141" s="380"/>
    </row>
    <row r="142" spans="1:19" ht="10" customHeight="1" x14ac:dyDescent="0.25">
      <c r="C142" s="48"/>
      <c r="D142" s="103"/>
      <c r="E142" s="103"/>
      <c r="F142" s="103"/>
      <c r="G142" s="103"/>
      <c r="H142" s="103"/>
      <c r="I142" s="103"/>
      <c r="J142" s="370"/>
      <c r="K142" s="380"/>
      <c r="L142" s="380"/>
    </row>
    <row r="143" spans="1:19" ht="10" customHeight="1" x14ac:dyDescent="0.25">
      <c r="C143" s="48"/>
      <c r="D143" s="103"/>
      <c r="E143" s="103"/>
      <c r="F143" s="103"/>
      <c r="G143" s="103"/>
      <c r="H143" s="103"/>
      <c r="I143" s="103"/>
      <c r="J143" s="370"/>
      <c r="K143" s="380"/>
      <c r="L143" s="380"/>
    </row>
    <row r="144" spans="1:19" ht="10.5" x14ac:dyDescent="0.25">
      <c r="C144" s="48"/>
      <c r="D144" s="103"/>
      <c r="E144" s="103"/>
      <c r="F144" s="103"/>
      <c r="G144" s="103"/>
      <c r="H144" s="103"/>
      <c r="I144" s="103"/>
      <c r="J144" s="370"/>
      <c r="K144" s="380"/>
      <c r="L144" s="380"/>
    </row>
    <row r="145" spans="3:12" ht="10.5" x14ac:dyDescent="0.25">
      <c r="C145" s="48"/>
      <c r="D145" s="103"/>
      <c r="E145" s="103"/>
      <c r="F145" s="103"/>
      <c r="G145" s="103"/>
      <c r="H145" s="103"/>
      <c r="I145" s="103"/>
      <c r="J145" s="370"/>
      <c r="K145" s="380"/>
      <c r="L145" s="380"/>
    </row>
    <row r="146" spans="3:12" ht="10.5" x14ac:dyDescent="0.25">
      <c r="C146" s="48"/>
      <c r="D146" s="103"/>
      <c r="E146" s="103"/>
      <c r="F146" s="103"/>
      <c r="G146" s="103"/>
      <c r="H146" s="103"/>
      <c r="I146" s="103"/>
      <c r="J146" s="370"/>
      <c r="K146" s="380"/>
      <c r="L146" s="380"/>
    </row>
    <row r="147" spans="3:12" ht="10.5" x14ac:dyDescent="0.25">
      <c r="C147" s="48"/>
      <c r="D147" s="103"/>
      <c r="E147" s="103"/>
      <c r="F147" s="103"/>
      <c r="G147" s="103"/>
      <c r="H147" s="103"/>
      <c r="I147" s="103"/>
      <c r="J147" s="370"/>
      <c r="K147" s="380"/>
      <c r="L147" s="380"/>
    </row>
    <row r="148" spans="3:12" ht="10.5" x14ac:dyDescent="0.25">
      <c r="C148" s="48"/>
      <c r="D148" s="103"/>
      <c r="E148" s="103"/>
      <c r="F148" s="103"/>
      <c r="G148" s="103"/>
      <c r="H148" s="103"/>
      <c r="I148" s="103"/>
      <c r="J148" s="370"/>
      <c r="K148" s="380"/>
      <c r="L148" s="380"/>
    </row>
    <row r="149" spans="3:12" ht="10.5" x14ac:dyDescent="0.25">
      <c r="C149" s="48"/>
      <c r="D149" s="103"/>
      <c r="E149" s="103"/>
      <c r="F149" s="103"/>
      <c r="G149" s="103"/>
      <c r="H149" s="103"/>
      <c r="I149" s="103"/>
      <c r="J149" s="370"/>
      <c r="K149" s="380"/>
      <c r="L149" s="380"/>
    </row>
    <row r="150" spans="3:12" ht="10.5" thickBot="1" x14ac:dyDescent="0.25">
      <c r="C150" s="50"/>
      <c r="D150" s="51"/>
      <c r="E150" s="51"/>
      <c r="F150" s="51"/>
      <c r="G150" s="51"/>
      <c r="H150" s="51"/>
      <c r="I150" s="51"/>
      <c r="J150" s="52"/>
      <c r="K150" s="380"/>
      <c r="L150" s="380"/>
    </row>
    <row r="151" spans="3:12" x14ac:dyDescent="0.2">
      <c r="E151" s="158"/>
      <c r="K151" s="380"/>
      <c r="L151" s="380"/>
    </row>
    <row r="152" spans="3:12" x14ac:dyDescent="0.2">
      <c r="E152" s="158"/>
    </row>
  </sheetData>
  <sortState xmlns:xlrd2="http://schemas.microsoft.com/office/spreadsheetml/2017/richdata2" ref="E143:E149">
    <sortCondition ref="E143"/>
  </sortState>
  <customSheetViews>
    <customSheetView guid="{460C675D-EB01-4F1F-8F6F-F3410AC9815E}" showGridLines="0" showRowCol="0">
      <selection activeCell="P10" sqref="P10"/>
      <pageMargins left="0.7" right="0.7" top="0.75" bottom="0.75" header="0.3" footer="0.3"/>
      <pageSetup paperSize="9" orientation="portrait" r:id="rId1"/>
    </customSheetView>
  </customSheetViews>
  <mergeCells count="1">
    <mergeCell ref="C5:Y5"/>
  </mergeCell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dimension ref="B2:B7"/>
  <sheetViews>
    <sheetView showGridLines="0" showRowColHeaders="0" zoomScale="80" zoomScaleNormal="80" workbookViewId="0"/>
  </sheetViews>
  <sheetFormatPr defaultColWidth="9.33203125" defaultRowHeight="10" x14ac:dyDescent="0.2"/>
  <cols>
    <col min="1" max="1" width="9.33203125" style="131"/>
    <col min="2" max="2" width="45.77734375" style="131" customWidth="1"/>
    <col min="3" max="3" width="22.77734375" style="131" customWidth="1"/>
    <col min="4" max="4" width="15.77734375" style="131" customWidth="1"/>
    <col min="5" max="5" width="12.33203125" style="131" customWidth="1"/>
    <col min="6" max="6" width="9.33203125" style="131"/>
    <col min="7" max="7" width="9.44140625" style="131" customWidth="1"/>
    <col min="8" max="8" width="19.33203125" style="131" customWidth="1"/>
    <col min="9" max="16384" width="9.33203125" style="131"/>
  </cols>
  <sheetData>
    <row r="2" spans="2:2" ht="20" x14ac:dyDescent="0.4">
      <c r="B2" s="194" t="s">
        <v>602</v>
      </c>
    </row>
    <row r="3" spans="2:2" ht="20.25" customHeight="1" x14ac:dyDescent="0.4">
      <c r="B3" s="194"/>
    </row>
    <row r="4" spans="2:2" ht="20" x14ac:dyDescent="0.4">
      <c r="B4" s="194"/>
    </row>
    <row r="5" spans="2:2" s="158" customFormat="1" x14ac:dyDescent="0.2"/>
    <row r="7" spans="2:2" ht="20" x14ac:dyDescent="0.4">
      <c r="B7" s="132" t="s">
        <v>127</v>
      </c>
    </row>
  </sheetData>
  <customSheetViews>
    <customSheetView guid="{460C675D-EB01-4F1F-8F6F-F3410AC9815E}" scale="80" showGridLines="0" showRowCol="0">
      <pageMargins left="0.7" right="0.7" top="0.75" bottom="0.75" header="0.3" footer="0.3"/>
    </customSheetView>
  </customSheetView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tabColor rgb="FFFFFF00"/>
  </sheetPr>
  <dimension ref="A1:M56"/>
  <sheetViews>
    <sheetView workbookViewId="0">
      <pane xSplit="1" topLeftCell="B1" activePane="topRight" state="frozen"/>
      <selection activeCell="S42" sqref="S42"/>
      <selection pane="topRight"/>
    </sheetView>
  </sheetViews>
  <sheetFormatPr defaultColWidth="9.33203125" defaultRowHeight="10" x14ac:dyDescent="0.2"/>
  <cols>
    <col min="1" max="1" width="70" style="174" bestFit="1" customWidth="1"/>
    <col min="2" max="2" width="13.33203125" style="174" bestFit="1" customWidth="1"/>
    <col min="3" max="9" width="12.77734375" style="174" customWidth="1"/>
    <col min="10" max="16384" width="9.33203125" style="174"/>
  </cols>
  <sheetData>
    <row r="1" spans="1:13" s="207" customFormat="1" ht="15.5" x14ac:dyDescent="0.35">
      <c r="A1" s="206" t="s">
        <v>166</v>
      </c>
      <c r="B1" s="135" t="s">
        <v>119</v>
      </c>
    </row>
    <row r="2" spans="1:13" s="207" customFormat="1" ht="10.5" x14ac:dyDescent="0.25">
      <c r="B2" s="187">
        <v>44287</v>
      </c>
      <c r="C2" s="187">
        <v>44317</v>
      </c>
      <c r="D2" s="187">
        <v>44348</v>
      </c>
      <c r="E2" s="187">
        <v>44378</v>
      </c>
      <c r="F2" s="187">
        <v>44409</v>
      </c>
      <c r="G2" s="187">
        <v>44440</v>
      </c>
      <c r="H2" s="187">
        <v>44470</v>
      </c>
      <c r="I2" s="187">
        <v>44501</v>
      </c>
      <c r="J2" s="187"/>
      <c r="K2" s="187"/>
      <c r="L2" s="187"/>
      <c r="M2" s="187"/>
    </row>
    <row r="3" spans="1:13" s="133" customFormat="1" ht="12.5" x14ac:dyDescent="0.2">
      <c r="A3" s="136" t="s">
        <v>150</v>
      </c>
      <c r="B3" s="161">
        <v>24665655</v>
      </c>
      <c r="C3" s="161">
        <v>24721806</v>
      </c>
      <c r="D3" s="161">
        <v>24989066</v>
      </c>
      <c r="E3" s="161">
        <v>25287901</v>
      </c>
      <c r="F3" s="161">
        <v>25581292</v>
      </c>
      <c r="G3" s="161">
        <v>25862219</v>
      </c>
      <c r="H3" s="161">
        <v>26372084</v>
      </c>
      <c r="I3" s="161">
        <v>27074501</v>
      </c>
      <c r="J3" s="161"/>
      <c r="K3" s="161"/>
      <c r="L3" s="161"/>
    </row>
    <row r="4" spans="1:13" s="133" customFormat="1" ht="11.25" customHeight="1" x14ac:dyDescent="0.2">
      <c r="A4" s="137" t="s">
        <v>152</v>
      </c>
      <c r="B4" s="151">
        <v>0.73199999999999998</v>
      </c>
      <c r="C4" s="151">
        <v>0.73299999999999998</v>
      </c>
      <c r="D4" s="151">
        <v>0.74</v>
      </c>
      <c r="E4" s="151">
        <v>0.749</v>
      </c>
      <c r="F4" s="151">
        <v>0.75700000000000001</v>
      </c>
      <c r="G4" s="151">
        <v>0.76400000000000001</v>
      </c>
      <c r="H4" s="151">
        <v>0.77900000000000003</v>
      </c>
      <c r="I4" s="151">
        <v>0.79900000000000004</v>
      </c>
      <c r="J4" s="151"/>
      <c r="K4" s="151"/>
      <c r="L4" s="151"/>
    </row>
    <row r="5" spans="1:13" s="133" customFormat="1" ht="11.25" customHeight="1" x14ac:dyDescent="0.2">
      <c r="A5" s="137" t="s">
        <v>151</v>
      </c>
      <c r="B5" s="171">
        <v>10.199999999999999</v>
      </c>
      <c r="C5" s="171">
        <v>10.1</v>
      </c>
      <c r="D5" s="171">
        <v>10</v>
      </c>
      <c r="E5" s="171">
        <v>9.8000000000000007</v>
      </c>
      <c r="F5" s="171">
        <v>9.8000000000000007</v>
      </c>
      <c r="G5" s="171">
        <v>9.6999999999999993</v>
      </c>
      <c r="H5" s="171">
        <v>9.5</v>
      </c>
      <c r="I5" s="171">
        <v>9.3000000000000007</v>
      </c>
      <c r="J5" s="171"/>
      <c r="K5" s="171"/>
      <c r="L5" s="171"/>
    </row>
    <row r="6" spans="1:13" s="134" customFormat="1" ht="12.5" x14ac:dyDescent="0.25">
      <c r="A6" s="137" t="s">
        <v>158</v>
      </c>
      <c r="B6" s="161">
        <v>2471302</v>
      </c>
      <c r="C6" s="161">
        <v>2457770</v>
      </c>
      <c r="D6" s="161">
        <v>2454479</v>
      </c>
      <c r="E6" s="161">
        <v>2455612</v>
      </c>
      <c r="F6" s="161">
        <v>2470051</v>
      </c>
      <c r="G6" s="161">
        <v>2476195</v>
      </c>
      <c r="H6" s="161">
        <v>2476148</v>
      </c>
      <c r="I6" s="161">
        <v>2487535</v>
      </c>
      <c r="J6" s="161"/>
      <c r="K6" s="161"/>
      <c r="L6" s="161"/>
    </row>
    <row r="7" spans="1:13" s="134" customFormat="1" ht="12.5" x14ac:dyDescent="0.25">
      <c r="B7" s="161"/>
    </row>
    <row r="8" spans="1:13" x14ac:dyDescent="0.2">
      <c r="C8" s="257"/>
    </row>
    <row r="9" spans="1:13" ht="15.5" x14ac:dyDescent="0.2">
      <c r="A9" s="189" t="s">
        <v>164</v>
      </c>
      <c r="B9" s="179"/>
    </row>
    <row r="10" spans="1:13" ht="10.5" x14ac:dyDescent="0.25">
      <c r="B10" s="135" t="s">
        <v>119</v>
      </c>
    </row>
    <row r="11" spans="1:13" ht="13" x14ac:dyDescent="0.25">
      <c r="A11" s="186" t="s">
        <v>150</v>
      </c>
      <c r="B11" s="187">
        <v>44287</v>
      </c>
      <c r="C11" s="187">
        <v>44317</v>
      </c>
      <c r="D11" s="187">
        <v>44348</v>
      </c>
      <c r="E11" s="187">
        <v>44378</v>
      </c>
      <c r="F11" s="187">
        <v>44409</v>
      </c>
      <c r="G11" s="187">
        <v>44440</v>
      </c>
      <c r="H11" s="187">
        <v>44470</v>
      </c>
      <c r="I11" s="187">
        <v>44501</v>
      </c>
    </row>
    <row r="12" spans="1:13" x14ac:dyDescent="0.2">
      <c r="A12" s="158" t="s">
        <v>179</v>
      </c>
      <c r="B12" s="170">
        <v>3057643</v>
      </c>
      <c r="C12" s="179">
        <v>3065936</v>
      </c>
      <c r="D12" s="179">
        <v>3103781</v>
      </c>
      <c r="E12" s="179">
        <v>3146069</v>
      </c>
      <c r="F12" s="179">
        <v>3181742</v>
      </c>
      <c r="G12" s="179">
        <v>3218230</v>
      </c>
      <c r="H12" s="179">
        <v>3287722</v>
      </c>
      <c r="I12" s="179">
        <v>3377498</v>
      </c>
      <c r="J12" s="179"/>
      <c r="K12" s="179"/>
    </row>
    <row r="13" spans="1:13" x14ac:dyDescent="0.2">
      <c r="A13" s="158" t="s">
        <v>161</v>
      </c>
      <c r="B13" s="170">
        <v>2998166</v>
      </c>
      <c r="C13" s="179">
        <v>3005207</v>
      </c>
      <c r="D13" s="179">
        <v>3047873</v>
      </c>
      <c r="E13" s="179">
        <v>3099298</v>
      </c>
      <c r="F13" s="179">
        <v>3144558</v>
      </c>
      <c r="G13" s="179">
        <v>3181108</v>
      </c>
      <c r="H13" s="179">
        <v>3258081</v>
      </c>
      <c r="I13" s="179">
        <v>3355963</v>
      </c>
      <c r="J13" s="179"/>
      <c r="K13" s="179"/>
    </row>
    <row r="14" spans="1:13" x14ac:dyDescent="0.2">
      <c r="A14" s="158" t="s">
        <v>180</v>
      </c>
      <c r="B14" s="170">
        <v>4825782</v>
      </c>
      <c r="C14" s="179">
        <v>4840874</v>
      </c>
      <c r="D14" s="179">
        <v>4893371</v>
      </c>
      <c r="E14" s="179">
        <v>4949240</v>
      </c>
      <c r="F14" s="179">
        <v>5011675</v>
      </c>
      <c r="G14" s="179">
        <v>5068277</v>
      </c>
      <c r="H14" s="179">
        <v>5171552</v>
      </c>
      <c r="I14" s="179">
        <v>5305666</v>
      </c>
      <c r="J14" s="179"/>
      <c r="K14" s="179"/>
    </row>
    <row r="15" spans="1:13" x14ac:dyDescent="0.2">
      <c r="A15" s="158" t="s">
        <v>181</v>
      </c>
      <c r="B15" s="170">
        <v>4219331</v>
      </c>
      <c r="C15" s="179">
        <v>4233779</v>
      </c>
      <c r="D15" s="179">
        <v>4279789</v>
      </c>
      <c r="E15" s="179">
        <v>4326999</v>
      </c>
      <c r="F15" s="179">
        <v>4379266</v>
      </c>
      <c r="G15" s="179">
        <v>4428292</v>
      </c>
      <c r="H15" s="179">
        <v>4508133</v>
      </c>
      <c r="I15" s="179">
        <v>4623406</v>
      </c>
      <c r="J15" s="179"/>
      <c r="K15" s="179"/>
    </row>
    <row r="16" spans="1:13" x14ac:dyDescent="0.2">
      <c r="A16" s="158" t="s">
        <v>182</v>
      </c>
      <c r="B16" s="170">
        <v>3472455</v>
      </c>
      <c r="C16" s="179">
        <v>3492867</v>
      </c>
      <c r="D16" s="179">
        <v>3532262</v>
      </c>
      <c r="E16" s="179">
        <v>3572228</v>
      </c>
      <c r="F16" s="179">
        <v>3612745</v>
      </c>
      <c r="G16" s="179">
        <v>3658653</v>
      </c>
      <c r="H16" s="179">
        <v>3734971</v>
      </c>
      <c r="I16" s="179">
        <v>3846480</v>
      </c>
      <c r="J16" s="179"/>
      <c r="K16" s="179"/>
    </row>
    <row r="17" spans="1:11" x14ac:dyDescent="0.2">
      <c r="A17" s="158" t="s">
        <v>183</v>
      </c>
      <c r="B17" s="170">
        <v>3694339</v>
      </c>
      <c r="C17" s="179">
        <v>3689470</v>
      </c>
      <c r="D17" s="179">
        <v>3722503</v>
      </c>
      <c r="E17" s="179">
        <v>3764865</v>
      </c>
      <c r="F17" s="179">
        <v>3801673</v>
      </c>
      <c r="G17" s="179">
        <v>3838626</v>
      </c>
      <c r="H17" s="179">
        <v>3910640</v>
      </c>
      <c r="I17" s="179">
        <v>4008792</v>
      </c>
      <c r="J17" s="179"/>
      <c r="K17" s="179"/>
    </row>
    <row r="18" spans="1:11" x14ac:dyDescent="0.2">
      <c r="A18" s="158" t="s">
        <v>184</v>
      </c>
      <c r="B18" s="170">
        <v>2397939</v>
      </c>
      <c r="C18" s="179">
        <v>2393673</v>
      </c>
      <c r="D18" s="179">
        <v>2409487</v>
      </c>
      <c r="E18" s="179">
        <v>2429202</v>
      </c>
      <c r="F18" s="179">
        <v>2449633</v>
      </c>
      <c r="G18" s="179">
        <v>2469033</v>
      </c>
      <c r="H18" s="179">
        <v>2500985</v>
      </c>
      <c r="I18" s="179">
        <v>2556696</v>
      </c>
      <c r="J18" s="179"/>
      <c r="K18" s="179"/>
    </row>
    <row r="19" spans="1:11" s="207" customFormat="1" ht="10.5" x14ac:dyDescent="0.25">
      <c r="A19" s="100" t="s">
        <v>165</v>
      </c>
      <c r="B19" s="217">
        <f t="shared" ref="B19:I19" si="0">SUM(B12:B18)</f>
        <v>24665655</v>
      </c>
      <c r="C19" s="217">
        <f t="shared" si="0"/>
        <v>24721806</v>
      </c>
      <c r="D19" s="217">
        <f t="shared" si="0"/>
        <v>24989066</v>
      </c>
      <c r="E19" s="217">
        <f t="shared" si="0"/>
        <v>25287901</v>
      </c>
      <c r="F19" s="217">
        <f t="shared" si="0"/>
        <v>25581292</v>
      </c>
      <c r="G19" s="217">
        <f t="shared" si="0"/>
        <v>25862219</v>
      </c>
      <c r="H19" s="217">
        <f t="shared" si="0"/>
        <v>26372084</v>
      </c>
      <c r="I19" s="217">
        <f t="shared" si="0"/>
        <v>27074501</v>
      </c>
    </row>
    <row r="20" spans="1:11" x14ac:dyDescent="0.2">
      <c r="A20" s="208"/>
      <c r="B20" s="179"/>
    </row>
    <row r="21" spans="1:11" x14ac:dyDescent="0.2">
      <c r="A21" s="208"/>
    </row>
    <row r="22" spans="1:11" ht="10.5" x14ac:dyDescent="0.25">
      <c r="B22" s="135" t="s">
        <v>119</v>
      </c>
    </row>
    <row r="23" spans="1:11" ht="13" x14ac:dyDescent="0.25">
      <c r="A23" s="188" t="s">
        <v>152</v>
      </c>
      <c r="B23" s="187">
        <v>44287</v>
      </c>
      <c r="C23" s="187">
        <v>44317</v>
      </c>
      <c r="D23" s="187">
        <v>44348</v>
      </c>
      <c r="E23" s="187">
        <v>44378</v>
      </c>
      <c r="F23" s="187">
        <v>44409</v>
      </c>
      <c r="G23" s="187">
        <v>44440</v>
      </c>
      <c r="H23" s="187">
        <v>44470</v>
      </c>
      <c r="I23" s="187">
        <v>44501</v>
      </c>
    </row>
    <row r="24" spans="1:11" x14ac:dyDescent="0.2">
      <c r="A24" s="158" t="s">
        <v>179</v>
      </c>
      <c r="B24" s="242">
        <v>0.77500000000000002</v>
      </c>
      <c r="C24" s="242">
        <v>0.77700000000000002</v>
      </c>
      <c r="D24" s="174">
        <v>0.78600000000000003</v>
      </c>
      <c r="E24" s="242">
        <v>0.79600000000000004</v>
      </c>
      <c r="F24" s="174">
        <v>0.80400000000000005</v>
      </c>
      <c r="G24" s="174">
        <v>0.81299999999999994</v>
      </c>
      <c r="H24" s="242">
        <v>0.82899999999999996</v>
      </c>
      <c r="I24" s="174">
        <v>0.85099999999999998</v>
      </c>
    </row>
    <row r="25" spans="1:11" x14ac:dyDescent="0.2">
      <c r="A25" s="158" t="s">
        <v>161</v>
      </c>
      <c r="B25" s="242">
        <v>0.56299999999999994</v>
      </c>
      <c r="C25" s="242">
        <v>0.56399999999999995</v>
      </c>
      <c r="D25" s="174">
        <v>0.57099999999999995</v>
      </c>
      <c r="E25" s="242">
        <v>0.57999999999999996</v>
      </c>
      <c r="F25" s="174">
        <v>0.58799999999999997</v>
      </c>
      <c r="G25" s="174">
        <v>0.59399999999999997</v>
      </c>
      <c r="H25" s="242">
        <v>0.60699999999999998</v>
      </c>
      <c r="I25" s="174">
        <v>0.624</v>
      </c>
    </row>
    <row r="26" spans="1:11" x14ac:dyDescent="0.2">
      <c r="A26" s="158" t="s">
        <v>180</v>
      </c>
      <c r="B26" s="242">
        <v>0.76500000000000001</v>
      </c>
      <c r="C26" s="242">
        <v>0.76700000000000002</v>
      </c>
      <c r="D26" s="174">
        <v>0.77500000000000002</v>
      </c>
      <c r="E26" s="242">
        <v>0.78400000000000003</v>
      </c>
      <c r="F26" s="174">
        <v>0.79300000000000004</v>
      </c>
      <c r="G26" s="174">
        <v>0.80100000000000005</v>
      </c>
      <c r="H26" s="242">
        <v>0.81699999999999995</v>
      </c>
      <c r="I26" s="174">
        <v>0.83799999999999997</v>
      </c>
    </row>
    <row r="27" spans="1:11" x14ac:dyDescent="0.2">
      <c r="A27" s="158" t="s">
        <v>181</v>
      </c>
      <c r="B27" s="242">
        <v>0.82699999999999996</v>
      </c>
      <c r="C27" s="242">
        <v>0.83</v>
      </c>
      <c r="D27" s="174">
        <v>0.83799999999999997</v>
      </c>
      <c r="E27" s="242">
        <v>0.84699999999999998</v>
      </c>
      <c r="F27" s="174">
        <v>0.85699999999999998</v>
      </c>
      <c r="G27" s="174">
        <v>0.86599999999999999</v>
      </c>
      <c r="H27" s="242">
        <v>0.88100000000000001</v>
      </c>
      <c r="I27" s="174">
        <v>0.90300000000000002</v>
      </c>
    </row>
    <row r="28" spans="1:11" x14ac:dyDescent="0.2">
      <c r="A28" s="158" t="s">
        <v>182</v>
      </c>
      <c r="B28" s="242">
        <v>0.82099999999999995</v>
      </c>
      <c r="C28" s="242">
        <v>0.82499999999999996</v>
      </c>
      <c r="D28" s="174">
        <v>0.83399999999999996</v>
      </c>
      <c r="E28" s="242">
        <v>0.84299999999999997</v>
      </c>
      <c r="F28" s="174">
        <v>0.85199999999999998</v>
      </c>
      <c r="G28" s="174">
        <v>0.86199999999999999</v>
      </c>
      <c r="H28" s="242">
        <v>0.879</v>
      </c>
      <c r="I28" s="174">
        <v>0.90400000000000003</v>
      </c>
    </row>
    <row r="29" spans="1:11" x14ac:dyDescent="0.2">
      <c r="A29" s="158" t="s">
        <v>183</v>
      </c>
      <c r="B29" s="242">
        <v>0.69</v>
      </c>
      <c r="C29" s="242">
        <v>0.68899999999999995</v>
      </c>
      <c r="D29" s="174">
        <v>0.69499999999999995</v>
      </c>
      <c r="E29" s="242">
        <v>0.70199999999999996</v>
      </c>
      <c r="F29" s="174">
        <v>0.70799999999999996</v>
      </c>
      <c r="G29" s="174">
        <v>0.71499999999999997</v>
      </c>
      <c r="H29" s="242">
        <v>0.72699999999999998</v>
      </c>
      <c r="I29" s="174">
        <v>0.745</v>
      </c>
    </row>
    <row r="30" spans="1:11" x14ac:dyDescent="0.2">
      <c r="A30" s="158" t="s">
        <v>184</v>
      </c>
      <c r="B30" s="242">
        <v>0.69699999999999995</v>
      </c>
      <c r="C30" s="242">
        <v>0.69499999999999995</v>
      </c>
      <c r="D30" s="174">
        <v>0.69899999999999995</v>
      </c>
      <c r="E30" s="242">
        <v>0.70399999999999996</v>
      </c>
      <c r="F30" s="174">
        <v>0.70899999999999996</v>
      </c>
      <c r="G30" s="174">
        <v>0.71399999999999997</v>
      </c>
      <c r="H30" s="242">
        <v>0.72199999999999998</v>
      </c>
      <c r="I30" s="174">
        <v>0.73799999999999999</v>
      </c>
    </row>
    <row r="31" spans="1:11" s="207" customFormat="1" ht="10.5" x14ac:dyDescent="0.25">
      <c r="A31" s="100"/>
      <c r="B31" s="219"/>
    </row>
    <row r="33" spans="1:9" ht="10.5" x14ac:dyDescent="0.25">
      <c r="B33" s="135" t="s">
        <v>119</v>
      </c>
    </row>
    <row r="34" spans="1:9" ht="13" x14ac:dyDescent="0.25">
      <c r="A34" s="188" t="s">
        <v>151</v>
      </c>
      <c r="B34" s="187">
        <v>44287</v>
      </c>
      <c r="C34" s="187">
        <v>44317</v>
      </c>
      <c r="D34" s="187">
        <v>44348</v>
      </c>
      <c r="E34" s="187">
        <v>44378</v>
      </c>
      <c r="F34" s="187">
        <v>44409</v>
      </c>
      <c r="G34" s="187">
        <v>44440</v>
      </c>
      <c r="H34" s="187">
        <v>44470</v>
      </c>
      <c r="I34" s="187">
        <v>44501</v>
      </c>
    </row>
    <row r="35" spans="1:9" x14ac:dyDescent="0.2">
      <c r="A35" s="158" t="s">
        <v>179</v>
      </c>
      <c r="B35" s="243">
        <v>11.5</v>
      </c>
      <c r="C35" s="243">
        <v>11.4</v>
      </c>
      <c r="D35" s="243">
        <v>11.2</v>
      </c>
      <c r="E35" s="243">
        <v>11</v>
      </c>
      <c r="F35" s="174">
        <v>10.9</v>
      </c>
      <c r="G35" s="243">
        <v>10.8</v>
      </c>
      <c r="H35" s="243">
        <v>10.5</v>
      </c>
      <c r="I35" s="243">
        <v>10.199999999999999</v>
      </c>
    </row>
    <row r="36" spans="1:9" x14ac:dyDescent="0.2">
      <c r="A36" s="158" t="s">
        <v>161</v>
      </c>
      <c r="B36" s="243">
        <v>11.1</v>
      </c>
      <c r="C36" s="243">
        <v>11</v>
      </c>
      <c r="D36" s="243">
        <v>10.8</v>
      </c>
      <c r="E36" s="243">
        <v>10.7</v>
      </c>
      <c r="F36" s="174">
        <v>10.6</v>
      </c>
      <c r="G36" s="243">
        <v>10.5</v>
      </c>
      <c r="H36" s="243">
        <v>10.3</v>
      </c>
      <c r="I36" s="243">
        <v>10</v>
      </c>
    </row>
    <row r="37" spans="1:9" x14ac:dyDescent="0.2">
      <c r="A37" s="158" t="s">
        <v>180</v>
      </c>
      <c r="B37" s="243">
        <v>9.8000000000000007</v>
      </c>
      <c r="C37" s="243">
        <v>9.6999999999999993</v>
      </c>
      <c r="D37" s="243">
        <v>9.6</v>
      </c>
      <c r="E37" s="243">
        <v>9.5</v>
      </c>
      <c r="F37" s="174">
        <v>9.5</v>
      </c>
      <c r="G37" s="243">
        <v>9.4</v>
      </c>
      <c r="H37" s="243">
        <v>9.3000000000000007</v>
      </c>
      <c r="I37" s="243">
        <v>9.1</v>
      </c>
    </row>
    <row r="38" spans="1:9" x14ac:dyDescent="0.2">
      <c r="A38" s="158" t="s">
        <v>181</v>
      </c>
      <c r="B38" s="243">
        <v>8.1999999999999993</v>
      </c>
      <c r="C38" s="243">
        <v>8.1</v>
      </c>
      <c r="D38" s="243">
        <v>8</v>
      </c>
      <c r="E38" s="243">
        <v>7.9</v>
      </c>
      <c r="F38" s="174">
        <v>7.9</v>
      </c>
      <c r="G38" s="243">
        <v>7.8</v>
      </c>
      <c r="H38" s="243">
        <v>7.6</v>
      </c>
      <c r="I38" s="243">
        <v>7.5</v>
      </c>
    </row>
    <row r="39" spans="1:9" x14ac:dyDescent="0.2">
      <c r="A39" s="158" t="s">
        <v>182</v>
      </c>
      <c r="B39" s="243">
        <v>9.6999999999999993</v>
      </c>
      <c r="C39" s="243">
        <v>9.6</v>
      </c>
      <c r="D39" s="243">
        <v>9.5</v>
      </c>
      <c r="E39" s="243">
        <v>9.3000000000000007</v>
      </c>
      <c r="F39" s="174">
        <v>9.3000000000000007</v>
      </c>
      <c r="G39" s="243">
        <v>9.1999999999999993</v>
      </c>
      <c r="H39" s="243">
        <v>9.1</v>
      </c>
      <c r="I39" s="243">
        <v>8.9</v>
      </c>
    </row>
    <row r="40" spans="1:9" x14ac:dyDescent="0.2">
      <c r="A40" s="158" t="s">
        <v>183</v>
      </c>
      <c r="B40" s="243">
        <v>11.5</v>
      </c>
      <c r="C40" s="243">
        <v>11.4</v>
      </c>
      <c r="D40" s="243">
        <v>11.3</v>
      </c>
      <c r="E40" s="243">
        <v>11.2</v>
      </c>
      <c r="F40" s="174">
        <v>11.1</v>
      </c>
      <c r="G40" s="243">
        <v>11</v>
      </c>
      <c r="H40" s="243">
        <v>10.8</v>
      </c>
      <c r="I40" s="243">
        <v>10.6</v>
      </c>
    </row>
    <row r="41" spans="1:9" x14ac:dyDescent="0.2">
      <c r="A41" s="158" t="s">
        <v>184</v>
      </c>
      <c r="B41" s="243">
        <v>10.3</v>
      </c>
      <c r="C41" s="243">
        <v>10.199999999999999</v>
      </c>
      <c r="D41" s="243">
        <v>10.1</v>
      </c>
      <c r="E41" s="243">
        <v>10</v>
      </c>
      <c r="F41" s="243">
        <v>10</v>
      </c>
      <c r="G41" s="243">
        <v>9.9</v>
      </c>
      <c r="H41" s="243">
        <v>9.8000000000000007</v>
      </c>
      <c r="I41" s="243">
        <v>9.6</v>
      </c>
    </row>
    <row r="42" spans="1:9" ht="10.5" x14ac:dyDescent="0.25">
      <c r="A42" s="100"/>
    </row>
    <row r="44" spans="1:9" ht="10.5" x14ac:dyDescent="0.25">
      <c r="B44" s="135" t="s">
        <v>119</v>
      </c>
    </row>
    <row r="45" spans="1:9" ht="13" x14ac:dyDescent="0.25">
      <c r="A45" s="188" t="s">
        <v>158</v>
      </c>
      <c r="B45" s="187">
        <v>44287</v>
      </c>
      <c r="C45" s="187">
        <v>44317</v>
      </c>
      <c r="D45" s="187">
        <v>44348</v>
      </c>
      <c r="E45" s="187">
        <v>44378</v>
      </c>
      <c r="F45" s="187">
        <v>44409</v>
      </c>
      <c r="G45" s="187">
        <v>44440</v>
      </c>
      <c r="H45" s="187">
        <v>44470</v>
      </c>
      <c r="I45" s="187">
        <v>44501</v>
      </c>
    </row>
    <row r="46" spans="1:9" x14ac:dyDescent="0.2">
      <c r="A46" s="158" t="s">
        <v>179</v>
      </c>
      <c r="B46" s="190">
        <v>346686</v>
      </c>
      <c r="C46" s="190">
        <v>344108</v>
      </c>
      <c r="D46" s="190">
        <v>342807</v>
      </c>
      <c r="E46" s="190">
        <v>342507</v>
      </c>
      <c r="F46" s="190">
        <v>343273</v>
      </c>
      <c r="G46" s="190">
        <v>342913</v>
      </c>
      <c r="H46" s="179">
        <v>341661</v>
      </c>
      <c r="I46" s="179">
        <v>341969</v>
      </c>
    </row>
    <row r="47" spans="1:9" x14ac:dyDescent="0.2">
      <c r="A47" s="158" t="s">
        <v>161</v>
      </c>
      <c r="B47" s="190">
        <v>328662</v>
      </c>
      <c r="C47" s="190">
        <v>326243</v>
      </c>
      <c r="D47" s="190">
        <v>326031</v>
      </c>
      <c r="E47" s="190">
        <v>326611</v>
      </c>
      <c r="F47" s="190">
        <v>328777</v>
      </c>
      <c r="G47" s="190">
        <v>329722</v>
      </c>
      <c r="H47" s="179">
        <v>330388</v>
      </c>
      <c r="I47" s="179">
        <v>332910</v>
      </c>
    </row>
    <row r="48" spans="1:9" x14ac:dyDescent="0.2">
      <c r="A48" s="158" t="s">
        <v>180</v>
      </c>
      <c r="B48" s="190">
        <v>466779</v>
      </c>
      <c r="C48" s="190">
        <v>465507</v>
      </c>
      <c r="D48" s="190">
        <v>465455</v>
      </c>
      <c r="E48" s="190">
        <v>466318</v>
      </c>
      <c r="F48" s="190">
        <v>470534</v>
      </c>
      <c r="G48" s="190">
        <v>472921</v>
      </c>
      <c r="H48" s="179">
        <v>473925</v>
      </c>
      <c r="I48" s="179">
        <v>477326</v>
      </c>
    </row>
    <row r="49" spans="1:9" x14ac:dyDescent="0.2">
      <c r="A49" s="158" t="s">
        <v>181</v>
      </c>
      <c r="B49" s="190">
        <v>338242</v>
      </c>
      <c r="C49" s="190">
        <v>336538</v>
      </c>
      <c r="D49" s="190">
        <v>336364</v>
      </c>
      <c r="E49" s="190">
        <v>336604</v>
      </c>
      <c r="F49" s="190">
        <v>338656</v>
      </c>
      <c r="G49" s="190">
        <v>339534</v>
      </c>
      <c r="H49" s="179">
        <v>339450</v>
      </c>
      <c r="I49" s="179">
        <v>340406</v>
      </c>
    </row>
    <row r="50" spans="1:9" x14ac:dyDescent="0.2">
      <c r="A50" s="158" t="s">
        <v>182</v>
      </c>
      <c r="B50" s="190">
        <v>331035</v>
      </c>
      <c r="C50" s="190">
        <v>329582</v>
      </c>
      <c r="D50" s="190">
        <v>329496</v>
      </c>
      <c r="E50" s="190">
        <v>329303</v>
      </c>
      <c r="F50" s="190">
        <v>331863</v>
      </c>
      <c r="G50" s="190">
        <v>333906</v>
      </c>
      <c r="H50" s="179">
        <v>334405</v>
      </c>
      <c r="I50" s="179">
        <v>336729</v>
      </c>
    </row>
    <row r="51" spans="1:9" x14ac:dyDescent="0.2">
      <c r="A51" s="158" t="s">
        <v>183</v>
      </c>
      <c r="B51" s="190">
        <v>418166</v>
      </c>
      <c r="C51" s="190">
        <v>415544</v>
      </c>
      <c r="D51" s="190">
        <v>414803</v>
      </c>
      <c r="E51" s="190">
        <v>415112</v>
      </c>
      <c r="F51" s="190">
        <v>417118</v>
      </c>
      <c r="G51" s="190">
        <v>417457</v>
      </c>
      <c r="H51" s="179">
        <v>416993</v>
      </c>
      <c r="I51" s="179">
        <v>418185</v>
      </c>
    </row>
    <row r="52" spans="1:9" x14ac:dyDescent="0.2">
      <c r="A52" s="158" t="s">
        <v>184</v>
      </c>
      <c r="B52" s="190">
        <v>241732</v>
      </c>
      <c r="C52" s="190">
        <v>240248</v>
      </c>
      <c r="D52" s="190">
        <v>239523</v>
      </c>
      <c r="E52" s="190">
        <v>239157</v>
      </c>
      <c r="F52" s="190">
        <v>239830</v>
      </c>
      <c r="G52" s="190">
        <v>239742</v>
      </c>
      <c r="H52" s="179">
        <v>239326</v>
      </c>
      <c r="I52" s="179">
        <v>240010</v>
      </c>
    </row>
    <row r="53" spans="1:9" ht="10.5" x14ac:dyDescent="0.25">
      <c r="A53" s="100" t="s">
        <v>165</v>
      </c>
      <c r="B53" s="217">
        <f t="shared" ref="B53:I53" si="1">SUM(B46:B52)</f>
        <v>2471302</v>
      </c>
      <c r="C53" s="217">
        <f t="shared" si="1"/>
        <v>2457770</v>
      </c>
      <c r="D53" s="217">
        <f t="shared" si="1"/>
        <v>2454479</v>
      </c>
      <c r="E53" s="217">
        <f t="shared" si="1"/>
        <v>2455612</v>
      </c>
      <c r="F53" s="217">
        <f t="shared" si="1"/>
        <v>2470051</v>
      </c>
      <c r="G53" s="217">
        <f t="shared" si="1"/>
        <v>2476195</v>
      </c>
      <c r="H53" s="217">
        <f t="shared" si="1"/>
        <v>2476148</v>
      </c>
      <c r="I53" s="217">
        <f t="shared" si="1"/>
        <v>2487535</v>
      </c>
    </row>
    <row r="54" spans="1:9" x14ac:dyDescent="0.2">
      <c r="B54" s="179"/>
    </row>
    <row r="56" spans="1:9" ht="10.5" x14ac:dyDescent="0.25">
      <c r="B56" s="135"/>
    </row>
  </sheetData>
  <customSheetViews>
    <customSheetView guid="{460C675D-EB01-4F1F-8F6F-F3410AC9815E}">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3"/>
  <sheetViews>
    <sheetView showGridLines="0" showRowColHeaders="0" zoomScale="80" zoomScaleNormal="80" workbookViewId="0"/>
  </sheetViews>
  <sheetFormatPr defaultRowHeight="10" x14ac:dyDescent="0.2"/>
  <cols>
    <col min="2" max="2" width="45.77734375" customWidth="1"/>
    <col min="3" max="3" width="22.77734375" customWidth="1"/>
    <col min="4" max="4" width="15.77734375" customWidth="1"/>
    <col min="5" max="5" width="12.33203125" customWidth="1"/>
    <col min="7" max="7" width="9.44140625" customWidth="1"/>
    <col min="8" max="8" width="19.33203125" customWidth="1"/>
  </cols>
  <sheetData>
    <row r="3" spans="2:2" ht="18" x14ac:dyDescent="0.4">
      <c r="B3" s="308" t="s">
        <v>540</v>
      </c>
    </row>
  </sheetData>
  <customSheetViews>
    <customSheetView guid="{0B466410-FB7E-451A-AFD3-95886095C000}" scale="80" showGridLines="0" showRowCol="0">
      <selection activeCell="L3" sqref="L3"/>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FF00"/>
  </sheetPr>
  <dimension ref="A1:I42"/>
  <sheetViews>
    <sheetView workbookViewId="0">
      <pane xSplit="1" topLeftCell="B1" activePane="topRight" state="frozen"/>
      <selection pane="topRight"/>
    </sheetView>
  </sheetViews>
  <sheetFormatPr defaultRowHeight="10" x14ac:dyDescent="0.2"/>
  <cols>
    <col min="1" max="1" width="85.33203125" customWidth="1"/>
    <col min="2" max="2" width="25.33203125" style="104" customWidth="1"/>
  </cols>
  <sheetData>
    <row r="1" spans="1:9" ht="10.5" x14ac:dyDescent="0.25">
      <c r="A1" s="1" t="s">
        <v>535</v>
      </c>
    </row>
    <row r="2" spans="1:9" ht="10.5" x14ac:dyDescent="0.25">
      <c r="A2" s="1"/>
    </row>
    <row r="3" spans="1:9" ht="11" thickBot="1" x14ac:dyDescent="0.3">
      <c r="A3" s="19" t="s">
        <v>115</v>
      </c>
      <c r="B3" s="104" t="s">
        <v>119</v>
      </c>
    </row>
    <row r="4" spans="1:9" ht="10.5" thickTop="1" x14ac:dyDescent="0.2">
      <c r="A4" s="8"/>
      <c r="B4" s="168">
        <v>44287</v>
      </c>
      <c r="C4" s="168">
        <v>44317</v>
      </c>
      <c r="D4" s="168">
        <v>44348</v>
      </c>
      <c r="E4" s="168">
        <v>44378</v>
      </c>
      <c r="F4" s="168">
        <v>44409</v>
      </c>
      <c r="G4" s="168">
        <v>44440</v>
      </c>
      <c r="H4" s="168">
        <v>44470</v>
      </c>
      <c r="I4" s="168">
        <v>44501</v>
      </c>
    </row>
    <row r="5" spans="1:9" s="147" customFormat="1" x14ac:dyDescent="0.2">
      <c r="A5" s="195" t="s">
        <v>153</v>
      </c>
      <c r="B5" s="65">
        <v>88</v>
      </c>
      <c r="C5" s="65">
        <v>87</v>
      </c>
      <c r="D5" s="65">
        <v>84</v>
      </c>
      <c r="E5" s="65">
        <v>82</v>
      </c>
      <c r="F5" s="147">
        <v>81</v>
      </c>
      <c r="G5" s="147">
        <v>74</v>
      </c>
      <c r="H5" s="147">
        <v>69</v>
      </c>
      <c r="I5" s="147">
        <v>59</v>
      </c>
    </row>
    <row r="6" spans="1:9" s="147" customFormat="1" ht="10.5" thickBot="1" x14ac:dyDescent="0.25">
      <c r="A6" s="327" t="s">
        <v>157</v>
      </c>
      <c r="B6" s="169">
        <f>106-B5</f>
        <v>18</v>
      </c>
      <c r="C6" s="169">
        <f t="shared" ref="C6:I6" si="0">106-C5</f>
        <v>19</v>
      </c>
      <c r="D6" s="169">
        <f t="shared" si="0"/>
        <v>22</v>
      </c>
      <c r="E6" s="169">
        <f t="shared" si="0"/>
        <v>24</v>
      </c>
      <c r="F6" s="169">
        <f t="shared" si="0"/>
        <v>25</v>
      </c>
      <c r="G6" s="169">
        <f t="shared" si="0"/>
        <v>32</v>
      </c>
      <c r="H6" s="169">
        <f t="shared" si="0"/>
        <v>37</v>
      </c>
      <c r="I6" s="169">
        <f t="shared" si="0"/>
        <v>47</v>
      </c>
    </row>
    <row r="7" spans="1:9" ht="10.5" thickTop="1" x14ac:dyDescent="0.2"/>
    <row r="8" spans="1:9" x14ac:dyDescent="0.2">
      <c r="B8"/>
    </row>
    <row r="9" spans="1:9" s="147" customFormat="1" ht="11" thickBot="1" x14ac:dyDescent="0.3">
      <c r="A9" s="196" t="s">
        <v>114</v>
      </c>
    </row>
    <row r="10" spans="1:9" s="147" customFormat="1" ht="10.5" thickTop="1" x14ac:dyDescent="0.2">
      <c r="A10" s="180"/>
      <c r="B10" s="181">
        <v>44287</v>
      </c>
      <c r="C10" s="181">
        <v>44317</v>
      </c>
      <c r="D10" s="181">
        <v>44348</v>
      </c>
      <c r="E10" s="181">
        <v>44378</v>
      </c>
      <c r="F10" s="181">
        <v>44409</v>
      </c>
      <c r="G10" s="181">
        <v>44440</v>
      </c>
      <c r="H10" s="181">
        <v>44470</v>
      </c>
      <c r="I10" s="181">
        <v>44501</v>
      </c>
    </row>
    <row r="11" spans="1:9" s="147" customFormat="1" x14ac:dyDescent="0.2">
      <c r="A11" s="195" t="s">
        <v>153</v>
      </c>
      <c r="B11" s="147">
        <v>49</v>
      </c>
      <c r="C11" s="147">
        <v>53</v>
      </c>
      <c r="D11" s="147">
        <v>53</v>
      </c>
      <c r="E11" s="147">
        <v>54</v>
      </c>
      <c r="F11" s="147">
        <v>58</v>
      </c>
      <c r="G11" s="147">
        <v>60</v>
      </c>
      <c r="H11" s="147">
        <v>61</v>
      </c>
      <c r="I11" s="147">
        <v>73</v>
      </c>
    </row>
    <row r="12" spans="1:9" s="147" customFormat="1" ht="10.5" thickBot="1" x14ac:dyDescent="0.25">
      <c r="A12" s="182" t="s">
        <v>157</v>
      </c>
      <c r="B12" s="169">
        <f>106-B11</f>
        <v>57</v>
      </c>
      <c r="C12" s="169">
        <f t="shared" ref="C12:I12" si="1">106-C11</f>
        <v>53</v>
      </c>
      <c r="D12" s="169">
        <f t="shared" si="1"/>
        <v>53</v>
      </c>
      <c r="E12" s="169">
        <f t="shared" si="1"/>
        <v>52</v>
      </c>
      <c r="F12" s="169">
        <f t="shared" si="1"/>
        <v>48</v>
      </c>
      <c r="G12" s="169">
        <f t="shared" si="1"/>
        <v>46</v>
      </c>
      <c r="H12" s="169">
        <f t="shared" si="1"/>
        <v>45</v>
      </c>
      <c r="I12" s="169">
        <f t="shared" si="1"/>
        <v>33</v>
      </c>
    </row>
    <row r="13" spans="1:9" s="147" customFormat="1" ht="10.5" thickTop="1" x14ac:dyDescent="0.2"/>
    <row r="14" spans="1:9" s="147" customFormat="1" x14ac:dyDescent="0.2"/>
    <row r="15" spans="1:9" s="147" customFormat="1" ht="11" thickBot="1" x14ac:dyDescent="0.3">
      <c r="A15" s="176" t="s">
        <v>442</v>
      </c>
    </row>
    <row r="16" spans="1:9" s="147" customFormat="1" ht="10.5" thickTop="1" x14ac:dyDescent="0.2">
      <c r="A16" s="180"/>
      <c r="B16" s="181">
        <v>44287</v>
      </c>
      <c r="C16" s="181">
        <v>44317</v>
      </c>
      <c r="D16" s="181">
        <v>44348</v>
      </c>
      <c r="E16" s="181">
        <v>44378</v>
      </c>
      <c r="F16" s="181">
        <v>44409</v>
      </c>
      <c r="G16" s="181">
        <v>44440</v>
      </c>
      <c r="H16" s="181">
        <v>44470</v>
      </c>
      <c r="I16" s="181">
        <v>44501</v>
      </c>
    </row>
    <row r="17" spans="1:9" s="147" customFormat="1" ht="10.5" thickBot="1" x14ac:dyDescent="0.25">
      <c r="A17" s="182" t="s">
        <v>536</v>
      </c>
      <c r="B17" s="169">
        <f>'CCG met both 44a 44b targets'!G112</f>
        <v>37</v>
      </c>
      <c r="C17" s="169">
        <f>'CCG met both 44a 44b targets'!H112</f>
        <v>40</v>
      </c>
      <c r="D17" s="169">
        <f>'CCG met both 44a 44b targets'!I112</f>
        <v>37</v>
      </c>
      <c r="E17" s="169">
        <f>'CCG met both 44a 44b targets'!J112</f>
        <v>36</v>
      </c>
      <c r="F17" s="169">
        <f>'CCG met both 44a 44b targets'!K112</f>
        <v>39</v>
      </c>
      <c r="G17" s="169">
        <f>'CCG met both 44a 44b targets'!L112</f>
        <v>35</v>
      </c>
      <c r="H17" s="169">
        <f>'CCG met both 44a 44b targets'!M112</f>
        <v>32</v>
      </c>
      <c r="I17" s="169">
        <f>'CCG met both 44a 44b targets'!N112</f>
        <v>35</v>
      </c>
    </row>
    <row r="18" spans="1:9" s="147" customFormat="1" ht="10.5" thickTop="1" x14ac:dyDescent="0.2"/>
    <row r="19" spans="1:9" s="147" customFormat="1" x14ac:dyDescent="0.2"/>
    <row r="20" spans="1:9" s="147" customFormat="1" ht="11" thickBot="1" x14ac:dyDescent="0.3">
      <c r="A20" s="176" t="s">
        <v>444</v>
      </c>
    </row>
    <row r="21" spans="1:9" s="147" customFormat="1" ht="10.5" thickTop="1" x14ac:dyDescent="0.2">
      <c r="A21" s="183"/>
      <c r="B21" s="181">
        <v>44287</v>
      </c>
      <c r="C21" s="181">
        <v>44317</v>
      </c>
      <c r="D21" s="181">
        <v>44348</v>
      </c>
      <c r="E21" s="181">
        <v>44378</v>
      </c>
      <c r="F21" s="181">
        <v>44409</v>
      </c>
      <c r="G21" s="181">
        <v>44440</v>
      </c>
      <c r="H21" s="181">
        <v>44470</v>
      </c>
      <c r="I21" s="181">
        <v>44501</v>
      </c>
    </row>
    <row r="22" spans="1:9" s="147" customFormat="1" ht="10.5" thickBot="1" x14ac:dyDescent="0.25">
      <c r="A22" s="184" t="s">
        <v>537</v>
      </c>
      <c r="B22" s="209">
        <f>'CCG met neither 44a 44b targets'!G112</f>
        <v>6</v>
      </c>
      <c r="C22" s="209">
        <f>'CCG met neither 44a 44b targets'!H112</f>
        <v>6</v>
      </c>
      <c r="D22" s="209">
        <f>'CCG met neither 44a 44b targets'!I112</f>
        <v>6</v>
      </c>
      <c r="E22" s="209">
        <f>'CCG met neither 44a 44b targets'!J112</f>
        <v>6</v>
      </c>
      <c r="F22" s="209">
        <f>'CCG met neither 44a 44b targets'!K112</f>
        <v>6</v>
      </c>
      <c r="G22" s="209">
        <f>'CCG met neither 44a 44b targets'!L112</f>
        <v>7</v>
      </c>
      <c r="H22" s="209">
        <f>'CCG met neither 44a 44b targets'!M112</f>
        <v>8</v>
      </c>
      <c r="I22" s="209">
        <f>'CCG met neither 44a 44b targets'!N112</f>
        <v>9</v>
      </c>
    </row>
    <row r="23" spans="1:9" s="147" customFormat="1" ht="10.5" thickTop="1" x14ac:dyDescent="0.2"/>
    <row r="24" spans="1:9" s="147" customFormat="1" x14ac:dyDescent="0.2"/>
    <row r="26" spans="1:9" s="147" customFormat="1" ht="10.5" thickBot="1" x14ac:dyDescent="0.25">
      <c r="A26" s="147" t="s">
        <v>3</v>
      </c>
      <c r="B26" s="145"/>
    </row>
    <row r="27" spans="1:9" s="147" customFormat="1" ht="10.5" thickTop="1" x14ac:dyDescent="0.2">
      <c r="A27" s="199" t="s">
        <v>115</v>
      </c>
      <c r="B27" s="200"/>
    </row>
    <row r="28" spans="1:9" s="147" customFormat="1" x14ac:dyDescent="0.2">
      <c r="A28" s="201" t="s">
        <v>645</v>
      </c>
      <c r="B28" s="202" t="s">
        <v>638</v>
      </c>
    </row>
    <row r="29" spans="1:9" s="147" customFormat="1" x14ac:dyDescent="0.2">
      <c r="A29" s="201" t="s">
        <v>118</v>
      </c>
      <c r="B29" s="202">
        <v>106</v>
      </c>
    </row>
    <row r="30" spans="1:9" s="147" customFormat="1" x14ac:dyDescent="0.2">
      <c r="A30" s="201" t="s">
        <v>117</v>
      </c>
      <c r="B30" s="202">
        <v>0</v>
      </c>
    </row>
    <row r="31" spans="1:9" s="147" customFormat="1" ht="10.5" thickBot="1" x14ac:dyDescent="0.25">
      <c r="A31" s="203" t="s">
        <v>116</v>
      </c>
      <c r="B31" s="204">
        <v>0</v>
      </c>
    </row>
    <row r="32" spans="1:9" s="147" customFormat="1" ht="10.5" thickTop="1" x14ac:dyDescent="0.2">
      <c r="B32" s="145"/>
    </row>
    <row r="33" spans="1:4" s="147" customFormat="1" ht="10.5" thickBot="1" x14ac:dyDescent="0.25">
      <c r="A33" s="147" t="s">
        <v>3</v>
      </c>
      <c r="B33" s="145"/>
    </row>
    <row r="34" spans="1:4" s="147" customFormat="1" ht="10.5" thickTop="1" x14ac:dyDescent="0.2">
      <c r="A34" s="199" t="s">
        <v>113</v>
      </c>
      <c r="B34" s="200"/>
    </row>
    <row r="35" spans="1:4" s="147" customFormat="1" x14ac:dyDescent="0.2">
      <c r="A35" s="201" t="s">
        <v>645</v>
      </c>
      <c r="B35" s="202" t="s">
        <v>638</v>
      </c>
    </row>
    <row r="36" spans="1:4" s="147" customFormat="1" x14ac:dyDescent="0.2">
      <c r="A36" s="201" t="s">
        <v>118</v>
      </c>
      <c r="B36" s="202">
        <v>0</v>
      </c>
    </row>
    <row r="37" spans="1:4" s="147" customFormat="1" x14ac:dyDescent="0.2">
      <c r="A37" s="201" t="s">
        <v>117</v>
      </c>
      <c r="B37" s="202">
        <v>0</v>
      </c>
    </row>
    <row r="38" spans="1:4" s="147" customFormat="1" ht="10.5" thickBot="1" x14ac:dyDescent="0.25">
      <c r="A38" s="203" t="s">
        <v>116</v>
      </c>
      <c r="B38" s="204">
        <v>106</v>
      </c>
    </row>
    <row r="39" spans="1:4" s="147" customFormat="1" ht="10.5" thickTop="1" x14ac:dyDescent="0.2">
      <c r="B39" s="145"/>
    </row>
    <row r="42" spans="1:4" x14ac:dyDescent="0.2">
      <c r="B42" s="122"/>
      <c r="C42" s="122"/>
      <c r="D42" s="122"/>
    </row>
  </sheetData>
  <customSheetViews>
    <customSheetView guid="{0B466410-FB7E-451A-AFD3-95886095C000}">
      <pane xSplit="1" ySplit="1" topLeftCell="B2" activePane="bottomRight" state="frozen"/>
      <selection pane="bottomRight" activeCell="A61" sqref="A61"/>
      <pageMargins left="0.7" right="0.7" top="0.75" bottom="0.75" header="0.3" footer="0.3"/>
    </customSheetView>
    <customSheetView guid="{460C675D-EB01-4F1F-8F6F-F3410AC9815E}">
      <pane xSplit="1" topLeftCell="B1" activePane="topRight" state="frozen"/>
      <selection pane="topRight" activeCell="A2" sqref="A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S36"/>
  <sheetViews>
    <sheetView showGridLines="0" showRowColHeaders="0" zoomScale="80" zoomScaleNormal="80" workbookViewId="0"/>
  </sheetViews>
  <sheetFormatPr defaultRowHeight="10" x14ac:dyDescent="0.2"/>
  <sheetData>
    <row r="1" spans="3:19" ht="10.5" x14ac:dyDescent="0.25">
      <c r="S1" s="53"/>
    </row>
    <row r="2" spans="3:19" ht="20" x14ac:dyDescent="0.4">
      <c r="C2" s="194" t="s">
        <v>540</v>
      </c>
    </row>
    <row r="3" spans="3:19" s="307" customFormat="1" ht="20" x14ac:dyDescent="0.4">
      <c r="C3" s="194" t="s">
        <v>541</v>
      </c>
    </row>
    <row r="36" spans="1:1" ht="10.5" x14ac:dyDescent="0.25">
      <c r="A36" s="53"/>
    </row>
  </sheetData>
  <customSheetViews>
    <customSheetView guid="{0B466410-FB7E-451A-AFD3-95886095C000}" scale="80" showGridLines="0" showRowCol="0">
      <selection activeCell="Z10" sqref="Z10"/>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1870-C29F-497F-B8BF-B2675E43FDA6}">
  <sheetPr>
    <tabColor rgb="FFFFFF00"/>
  </sheetPr>
  <dimension ref="A1:I42"/>
  <sheetViews>
    <sheetView workbookViewId="0">
      <pane xSplit="1" topLeftCell="B1" activePane="topRight" state="frozen"/>
      <selection pane="topRight"/>
    </sheetView>
  </sheetViews>
  <sheetFormatPr defaultColWidth="8.77734375" defaultRowHeight="10" x14ac:dyDescent="0.2"/>
  <cols>
    <col min="1" max="1" width="85.33203125" style="307" customWidth="1"/>
    <col min="2" max="2" width="25.33203125" style="104" customWidth="1"/>
    <col min="3" max="16384" width="8.77734375" style="307"/>
  </cols>
  <sheetData>
    <row r="1" spans="1:9" ht="10.5" x14ac:dyDescent="0.25">
      <c r="A1" s="100" t="s">
        <v>535</v>
      </c>
    </row>
    <row r="2" spans="1:9" ht="10.5" x14ac:dyDescent="0.25">
      <c r="A2" s="100"/>
    </row>
    <row r="3" spans="1:9" ht="11" thickBot="1" x14ac:dyDescent="0.3">
      <c r="A3" s="19" t="s">
        <v>115</v>
      </c>
      <c r="B3" s="104" t="s">
        <v>119</v>
      </c>
    </row>
    <row r="4" spans="1:9" ht="10.5" thickTop="1" x14ac:dyDescent="0.2">
      <c r="A4" s="8"/>
      <c r="B4" s="168">
        <v>44287</v>
      </c>
      <c r="C4" s="168">
        <v>44317</v>
      </c>
      <c r="D4" s="168">
        <v>44348</v>
      </c>
      <c r="E4" s="168">
        <v>44378</v>
      </c>
      <c r="F4" s="168">
        <v>44409</v>
      </c>
      <c r="G4" s="168">
        <v>44440</v>
      </c>
      <c r="H4" s="168">
        <v>44470</v>
      </c>
      <c r="I4" s="168">
        <v>44501</v>
      </c>
    </row>
    <row r="5" spans="1:9" s="147" customFormat="1" x14ac:dyDescent="0.2">
      <c r="A5" s="195" t="s">
        <v>557</v>
      </c>
      <c r="B5" s="65">
        <v>40</v>
      </c>
      <c r="C5" s="65">
        <v>40</v>
      </c>
      <c r="D5" s="65">
        <v>40</v>
      </c>
      <c r="E5" s="65">
        <v>40</v>
      </c>
      <c r="F5" s="147">
        <v>40</v>
      </c>
      <c r="G5" s="147">
        <v>40</v>
      </c>
      <c r="H5" s="147">
        <v>37</v>
      </c>
      <c r="I5" s="147">
        <v>33</v>
      </c>
    </row>
    <row r="6" spans="1:9" s="147" customFormat="1" ht="10.5" thickBot="1" x14ac:dyDescent="0.25">
      <c r="A6" s="327" t="s">
        <v>558</v>
      </c>
      <c r="B6" s="169">
        <f>42-B5</f>
        <v>2</v>
      </c>
      <c r="C6" s="169">
        <f t="shared" ref="C6:I6" si="0">42-C5</f>
        <v>2</v>
      </c>
      <c r="D6" s="169">
        <f t="shared" si="0"/>
        <v>2</v>
      </c>
      <c r="E6" s="169">
        <f t="shared" si="0"/>
        <v>2</v>
      </c>
      <c r="F6" s="169">
        <f t="shared" si="0"/>
        <v>2</v>
      </c>
      <c r="G6" s="169">
        <f t="shared" si="0"/>
        <v>2</v>
      </c>
      <c r="H6" s="169">
        <f t="shared" si="0"/>
        <v>5</v>
      </c>
      <c r="I6" s="169">
        <f t="shared" si="0"/>
        <v>9</v>
      </c>
    </row>
    <row r="7" spans="1:9" ht="10.5" thickTop="1" x14ac:dyDescent="0.2"/>
    <row r="8" spans="1:9" x14ac:dyDescent="0.2">
      <c r="B8" s="307"/>
    </row>
    <row r="9" spans="1:9" s="147" customFormat="1" ht="11" thickBot="1" x14ac:dyDescent="0.3">
      <c r="A9" s="196" t="s">
        <v>114</v>
      </c>
    </row>
    <row r="10" spans="1:9" s="147" customFormat="1" ht="10.5" thickTop="1" x14ac:dyDescent="0.2">
      <c r="A10" s="180"/>
      <c r="B10" s="181">
        <v>44287</v>
      </c>
      <c r="C10" s="181">
        <v>44317</v>
      </c>
      <c r="D10" s="181">
        <v>44348</v>
      </c>
      <c r="E10" s="181">
        <v>44378</v>
      </c>
      <c r="F10" s="181">
        <v>44409</v>
      </c>
      <c r="G10" s="181">
        <v>44440</v>
      </c>
      <c r="H10" s="181">
        <v>44470</v>
      </c>
      <c r="I10" s="181">
        <v>44501</v>
      </c>
    </row>
    <row r="11" spans="1:9" s="147" customFormat="1" x14ac:dyDescent="0.2">
      <c r="A11" s="195" t="s">
        <v>557</v>
      </c>
      <c r="B11" s="147">
        <v>14</v>
      </c>
      <c r="C11" s="147">
        <v>14</v>
      </c>
      <c r="D11" s="147">
        <v>14</v>
      </c>
      <c r="E11" s="147">
        <v>14</v>
      </c>
      <c r="F11" s="147">
        <v>15</v>
      </c>
      <c r="G11" s="147">
        <v>18</v>
      </c>
      <c r="H11" s="147">
        <v>20</v>
      </c>
      <c r="I11" s="147">
        <v>28</v>
      </c>
    </row>
    <row r="12" spans="1:9" s="147" customFormat="1" ht="10.5" thickBot="1" x14ac:dyDescent="0.25">
      <c r="A12" s="182" t="s">
        <v>558</v>
      </c>
      <c r="B12" s="169">
        <f>42-B11</f>
        <v>28</v>
      </c>
      <c r="C12" s="169">
        <f t="shared" ref="C12:I12" si="1">42-C11</f>
        <v>28</v>
      </c>
      <c r="D12" s="169">
        <f t="shared" si="1"/>
        <v>28</v>
      </c>
      <c r="E12" s="169">
        <f t="shared" si="1"/>
        <v>28</v>
      </c>
      <c r="F12" s="169">
        <f t="shared" si="1"/>
        <v>27</v>
      </c>
      <c r="G12" s="169">
        <f t="shared" si="1"/>
        <v>24</v>
      </c>
      <c r="H12" s="169">
        <f t="shared" si="1"/>
        <v>22</v>
      </c>
      <c r="I12" s="169">
        <f t="shared" si="1"/>
        <v>14</v>
      </c>
    </row>
    <row r="13" spans="1:9" s="147" customFormat="1" ht="10.5" thickTop="1" x14ac:dyDescent="0.2"/>
    <row r="14" spans="1:9" s="147" customFormat="1" x14ac:dyDescent="0.2"/>
    <row r="15" spans="1:9" s="147" customFormat="1" ht="11" thickBot="1" x14ac:dyDescent="0.3">
      <c r="A15" s="176" t="s">
        <v>442</v>
      </c>
    </row>
    <row r="16" spans="1:9" s="147" customFormat="1" ht="10.5" thickTop="1" x14ac:dyDescent="0.2">
      <c r="A16" s="180"/>
      <c r="B16" s="181">
        <v>44287</v>
      </c>
      <c r="C16" s="181">
        <v>44317</v>
      </c>
      <c r="D16" s="181">
        <v>44348</v>
      </c>
      <c r="E16" s="181">
        <v>44378</v>
      </c>
      <c r="F16" s="181">
        <v>44409</v>
      </c>
      <c r="G16" s="181">
        <v>44440</v>
      </c>
      <c r="H16" s="181">
        <v>44470</v>
      </c>
      <c r="I16" s="181">
        <v>44501</v>
      </c>
    </row>
    <row r="17" spans="1:9" s="147" customFormat="1" ht="10.5" thickBot="1" x14ac:dyDescent="0.25">
      <c r="A17" s="182" t="s">
        <v>559</v>
      </c>
      <c r="B17" s="169">
        <f>'STP met both 44a 44b target'!E48</f>
        <v>13</v>
      </c>
      <c r="C17" s="169">
        <f>'STP met both 44a 44b target'!F48</f>
        <v>13</v>
      </c>
      <c r="D17" s="169">
        <f>'STP met both 44a 44b target'!G48</f>
        <v>13</v>
      </c>
      <c r="E17" s="169">
        <f>'STP met both 44a 44b target'!H48</f>
        <v>13</v>
      </c>
      <c r="F17" s="169">
        <f>'STP met both 44a 44b target'!I48</f>
        <v>14</v>
      </c>
      <c r="G17" s="169">
        <f>'STP met both 44a 44b target'!J48</f>
        <v>17</v>
      </c>
      <c r="H17" s="169">
        <f>'STP met both 44a 44b target'!K48</f>
        <v>16</v>
      </c>
      <c r="I17" s="169">
        <f>'STP met both 44a 44b target'!L48</f>
        <v>20</v>
      </c>
    </row>
    <row r="18" spans="1:9" s="147" customFormat="1" ht="10.5" thickTop="1" x14ac:dyDescent="0.2"/>
    <row r="19" spans="1:9" s="147" customFormat="1" x14ac:dyDescent="0.2"/>
    <row r="20" spans="1:9" s="147" customFormat="1" ht="11" thickBot="1" x14ac:dyDescent="0.3">
      <c r="A20" s="176" t="s">
        <v>444</v>
      </c>
    </row>
    <row r="21" spans="1:9" s="147" customFormat="1" ht="10.5" thickTop="1" x14ac:dyDescent="0.2">
      <c r="A21" s="183"/>
      <c r="B21" s="181">
        <v>44287</v>
      </c>
      <c r="C21" s="181">
        <v>44317</v>
      </c>
      <c r="D21" s="181">
        <v>44348</v>
      </c>
      <c r="E21" s="181">
        <v>44378</v>
      </c>
      <c r="F21" s="181">
        <v>44409</v>
      </c>
      <c r="G21" s="181">
        <v>44440</v>
      </c>
      <c r="H21" s="181">
        <v>44470</v>
      </c>
      <c r="I21" s="181">
        <v>44501</v>
      </c>
    </row>
    <row r="22" spans="1:9" s="147" customFormat="1" ht="10.5" thickBot="1" x14ac:dyDescent="0.25">
      <c r="A22" s="184" t="s">
        <v>560</v>
      </c>
      <c r="B22" s="209">
        <f>'STP met neither 44a 44b target'!E48</f>
        <v>1</v>
      </c>
      <c r="C22" s="209">
        <f>'STP met neither 44a 44b target'!F48</f>
        <v>1</v>
      </c>
      <c r="D22" s="209">
        <f>'STP met neither 44a 44b target'!G48</f>
        <v>1</v>
      </c>
      <c r="E22" s="209">
        <f>'STP met neither 44a 44b target'!H48</f>
        <v>1</v>
      </c>
      <c r="F22" s="209">
        <f>'STP met neither 44a 44b target'!I48</f>
        <v>1</v>
      </c>
      <c r="G22" s="209">
        <f>'STP met neither 44a 44b target'!J48</f>
        <v>1</v>
      </c>
      <c r="H22" s="209">
        <f>'STP met neither 44a 44b target'!K48</f>
        <v>1</v>
      </c>
      <c r="I22" s="209">
        <f>'STP met neither 44a 44b target'!L48</f>
        <v>1</v>
      </c>
    </row>
    <row r="23" spans="1:9" s="147" customFormat="1" ht="10.5" thickTop="1" x14ac:dyDescent="0.2"/>
    <row r="24" spans="1:9" s="147" customFormat="1" x14ac:dyDescent="0.2"/>
    <row r="26" spans="1:9" s="147" customFormat="1" ht="10.5" thickBot="1" x14ac:dyDescent="0.25">
      <c r="A26" s="147" t="s">
        <v>3</v>
      </c>
      <c r="B26" s="145"/>
    </row>
    <row r="27" spans="1:9" s="147" customFormat="1" ht="10.5" thickTop="1" x14ac:dyDescent="0.2">
      <c r="A27" s="199" t="s">
        <v>115</v>
      </c>
      <c r="B27" s="200"/>
    </row>
    <row r="28" spans="1:9" s="147" customFormat="1" x14ac:dyDescent="0.2">
      <c r="A28" s="201" t="s">
        <v>645</v>
      </c>
      <c r="B28" s="202" t="s">
        <v>638</v>
      </c>
    </row>
    <row r="29" spans="1:9" s="147" customFormat="1" x14ac:dyDescent="0.2">
      <c r="A29" s="201" t="s">
        <v>118</v>
      </c>
      <c r="B29" s="202">
        <v>42</v>
      </c>
    </row>
    <row r="30" spans="1:9" s="147" customFormat="1" x14ac:dyDescent="0.2">
      <c r="A30" s="201" t="s">
        <v>117</v>
      </c>
      <c r="B30" s="202">
        <v>0</v>
      </c>
    </row>
    <row r="31" spans="1:9" s="147" customFormat="1" ht="10.5" thickBot="1" x14ac:dyDescent="0.25">
      <c r="A31" s="203" t="s">
        <v>116</v>
      </c>
      <c r="B31" s="204">
        <v>0</v>
      </c>
    </row>
    <row r="32" spans="1:9" s="147" customFormat="1" ht="10.5" thickTop="1" x14ac:dyDescent="0.2">
      <c r="B32" s="145"/>
    </row>
    <row r="33" spans="1:4" s="147" customFormat="1" ht="10.5" thickBot="1" x14ac:dyDescent="0.25">
      <c r="A33" s="147" t="s">
        <v>3</v>
      </c>
      <c r="B33" s="145"/>
    </row>
    <row r="34" spans="1:4" s="147" customFormat="1" ht="10.5" thickTop="1" x14ac:dyDescent="0.2">
      <c r="A34" s="199" t="s">
        <v>113</v>
      </c>
      <c r="B34" s="200"/>
    </row>
    <row r="35" spans="1:4" s="147" customFormat="1" x14ac:dyDescent="0.2">
      <c r="A35" s="201" t="s">
        <v>645</v>
      </c>
      <c r="B35" s="202" t="s">
        <v>638</v>
      </c>
    </row>
    <row r="36" spans="1:4" s="147" customFormat="1" x14ac:dyDescent="0.2">
      <c r="A36" s="201" t="s">
        <v>118</v>
      </c>
      <c r="B36" s="202">
        <v>0</v>
      </c>
    </row>
    <row r="37" spans="1:4" s="147" customFormat="1" x14ac:dyDescent="0.2">
      <c r="A37" s="201" t="s">
        <v>117</v>
      </c>
      <c r="B37" s="202">
        <v>0</v>
      </c>
    </row>
    <row r="38" spans="1:4" s="147" customFormat="1" ht="10.5" thickBot="1" x14ac:dyDescent="0.25">
      <c r="A38" s="203" t="s">
        <v>116</v>
      </c>
      <c r="B38" s="204">
        <v>42</v>
      </c>
    </row>
    <row r="39" spans="1:4" s="147" customFormat="1" ht="10.5" thickTop="1" x14ac:dyDescent="0.2">
      <c r="B39" s="145"/>
    </row>
    <row r="42" spans="1:4" x14ac:dyDescent="0.2">
      <c r="B42" s="122"/>
      <c r="C42" s="122"/>
      <c r="D42" s="122"/>
    </row>
  </sheetData>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FF00"/>
  </sheetPr>
  <dimension ref="A1:M57"/>
  <sheetViews>
    <sheetView workbookViewId="0"/>
  </sheetViews>
  <sheetFormatPr defaultColWidth="9.33203125" defaultRowHeight="10" x14ac:dyDescent="0.2"/>
  <cols>
    <col min="1" max="1" width="20.77734375" style="147" customWidth="1"/>
    <col min="2" max="2" width="39.77734375" style="147" customWidth="1"/>
    <col min="3" max="3" width="30.44140625" style="147" customWidth="1"/>
    <col min="4" max="4" width="23" style="147" customWidth="1"/>
    <col min="5" max="5" width="15.77734375" style="147" customWidth="1"/>
    <col min="6" max="6" width="12.44140625" style="147" customWidth="1"/>
    <col min="7" max="7" width="9.33203125" style="147"/>
    <col min="8" max="8" width="11.44140625" style="147" customWidth="1"/>
    <col min="9" max="9" width="8.44140625" style="147" customWidth="1"/>
    <col min="10" max="10" width="10.33203125" style="147" customWidth="1"/>
    <col min="11" max="11" width="5.33203125" style="147" customWidth="1"/>
    <col min="12" max="16384" width="9.33203125" style="147"/>
  </cols>
  <sheetData>
    <row r="1" spans="1:12" ht="13.5" customHeight="1" x14ac:dyDescent="0.25">
      <c r="A1" s="210" t="s">
        <v>538</v>
      </c>
    </row>
    <row r="3" spans="1:12" ht="10.5" x14ac:dyDescent="0.25">
      <c r="A3" s="211" t="s">
        <v>115</v>
      </c>
      <c r="C3" s="359" t="s">
        <v>615</v>
      </c>
      <c r="D3" s="358"/>
      <c r="E3" s="358"/>
      <c r="F3" s="358"/>
      <c r="G3" s="358"/>
      <c r="H3" s="358"/>
      <c r="I3" s="358"/>
      <c r="J3" s="358"/>
    </row>
    <row r="4" spans="1:12" x14ac:dyDescent="0.2">
      <c r="C4" s="89"/>
      <c r="D4" s="89"/>
      <c r="E4" s="89"/>
    </row>
    <row r="5" spans="1:12" s="89" customFormat="1" ht="10.5" x14ac:dyDescent="0.25">
      <c r="A5" s="176" t="s">
        <v>539</v>
      </c>
      <c r="E5" s="89" t="s">
        <v>650</v>
      </c>
    </row>
    <row r="6" spans="1:12" s="218" customFormat="1" ht="41.15" customHeight="1" x14ac:dyDescent="0.25">
      <c r="A6" s="234" t="s">
        <v>434</v>
      </c>
      <c r="B6" s="235" t="s">
        <v>435</v>
      </c>
      <c r="C6" s="129" t="s">
        <v>155</v>
      </c>
      <c r="D6" s="129" t="s">
        <v>156</v>
      </c>
      <c r="E6" s="329" t="s">
        <v>130</v>
      </c>
      <c r="G6" s="415" t="s">
        <v>566</v>
      </c>
      <c r="H6" s="416"/>
      <c r="I6" s="416"/>
      <c r="J6" s="416"/>
      <c r="K6" s="416"/>
      <c r="L6" s="416"/>
    </row>
    <row r="7" spans="1:12" s="145" customFormat="1" x14ac:dyDescent="0.2">
      <c r="A7" s="158" t="s">
        <v>203</v>
      </c>
      <c r="B7" s="158" t="s">
        <v>179</v>
      </c>
      <c r="C7" s="357">
        <f>COUNTIFS('SOF metric 44a CCG performance'!$A$5:$A$110,$B7,'SOF metric 44a CCG performance'!$W$5:$W$110,"yes")</f>
        <v>7</v>
      </c>
      <c r="D7" s="357">
        <f>COUNTIFS('SOF metric 44a CCG performance'!$A$5:$A$110,$B7,'SOF metric 44a CCG performance'!$W$5:$W$110,"no")</f>
        <v>7</v>
      </c>
      <c r="E7" s="145">
        <f>C7+D7</f>
        <v>14</v>
      </c>
    </row>
    <row r="8" spans="1:12" s="145" customFormat="1" x14ac:dyDescent="0.2">
      <c r="A8" s="158" t="s">
        <v>195</v>
      </c>
      <c r="B8" s="158" t="s">
        <v>161</v>
      </c>
      <c r="C8" s="357">
        <f>COUNTIFS('SOF metric 44a CCG performance'!$A$5:$A$110,$B8,'SOF metric 44a CCG performance'!$W$5:$W$110,"yes")</f>
        <v>5</v>
      </c>
      <c r="D8" s="357">
        <f>COUNTIFS('SOF metric 44a CCG performance'!$A$5:$A$110,$B8,'SOF metric 44a CCG performance'!$W$5:$W$110,"no")</f>
        <v>0</v>
      </c>
      <c r="E8" s="145">
        <f t="shared" ref="E8:E13" si="0">C8+D8</f>
        <v>5</v>
      </c>
      <c r="H8" s="214"/>
    </row>
    <row r="9" spans="1:12" s="145" customFormat="1" x14ac:dyDescent="0.2">
      <c r="A9" s="158" t="s">
        <v>215</v>
      </c>
      <c r="B9" s="158" t="s">
        <v>180</v>
      </c>
      <c r="C9" s="357">
        <f>COUNTIFS('SOF metric 44a CCG performance'!$A$5:$A$110,$B9,'SOF metric 44a CCG performance'!$W$5:$W$110,"yes")</f>
        <v>12</v>
      </c>
      <c r="D9" s="357">
        <f>COUNTIFS('SOF metric 44a CCG performance'!$A$5:$A$110,$B9,'SOF metric 44a CCG performance'!$W$5:$W$110,"no")</f>
        <v>6</v>
      </c>
      <c r="E9" s="145">
        <f t="shared" si="0"/>
        <v>18</v>
      </c>
    </row>
    <row r="10" spans="1:12" s="145" customFormat="1" x14ac:dyDescent="0.2">
      <c r="A10" s="158" t="s">
        <v>199</v>
      </c>
      <c r="B10" s="158" t="s">
        <v>181</v>
      </c>
      <c r="C10" s="357">
        <f>COUNTIFS('SOF metric 44a CCG performance'!$A$5:$A$110,$B10,'SOF metric 44a CCG performance'!$W$5:$W$110,"yes")</f>
        <v>9</v>
      </c>
      <c r="D10" s="357">
        <f>COUNTIFS('SOF metric 44a CCG performance'!$A$5:$A$110,$B10,'SOF metric 44a CCG performance'!$W$5:$W$110,"no")</f>
        <v>15</v>
      </c>
      <c r="E10" s="145">
        <f t="shared" si="0"/>
        <v>24</v>
      </c>
    </row>
    <row r="11" spans="1:12" s="145" customFormat="1" x14ac:dyDescent="0.2">
      <c r="A11" s="158" t="s">
        <v>219</v>
      </c>
      <c r="B11" s="158" t="s">
        <v>182</v>
      </c>
      <c r="C11" s="357">
        <f>COUNTIFS('SOF metric 44a CCG performance'!$A$5:$A$110,$B11,'SOF metric 44a CCG performance'!$W$5:$W$110,"yes")</f>
        <v>8</v>
      </c>
      <c r="D11" s="357">
        <f>COUNTIFS('SOF metric 44a CCG performance'!$A$5:$A$110,$B11,'SOF metric 44a CCG performance'!$W$5:$W$110,"no")</f>
        <v>19</v>
      </c>
      <c r="E11" s="145">
        <f t="shared" si="0"/>
        <v>27</v>
      </c>
    </row>
    <row r="12" spans="1:12" s="145" customFormat="1" x14ac:dyDescent="0.2">
      <c r="A12" s="158" t="s">
        <v>211</v>
      </c>
      <c r="B12" s="158" t="s">
        <v>183</v>
      </c>
      <c r="C12" s="357">
        <f>COUNTIFS('SOF metric 44a CCG performance'!$A$5:$A$110,$B12,'SOF metric 44a CCG performance'!$W$5:$W$110,"yes")</f>
        <v>11</v>
      </c>
      <c r="D12" s="357">
        <f>COUNTIFS('SOF metric 44a CCG performance'!$A$5:$A$110,$B12,'SOF metric 44a CCG performance'!$W$5:$W$110,"no")</f>
        <v>0</v>
      </c>
      <c r="E12" s="145">
        <f t="shared" si="0"/>
        <v>11</v>
      </c>
    </row>
    <row r="13" spans="1:12" s="145" customFormat="1" x14ac:dyDescent="0.2">
      <c r="A13" s="158" t="s">
        <v>190</v>
      </c>
      <c r="B13" s="158" t="s">
        <v>184</v>
      </c>
      <c r="C13" s="357">
        <f>COUNTIFS('SOF metric 44a CCG performance'!$A$5:$A$110,$B13,'SOF metric 44a CCG performance'!$W$5:$W$110,"yes")</f>
        <v>7</v>
      </c>
      <c r="D13" s="357">
        <f>COUNTIFS('SOF metric 44a CCG performance'!$A$5:$A$110,$B13,'SOF metric 44a CCG performance'!$W$5:$W$110,"no")</f>
        <v>0</v>
      </c>
      <c r="E13" s="145">
        <f t="shared" si="0"/>
        <v>7</v>
      </c>
    </row>
    <row r="14" spans="1:12" s="145" customFormat="1" x14ac:dyDescent="0.2">
      <c r="A14" s="147"/>
      <c r="B14" s="147"/>
      <c r="C14" s="147"/>
      <c r="D14" s="147"/>
    </row>
    <row r="15" spans="1:12" s="213" customFormat="1" ht="10.5" x14ac:dyDescent="0.25">
      <c r="C15" s="213">
        <f>SUBTOTAL(9,C7:C13)</f>
        <v>59</v>
      </c>
      <c r="D15" s="213">
        <f>SUBTOTAL(9,D7:D13)</f>
        <v>47</v>
      </c>
      <c r="E15" s="213">
        <f>SUBTOTAL(9,E7:E13)</f>
        <v>106</v>
      </c>
    </row>
    <row r="16" spans="1:12" s="145" customFormat="1" ht="10.5" x14ac:dyDescent="0.25">
      <c r="H16" s="213"/>
      <c r="I16" s="213"/>
      <c r="J16" s="213"/>
      <c r="K16" s="213"/>
    </row>
    <row r="17" spans="1:13" s="145" customFormat="1" ht="10.5" x14ac:dyDescent="0.25">
      <c r="H17" s="213"/>
      <c r="I17" s="213"/>
      <c r="J17" s="213"/>
      <c r="K17" s="213"/>
    </row>
    <row r="18" spans="1:13" s="145" customFormat="1" ht="10.5" x14ac:dyDescent="0.25">
      <c r="A18" s="212" t="s">
        <v>114</v>
      </c>
      <c r="H18" s="213"/>
      <c r="I18" s="213"/>
      <c r="J18" s="213"/>
      <c r="K18" s="213"/>
    </row>
    <row r="19" spans="1:13" s="145" customFormat="1" ht="10.5" x14ac:dyDescent="0.25">
      <c r="C19" s="89"/>
      <c r="D19" s="89"/>
      <c r="E19" s="89"/>
      <c r="F19" s="89"/>
      <c r="H19" s="213"/>
      <c r="I19" s="213"/>
      <c r="J19" s="213"/>
      <c r="K19" s="213"/>
      <c r="L19" s="213"/>
      <c r="M19" s="213"/>
    </row>
    <row r="20" spans="1:13" s="218" customFormat="1" ht="10.5" x14ac:dyDescent="0.25">
      <c r="A20" s="213" t="s">
        <v>539</v>
      </c>
      <c r="C20" s="89"/>
      <c r="D20" s="89"/>
      <c r="E20" s="89" t="s">
        <v>650</v>
      </c>
      <c r="F20" s="89"/>
      <c r="H20" s="213"/>
      <c r="I20" s="213"/>
      <c r="J20" s="213"/>
      <c r="K20" s="213"/>
      <c r="L20" s="213"/>
      <c r="M20" s="213"/>
    </row>
    <row r="21" spans="1:13" s="218" customFormat="1" ht="21" x14ac:dyDescent="0.25">
      <c r="A21" s="234" t="s">
        <v>434</v>
      </c>
      <c r="B21" s="235" t="s">
        <v>435</v>
      </c>
      <c r="C21" s="129" t="s">
        <v>155</v>
      </c>
      <c r="D21" s="129" t="s">
        <v>156</v>
      </c>
      <c r="E21" s="128" t="s">
        <v>130</v>
      </c>
      <c r="F21" s="213"/>
      <c r="H21" s="213"/>
      <c r="I21" s="213"/>
      <c r="J21" s="213"/>
      <c r="K21" s="213"/>
      <c r="L21" s="213"/>
      <c r="M21" s="213"/>
    </row>
    <row r="22" spans="1:13" s="145" customFormat="1" ht="10.5" x14ac:dyDescent="0.25">
      <c r="A22" s="158" t="s">
        <v>203</v>
      </c>
      <c r="B22" s="158" t="s">
        <v>179</v>
      </c>
      <c r="C22" s="357">
        <f>COUNTIFS('SOF metric 44b CCG performance'!$A$5:$A$110,$B22,'SOF metric 44b CCG performance'!$W$5:$W$110,"yes")</f>
        <v>6</v>
      </c>
      <c r="D22" s="357">
        <f>COUNTIFS('SOF metric 44b CCG performance'!$A$5:$A$110,$B22,'SOF metric 44b CCG performance'!$W$5:$W$110,"no")</f>
        <v>8</v>
      </c>
      <c r="E22" s="158">
        <f>C22+D22</f>
        <v>14</v>
      </c>
      <c r="G22" s="147"/>
      <c r="H22" s="213"/>
      <c r="I22" s="213"/>
      <c r="J22" s="213"/>
      <c r="K22" s="213"/>
      <c r="L22" s="213"/>
      <c r="M22" s="213"/>
    </row>
    <row r="23" spans="1:13" s="145" customFormat="1" ht="10.5" x14ac:dyDescent="0.25">
      <c r="A23" s="158" t="s">
        <v>195</v>
      </c>
      <c r="B23" s="158" t="s">
        <v>161</v>
      </c>
      <c r="C23" s="357">
        <f>COUNTIFS('SOF metric 44b CCG performance'!$A$5:$A$110,$B23,'SOF metric 44b CCG performance'!$W$5:$W$110,"yes")</f>
        <v>3</v>
      </c>
      <c r="D23" s="357">
        <f>COUNTIFS('SOF metric 44b CCG performance'!$A$5:$A$110,$B23,'SOF metric 44b CCG performance'!$W$5:$W$110,"no")</f>
        <v>2</v>
      </c>
      <c r="E23" s="328">
        <f t="shared" ref="E23:E28" si="1">C23+D23</f>
        <v>5</v>
      </c>
      <c r="G23" s="147"/>
      <c r="H23" s="213"/>
      <c r="I23" s="213"/>
      <c r="J23" s="213"/>
      <c r="K23" s="213"/>
      <c r="L23" s="213"/>
      <c r="M23" s="213"/>
    </row>
    <row r="24" spans="1:13" s="145" customFormat="1" x14ac:dyDescent="0.2">
      <c r="A24" s="158" t="s">
        <v>215</v>
      </c>
      <c r="B24" s="158" t="s">
        <v>180</v>
      </c>
      <c r="C24" s="357">
        <f>COUNTIFS('SOF metric 44b CCG performance'!$A$5:$A$110,$B24,'SOF metric 44b CCG performance'!$W$5:$W$110,"yes")</f>
        <v>12</v>
      </c>
      <c r="D24" s="357">
        <f>COUNTIFS('SOF metric 44b CCG performance'!$A$5:$A$110,$B24,'SOF metric 44b CCG performance'!$W$5:$W$110,"no")</f>
        <v>6</v>
      </c>
      <c r="E24" s="328">
        <f t="shared" si="1"/>
        <v>18</v>
      </c>
      <c r="G24" s="147"/>
      <c r="H24" s="147"/>
    </row>
    <row r="25" spans="1:13" s="145" customFormat="1" x14ac:dyDescent="0.2">
      <c r="A25" s="158" t="s">
        <v>199</v>
      </c>
      <c r="B25" s="158" t="s">
        <v>181</v>
      </c>
      <c r="C25" s="357">
        <f>COUNTIFS('SOF metric 44b CCG performance'!$A$5:$A$110,$B25,'SOF metric 44b CCG performance'!$W$5:$W$110,"yes")</f>
        <v>23</v>
      </c>
      <c r="D25" s="357">
        <f>COUNTIFS('SOF metric 44b CCG performance'!$A$5:$A$110,$B25,'SOF metric 44b CCG performance'!$W$5:$W$110,"no")</f>
        <v>1</v>
      </c>
      <c r="E25" s="328">
        <f t="shared" si="1"/>
        <v>24</v>
      </c>
      <c r="G25" s="147"/>
      <c r="H25" s="147"/>
    </row>
    <row r="26" spans="1:13" s="145" customFormat="1" x14ac:dyDescent="0.2">
      <c r="A26" s="158" t="s">
        <v>219</v>
      </c>
      <c r="B26" s="158" t="s">
        <v>182</v>
      </c>
      <c r="C26" s="357">
        <f>COUNTIFS('SOF metric 44b CCG performance'!$A$5:$A$110,$B26,'SOF metric 44b CCG performance'!$W$5:$W$110,"yes")</f>
        <v>22</v>
      </c>
      <c r="D26" s="357">
        <f>COUNTIFS('SOF metric 44b CCG performance'!$A$5:$A$110,$B26,'SOF metric 44b CCG performance'!$W$5:$W$110,"no")</f>
        <v>5</v>
      </c>
      <c r="E26" s="328">
        <f t="shared" si="1"/>
        <v>27</v>
      </c>
      <c r="G26" s="147"/>
      <c r="H26" s="147"/>
    </row>
    <row r="27" spans="1:13" s="145" customFormat="1" x14ac:dyDescent="0.2">
      <c r="A27" s="158" t="s">
        <v>211</v>
      </c>
      <c r="B27" s="158" t="s">
        <v>183</v>
      </c>
      <c r="C27" s="357">
        <f>COUNTIFS('SOF metric 44b CCG performance'!$A$5:$A$110,$B27,'SOF metric 44b CCG performance'!$W$5:$W$110,"yes")</f>
        <v>3</v>
      </c>
      <c r="D27" s="357">
        <f>COUNTIFS('SOF metric 44b CCG performance'!$A$5:$A$110,$B27,'SOF metric 44b CCG performance'!$W$5:$W$110,"no")</f>
        <v>8</v>
      </c>
      <c r="E27" s="328">
        <f t="shared" si="1"/>
        <v>11</v>
      </c>
      <c r="G27" s="147"/>
      <c r="H27" s="147"/>
    </row>
    <row r="28" spans="1:13" s="145" customFormat="1" x14ac:dyDescent="0.2">
      <c r="A28" s="158" t="s">
        <v>190</v>
      </c>
      <c r="B28" s="158" t="s">
        <v>184</v>
      </c>
      <c r="C28" s="357">
        <f>COUNTIFS('SOF metric 44b CCG performance'!$A$5:$A$110,$B28,'SOF metric 44b CCG performance'!$W$5:$W$110,"yes")</f>
        <v>4</v>
      </c>
      <c r="D28" s="357">
        <f>COUNTIFS('SOF metric 44b CCG performance'!$A$5:$A$110,$B28,'SOF metric 44b CCG performance'!$W$5:$W$110,"no")</f>
        <v>3</v>
      </c>
      <c r="E28" s="328">
        <f t="shared" si="1"/>
        <v>7</v>
      </c>
      <c r="G28" s="147"/>
      <c r="H28" s="147"/>
    </row>
    <row r="29" spans="1:13" s="145" customFormat="1" x14ac:dyDescent="0.2"/>
    <row r="30" spans="1:13" s="213" customFormat="1" ht="10.5" x14ac:dyDescent="0.25">
      <c r="C30" s="213">
        <f>SUBTOTAL(9,C22:C28)</f>
        <v>73</v>
      </c>
      <c r="D30" s="213">
        <f>SUBTOTAL(9,D22:D28)</f>
        <v>33</v>
      </c>
      <c r="E30" s="213">
        <f>SUBTOTAL(9,E22:E28)</f>
        <v>106</v>
      </c>
    </row>
    <row r="31" spans="1:13" s="130" customFormat="1" ht="10.5" thickBot="1" x14ac:dyDescent="0.25"/>
    <row r="32" spans="1:13" x14ac:dyDescent="0.2">
      <c r="A32" s="145"/>
      <c r="B32" s="145"/>
      <c r="C32" s="145"/>
      <c r="D32" s="145"/>
      <c r="E32" s="145"/>
      <c r="F32" s="145"/>
      <c r="G32" s="145"/>
    </row>
    <row r="33" spans="1:9" ht="10.5" x14ac:dyDescent="0.25">
      <c r="A33" s="212"/>
      <c r="B33" s="145"/>
      <c r="C33" s="145"/>
      <c r="D33" s="145"/>
      <c r="E33" s="145"/>
      <c r="F33" s="145"/>
      <c r="G33" s="145"/>
    </row>
    <row r="34" spans="1:9" x14ac:dyDescent="0.2">
      <c r="A34" s="145"/>
      <c r="B34" s="145"/>
      <c r="C34" s="145"/>
      <c r="D34" s="145"/>
      <c r="E34" s="145"/>
      <c r="F34" s="145"/>
      <c r="G34" s="145"/>
    </row>
    <row r="35" spans="1:9" x14ac:dyDescent="0.2">
      <c r="A35" s="145"/>
      <c r="B35" s="145"/>
      <c r="C35" s="145"/>
      <c r="D35" s="145"/>
      <c r="E35" s="145"/>
      <c r="F35" s="145"/>
      <c r="G35" s="145"/>
    </row>
    <row r="36" spans="1:9" ht="10.5" x14ac:dyDescent="0.25">
      <c r="A36" s="213"/>
      <c r="B36" s="145"/>
      <c r="C36" s="145"/>
      <c r="D36" s="145"/>
      <c r="E36" s="145"/>
      <c r="F36" s="145"/>
      <c r="G36" s="145"/>
    </row>
    <row r="37" spans="1:9" x14ac:dyDescent="0.2">
      <c r="A37" s="88"/>
      <c r="B37" s="88"/>
      <c r="G37" s="145"/>
    </row>
    <row r="38" spans="1:9" x14ac:dyDescent="0.2">
      <c r="G38" s="145"/>
      <c r="H38" s="215"/>
      <c r="I38" s="215"/>
    </row>
    <row r="39" spans="1:9" x14ac:dyDescent="0.2">
      <c r="G39" s="145"/>
      <c r="H39" s="215"/>
      <c r="I39" s="215"/>
    </row>
    <row r="40" spans="1:9" x14ac:dyDescent="0.2">
      <c r="G40" s="145"/>
      <c r="H40" s="215"/>
      <c r="I40" s="215"/>
    </row>
    <row r="41" spans="1:9" x14ac:dyDescent="0.2">
      <c r="G41" s="145"/>
      <c r="H41" s="215"/>
      <c r="I41" s="215"/>
    </row>
    <row r="42" spans="1:9" x14ac:dyDescent="0.2">
      <c r="G42" s="145"/>
      <c r="H42" s="215"/>
      <c r="I42" s="215"/>
    </row>
    <row r="43" spans="1:9" x14ac:dyDescent="0.2">
      <c r="G43" s="145"/>
      <c r="H43" s="215"/>
      <c r="I43" s="215"/>
    </row>
    <row r="44" spans="1:9" x14ac:dyDescent="0.2">
      <c r="G44" s="145"/>
      <c r="H44" s="215"/>
      <c r="I44" s="215"/>
    </row>
    <row r="45" spans="1:9" x14ac:dyDescent="0.2">
      <c r="G45" s="145"/>
      <c r="H45" s="215"/>
      <c r="I45" s="215"/>
    </row>
    <row r="46" spans="1:9" x14ac:dyDescent="0.2">
      <c r="G46" s="145"/>
      <c r="H46" s="215"/>
      <c r="I46" s="215"/>
    </row>
    <row r="47" spans="1:9" x14ac:dyDescent="0.2">
      <c r="G47" s="145"/>
      <c r="H47" s="215"/>
      <c r="I47" s="215"/>
    </row>
    <row r="48" spans="1:9" x14ac:dyDescent="0.2">
      <c r="G48" s="145"/>
      <c r="H48" s="215"/>
      <c r="I48" s="215"/>
    </row>
    <row r="49" spans="1:9" x14ac:dyDescent="0.2">
      <c r="G49" s="145"/>
      <c r="H49" s="215"/>
      <c r="I49" s="215"/>
    </row>
    <row r="50" spans="1:9" x14ac:dyDescent="0.2">
      <c r="G50" s="145"/>
      <c r="H50" s="215"/>
      <c r="I50" s="215"/>
    </row>
    <row r="51" spans="1:9" x14ac:dyDescent="0.2">
      <c r="G51" s="145"/>
    </row>
    <row r="52" spans="1:9" x14ac:dyDescent="0.2">
      <c r="G52" s="145"/>
    </row>
    <row r="53" spans="1:9" x14ac:dyDescent="0.2">
      <c r="G53" s="145"/>
    </row>
    <row r="54" spans="1:9" x14ac:dyDescent="0.2">
      <c r="A54" s="158"/>
      <c r="B54" s="145"/>
      <c r="C54" s="145"/>
      <c r="D54" s="145"/>
      <c r="E54" s="145"/>
      <c r="F54" s="145"/>
      <c r="G54" s="145"/>
    </row>
    <row r="55" spans="1:9" x14ac:dyDescent="0.2">
      <c r="A55" s="158"/>
      <c r="B55" s="145"/>
      <c r="C55" s="145"/>
      <c r="D55" s="145"/>
      <c r="E55" s="145"/>
      <c r="F55" s="145"/>
      <c r="G55" s="145"/>
    </row>
    <row r="56" spans="1:9" x14ac:dyDescent="0.2">
      <c r="A56" s="158"/>
    </row>
    <row r="57" spans="1:9" x14ac:dyDescent="0.2">
      <c r="A57" s="158"/>
    </row>
  </sheetData>
  <sortState xmlns:xlrd2="http://schemas.microsoft.com/office/spreadsheetml/2017/richdata2" ref="A22:E28">
    <sortCondition ref="B22:B28"/>
  </sortState>
  <customSheetViews>
    <customSheetView guid="{0B466410-FB7E-451A-AFD3-95886095C000}">
      <selection activeCell="I7" sqref="I7"/>
      <pageMargins left="0.7" right="0.7" top="0.75" bottom="0.75" header="0.3" footer="0.3"/>
    </customSheetView>
    <customSheetView guid="{460C675D-EB01-4F1F-8F6F-F3410AC9815E}" showAutoFilter="1">
      <selection activeCell="A2" sqref="A2"/>
      <pageMargins left="0.7" right="0.7" top="0.75" bottom="0.75" header="0.3" footer="0.3"/>
      <pageSetup paperSize="9" orientation="portrait" r:id="rId1"/>
      <autoFilter ref="A74:K88" xr:uid="{55631E07-AB0E-4972-AD71-1717040E8DD6}"/>
    </customSheetView>
  </customSheetViews>
  <mergeCells count="1">
    <mergeCell ref="G6:L6"/>
  </mergeCell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B2:D32"/>
  <sheetViews>
    <sheetView showGridLines="0" showRowColHeaders="0" zoomScale="80" zoomScaleNormal="80" workbookViewId="0">
      <selection activeCell="AB50" sqref="AB50"/>
    </sheetView>
  </sheetViews>
  <sheetFormatPr defaultRowHeight="10" x14ac:dyDescent="0.2"/>
  <sheetData>
    <row r="2" spans="2:4" ht="20" x14ac:dyDescent="0.4">
      <c r="B2" s="55"/>
      <c r="C2" s="54"/>
      <c r="D2" s="79" t="s">
        <v>594</v>
      </c>
    </row>
    <row r="3" spans="2:4" ht="20" x14ac:dyDescent="0.4">
      <c r="C3" s="55"/>
      <c r="D3" s="132" t="s">
        <v>544</v>
      </c>
    </row>
    <row r="32" spans="2:2" ht="10.5" x14ac:dyDescent="0.25">
      <c r="B32" s="53"/>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tabColor rgb="FFFFFF00"/>
  </sheetPr>
  <dimension ref="A1:N110"/>
  <sheetViews>
    <sheetView workbookViewId="0"/>
  </sheetViews>
  <sheetFormatPr defaultColWidth="9.33203125" defaultRowHeight="10" x14ac:dyDescent="0.2"/>
  <cols>
    <col min="1" max="1" width="9.33203125" style="89"/>
    <col min="2" max="2" width="27.77734375" style="89" customWidth="1"/>
    <col min="3" max="3" width="21.77734375" style="147" customWidth="1"/>
    <col min="4" max="4" width="54" style="145" bestFit="1" customWidth="1"/>
    <col min="5" max="5" width="21.6640625" style="145" customWidth="1"/>
    <col min="6" max="6" width="23.77734375" style="145" customWidth="1"/>
    <col min="7" max="7" width="15.44140625" style="145" customWidth="1"/>
    <col min="8" max="8" width="2.44140625" style="147" customWidth="1"/>
    <col min="9" max="9" width="15.77734375" style="147" customWidth="1"/>
    <col min="10" max="10" width="23.77734375" style="147" bestFit="1" customWidth="1"/>
    <col min="11" max="16384" width="9.33203125" style="147"/>
  </cols>
  <sheetData>
    <row r="1" spans="1:14" ht="10.5" x14ac:dyDescent="0.25">
      <c r="A1" s="210" t="s">
        <v>542</v>
      </c>
    </row>
    <row r="3" spans="1:14" ht="10.5" x14ac:dyDescent="0.25">
      <c r="A3" s="211" t="s">
        <v>115</v>
      </c>
      <c r="E3" s="359" t="s">
        <v>614</v>
      </c>
      <c r="F3" s="358"/>
      <c r="G3" s="358"/>
      <c r="H3" s="358"/>
      <c r="I3" s="358"/>
      <c r="J3" s="358"/>
      <c r="K3" s="358"/>
      <c r="L3" s="358"/>
    </row>
    <row r="4" spans="1:14" ht="10.5" x14ac:dyDescent="0.25">
      <c r="E4" s="359"/>
      <c r="F4" s="360"/>
      <c r="G4" s="360"/>
      <c r="H4" s="358"/>
      <c r="I4" s="358"/>
      <c r="J4" s="358"/>
      <c r="K4" s="358"/>
      <c r="L4" s="358"/>
    </row>
    <row r="5" spans="1:14" ht="10.5" x14ac:dyDescent="0.25">
      <c r="A5" s="176" t="s">
        <v>543</v>
      </c>
      <c r="E5" s="89"/>
      <c r="F5" s="89" t="s">
        <v>650</v>
      </c>
      <c r="G5" s="89"/>
      <c r="H5" s="89"/>
    </row>
    <row r="6" spans="1:14" ht="47.25" customHeight="1" x14ac:dyDescent="0.25">
      <c r="A6" s="234" t="s">
        <v>434</v>
      </c>
      <c r="B6" s="235" t="s">
        <v>435</v>
      </c>
      <c r="C6" s="236" t="s">
        <v>189</v>
      </c>
      <c r="D6" s="236" t="s">
        <v>188</v>
      </c>
      <c r="E6" s="129" t="s">
        <v>154</v>
      </c>
      <c r="F6" s="129" t="s">
        <v>156</v>
      </c>
      <c r="G6" s="329" t="s">
        <v>130</v>
      </c>
      <c r="I6" s="415" t="s">
        <v>566</v>
      </c>
      <c r="J6" s="416"/>
      <c r="K6" s="416"/>
      <c r="L6" s="416"/>
      <c r="M6" s="416"/>
      <c r="N6" s="416"/>
    </row>
    <row r="7" spans="1:14" x14ac:dyDescent="0.2">
      <c r="A7" s="158" t="s">
        <v>203</v>
      </c>
      <c r="B7" s="158" t="s">
        <v>179</v>
      </c>
      <c r="C7" s="158" t="s">
        <v>209</v>
      </c>
      <c r="D7" s="262" t="s">
        <v>208</v>
      </c>
      <c r="E7" s="357">
        <f>COUNTIFS('SOF metric 44a CCG performance'!$C$5:$C$110,$D7,'SOF metric 44a CCG performance'!$W$5:$W$110,"yes")</f>
        <v>1</v>
      </c>
      <c r="F7" s="357">
        <f>COUNTIFS('SOF metric 44a CCG performance'!$C$5:$C$110,$D7,'SOF metric 44a CCG performance'!$W$5:$W$110,"no")</f>
        <v>0</v>
      </c>
      <c r="G7" s="145">
        <f t="shared" ref="G7:G48" si="0">E7+F7</f>
        <v>1</v>
      </c>
      <c r="I7" s="147" t="s">
        <v>567</v>
      </c>
      <c r="J7" s="89"/>
      <c r="K7" s="89"/>
      <c r="L7" s="218"/>
    </row>
    <row r="8" spans="1:14" x14ac:dyDescent="0.2">
      <c r="A8" s="158" t="s">
        <v>203</v>
      </c>
      <c r="B8" s="158" t="s">
        <v>179</v>
      </c>
      <c r="C8" s="158" t="s">
        <v>244</v>
      </c>
      <c r="D8" s="262" t="s">
        <v>243</v>
      </c>
      <c r="E8" s="357">
        <f>COUNTIFS('SOF metric 44a CCG performance'!$C$5:$C$110,$D8,'SOF metric 44a CCG performance'!$W$5:$W$110,"yes")</f>
        <v>1</v>
      </c>
      <c r="F8" s="357">
        <f>COUNTIFS('SOF metric 44a CCG performance'!$C$5:$C$110,$D8,'SOF metric 44a CCG performance'!$W$5:$W$110,"no")</f>
        <v>0</v>
      </c>
      <c r="G8" s="145">
        <f t="shared" si="0"/>
        <v>1</v>
      </c>
      <c r="I8" s="144" t="s">
        <v>439</v>
      </c>
      <c r="J8" s="89"/>
      <c r="K8" s="89"/>
      <c r="L8" s="218"/>
    </row>
    <row r="9" spans="1:14" x14ac:dyDescent="0.2">
      <c r="A9" s="158" t="s">
        <v>203</v>
      </c>
      <c r="B9" s="158" t="s">
        <v>179</v>
      </c>
      <c r="C9" s="158" t="s">
        <v>343</v>
      </c>
      <c r="D9" s="262" t="s">
        <v>342</v>
      </c>
      <c r="E9" s="357">
        <f>COUNTIFS('SOF metric 44a CCG performance'!$C$5:$C$110,$D9,'SOF metric 44a CCG performance'!$W$5:$W$110,"yes")</f>
        <v>1</v>
      </c>
      <c r="F9" s="357">
        <f>COUNTIFS('SOF metric 44a CCG performance'!$C$5:$C$110,$D9,'SOF metric 44a CCG performance'!$W$5:$W$110,"no")</f>
        <v>0</v>
      </c>
      <c r="G9" s="145">
        <f t="shared" si="0"/>
        <v>1</v>
      </c>
      <c r="I9" s="144" t="s">
        <v>568</v>
      </c>
      <c r="J9" s="89"/>
      <c r="K9" s="89"/>
      <c r="L9" s="218"/>
    </row>
    <row r="10" spans="1:14" x14ac:dyDescent="0.2">
      <c r="A10" s="158" t="s">
        <v>203</v>
      </c>
      <c r="B10" s="158" t="s">
        <v>179</v>
      </c>
      <c r="C10" s="158" t="s">
        <v>317</v>
      </c>
      <c r="D10" s="262" t="s">
        <v>316</v>
      </c>
      <c r="E10" s="357">
        <f>COUNTIFS('SOF metric 44a CCG performance'!$C$5:$C$110,$D10,'SOF metric 44a CCG performance'!$W$5:$W$110,"yes")</f>
        <v>1</v>
      </c>
      <c r="F10" s="357">
        <f>COUNTIFS('SOF metric 44a CCG performance'!$C$5:$C$110,$D10,'SOF metric 44a CCG performance'!$W$5:$W$110,"no")</f>
        <v>2</v>
      </c>
      <c r="G10" s="145">
        <f t="shared" si="0"/>
        <v>3</v>
      </c>
      <c r="I10" s="65" t="s">
        <v>569</v>
      </c>
      <c r="J10" s="89"/>
      <c r="K10" s="89"/>
      <c r="L10" s="218"/>
    </row>
    <row r="11" spans="1:14" x14ac:dyDescent="0.2">
      <c r="A11" s="158" t="s">
        <v>203</v>
      </c>
      <c r="B11" s="158" t="s">
        <v>179</v>
      </c>
      <c r="C11" s="158" t="s">
        <v>205</v>
      </c>
      <c r="D11" s="262" t="s">
        <v>204</v>
      </c>
      <c r="E11" s="357">
        <f>COUNTIFS('SOF metric 44a CCG performance'!$C$5:$C$110,$D11,'SOF metric 44a CCG performance'!$W$5:$W$110,"yes")</f>
        <v>1</v>
      </c>
      <c r="F11" s="357">
        <f>COUNTIFS('SOF metric 44a CCG performance'!$C$5:$C$110,$D11,'SOF metric 44a CCG performance'!$W$5:$W$110,"no")</f>
        <v>4</v>
      </c>
      <c r="G11" s="145">
        <f t="shared" si="0"/>
        <v>5</v>
      </c>
      <c r="I11" s="65" t="s">
        <v>440</v>
      </c>
      <c r="J11" s="89"/>
      <c r="K11" s="89"/>
      <c r="L11" s="218"/>
    </row>
    <row r="12" spans="1:14" x14ac:dyDescent="0.2">
      <c r="A12" s="158" t="s">
        <v>203</v>
      </c>
      <c r="B12" s="158" t="s">
        <v>179</v>
      </c>
      <c r="C12" s="158" t="s">
        <v>279</v>
      </c>
      <c r="D12" s="262" t="s">
        <v>278</v>
      </c>
      <c r="E12" s="357">
        <f>COUNTIFS('SOF metric 44a CCG performance'!$C$5:$C$110,$D12,'SOF metric 44a CCG performance'!$W$5:$W$110,"yes")</f>
        <v>2</v>
      </c>
      <c r="F12" s="357">
        <f>COUNTIFS('SOF metric 44a CCG performance'!$C$5:$C$110,$D12,'SOF metric 44a CCG performance'!$W$5:$W$110,"no")</f>
        <v>1</v>
      </c>
      <c r="G12" s="145">
        <f t="shared" si="0"/>
        <v>3</v>
      </c>
      <c r="I12" s="158"/>
      <c r="J12" s="89"/>
      <c r="K12" s="89"/>
      <c r="L12" s="218"/>
    </row>
    <row r="13" spans="1:14" x14ac:dyDescent="0.2">
      <c r="A13" s="158" t="s">
        <v>195</v>
      </c>
      <c r="B13" s="158" t="s">
        <v>161</v>
      </c>
      <c r="C13" s="158" t="s">
        <v>197</v>
      </c>
      <c r="D13" s="262" t="s">
        <v>196</v>
      </c>
      <c r="E13" s="357">
        <f>COUNTIFS('SOF metric 44a CCG performance'!$C$5:$C$110,$D13,'SOF metric 44a CCG performance'!$W$5:$W$110,"yes")</f>
        <v>1</v>
      </c>
      <c r="F13" s="357">
        <f>COUNTIFS('SOF metric 44a CCG performance'!$C$5:$C$110,$D13,'SOF metric 44a CCG performance'!$W$5:$W$110,"no")</f>
        <v>0</v>
      </c>
      <c r="G13" s="145">
        <f t="shared" si="0"/>
        <v>1</v>
      </c>
      <c r="I13" s="158"/>
      <c r="J13" s="89"/>
      <c r="K13" s="89"/>
      <c r="L13" s="218"/>
    </row>
    <row r="14" spans="1:14" x14ac:dyDescent="0.2">
      <c r="A14" s="158" t="s">
        <v>195</v>
      </c>
      <c r="B14" s="158" t="s">
        <v>161</v>
      </c>
      <c r="C14" s="158" t="s">
        <v>347</v>
      </c>
      <c r="D14" s="262" t="s">
        <v>346</v>
      </c>
      <c r="E14" s="357">
        <f>COUNTIFS('SOF metric 44a CCG performance'!$C$5:$C$110,$D14,'SOF metric 44a CCG performance'!$W$5:$W$110,"yes")</f>
        <v>1</v>
      </c>
      <c r="F14" s="357">
        <f>COUNTIFS('SOF metric 44a CCG performance'!$C$5:$C$110,$D14,'SOF metric 44a CCG performance'!$W$5:$W$110,"no")</f>
        <v>0</v>
      </c>
      <c r="G14" s="145">
        <f t="shared" si="0"/>
        <v>1</v>
      </c>
      <c r="I14" s="158"/>
      <c r="J14" s="89"/>
      <c r="K14" s="89"/>
      <c r="L14" s="218"/>
    </row>
    <row r="15" spans="1:14" x14ac:dyDescent="0.2">
      <c r="A15" s="158" t="s">
        <v>195</v>
      </c>
      <c r="B15" s="158" t="s">
        <v>161</v>
      </c>
      <c r="C15" s="158" t="s">
        <v>232</v>
      </c>
      <c r="D15" s="262" t="s">
        <v>231</v>
      </c>
      <c r="E15" s="357">
        <f>COUNTIFS('SOF metric 44a CCG performance'!$C$5:$C$110,$D15,'SOF metric 44a CCG performance'!$W$5:$W$110,"yes")</f>
        <v>1</v>
      </c>
      <c r="F15" s="357">
        <f>COUNTIFS('SOF metric 44a CCG performance'!$C$5:$C$110,$D15,'SOF metric 44a CCG performance'!$W$5:$W$110,"no")</f>
        <v>0</v>
      </c>
      <c r="G15" s="145">
        <f t="shared" si="0"/>
        <v>1</v>
      </c>
      <c r="I15" s="158"/>
      <c r="J15" s="89"/>
      <c r="K15" s="89"/>
      <c r="L15" s="218"/>
    </row>
    <row r="16" spans="1:14" x14ac:dyDescent="0.2">
      <c r="A16" s="158" t="s">
        <v>195</v>
      </c>
      <c r="B16" s="158" t="s">
        <v>161</v>
      </c>
      <c r="C16" s="158" t="s">
        <v>386</v>
      </c>
      <c r="D16" s="262" t="s">
        <v>385</v>
      </c>
      <c r="E16" s="357">
        <f>COUNTIFS('SOF metric 44a CCG performance'!$C$5:$C$110,$D16,'SOF metric 44a CCG performance'!$W$5:$W$110,"yes")</f>
        <v>1</v>
      </c>
      <c r="F16" s="357">
        <f>COUNTIFS('SOF metric 44a CCG performance'!$C$5:$C$110,$D16,'SOF metric 44a CCG performance'!$W$5:$W$110,"no")</f>
        <v>0</v>
      </c>
      <c r="G16" s="145">
        <f t="shared" si="0"/>
        <v>1</v>
      </c>
      <c r="I16" s="158"/>
      <c r="J16" s="89"/>
      <c r="K16" s="89"/>
      <c r="L16" s="218"/>
    </row>
    <row r="17" spans="1:12" x14ac:dyDescent="0.2">
      <c r="A17" s="158" t="s">
        <v>195</v>
      </c>
      <c r="B17" s="158" t="s">
        <v>161</v>
      </c>
      <c r="C17" s="158" t="s">
        <v>394</v>
      </c>
      <c r="D17" s="262" t="s">
        <v>393</v>
      </c>
      <c r="E17" s="357">
        <f>COUNTIFS('SOF metric 44a CCG performance'!$C$5:$C$110,$D17,'SOF metric 44a CCG performance'!$W$5:$W$110,"yes")</f>
        <v>1</v>
      </c>
      <c r="F17" s="357">
        <f>COUNTIFS('SOF metric 44a CCG performance'!$C$5:$C$110,$D17,'SOF metric 44a CCG performance'!$W$5:$W$110,"no")</f>
        <v>0</v>
      </c>
      <c r="G17" s="145">
        <f t="shared" si="0"/>
        <v>1</v>
      </c>
      <c r="I17" s="158"/>
      <c r="J17" s="89"/>
      <c r="K17" s="89"/>
      <c r="L17" s="218"/>
    </row>
    <row r="18" spans="1:12" x14ac:dyDescent="0.2">
      <c r="A18" s="158" t="s">
        <v>215</v>
      </c>
      <c r="B18" s="158" t="s">
        <v>180</v>
      </c>
      <c r="C18" s="158" t="s">
        <v>308</v>
      </c>
      <c r="D18" s="262" t="s">
        <v>307</v>
      </c>
      <c r="E18" s="357">
        <f>COUNTIFS('SOF metric 44a CCG performance'!$C$5:$C$110,$D18,'SOF metric 44a CCG performance'!$W$5:$W$110,"yes")</f>
        <v>0</v>
      </c>
      <c r="F18" s="357">
        <f>COUNTIFS('SOF metric 44a CCG performance'!$C$5:$C$110,$D18,'SOF metric 44a CCG performance'!$W$5:$W$110,"no")</f>
        <v>1</v>
      </c>
      <c r="G18" s="145">
        <f t="shared" si="0"/>
        <v>1</v>
      </c>
      <c r="I18" s="158"/>
      <c r="J18" s="89"/>
      <c r="K18" s="89"/>
      <c r="L18" s="218"/>
    </row>
    <row r="19" spans="1:12" x14ac:dyDescent="0.2">
      <c r="A19" s="158" t="s">
        <v>215</v>
      </c>
      <c r="B19" s="158" t="s">
        <v>180</v>
      </c>
      <c r="C19" s="158" t="s">
        <v>331</v>
      </c>
      <c r="D19" s="262" t="s">
        <v>330</v>
      </c>
      <c r="E19" s="357">
        <f>COUNTIFS('SOF metric 44a CCG performance'!$C$5:$C$110,$D19,'SOF metric 44a CCG performance'!$W$5:$W$110,"yes")</f>
        <v>0</v>
      </c>
      <c r="F19" s="357">
        <f>COUNTIFS('SOF metric 44a CCG performance'!$C$5:$C$110,$D19,'SOF metric 44a CCG performance'!$W$5:$W$110,"no")</f>
        <v>1</v>
      </c>
      <c r="G19" s="145">
        <f t="shared" si="0"/>
        <v>1</v>
      </c>
      <c r="I19" s="158"/>
      <c r="J19" s="89"/>
      <c r="K19" s="89"/>
      <c r="L19" s="218"/>
    </row>
    <row r="20" spans="1:12" x14ac:dyDescent="0.2">
      <c r="A20" s="158" t="s">
        <v>215</v>
      </c>
      <c r="B20" s="158" t="s">
        <v>180</v>
      </c>
      <c r="C20" s="158" t="s">
        <v>217</v>
      </c>
      <c r="D20" s="262" t="s">
        <v>216</v>
      </c>
      <c r="E20" s="357">
        <f>COUNTIFS('SOF metric 44a CCG performance'!$C$5:$C$110,$D20,'SOF metric 44a CCG performance'!$W$5:$W$110,"yes")</f>
        <v>1</v>
      </c>
      <c r="F20" s="357">
        <f>COUNTIFS('SOF metric 44a CCG performance'!$C$5:$C$110,$D20,'SOF metric 44a CCG performance'!$W$5:$W$110,"no")</f>
        <v>0</v>
      </c>
      <c r="G20" s="145">
        <f t="shared" si="0"/>
        <v>1</v>
      </c>
      <c r="I20" s="158"/>
      <c r="J20" s="89"/>
      <c r="K20" s="89"/>
      <c r="L20" s="218"/>
    </row>
    <row r="21" spans="1:12" x14ac:dyDescent="0.2">
      <c r="A21" s="158" t="s">
        <v>215</v>
      </c>
      <c r="B21" s="158" t="s">
        <v>180</v>
      </c>
      <c r="C21" s="158" t="s">
        <v>262</v>
      </c>
      <c r="D21" s="262" t="s">
        <v>261</v>
      </c>
      <c r="E21" s="357">
        <f>COUNTIFS('SOF metric 44a CCG performance'!$C$5:$C$110,$D21,'SOF metric 44a CCG performance'!$W$5:$W$110,"yes")</f>
        <v>1</v>
      </c>
      <c r="F21" s="357">
        <f>COUNTIFS('SOF metric 44a CCG performance'!$C$5:$C$110,$D21,'SOF metric 44a CCG performance'!$W$5:$W$110,"no")</f>
        <v>0</v>
      </c>
      <c r="G21" s="145">
        <f t="shared" si="0"/>
        <v>1</v>
      </c>
      <c r="I21" s="158"/>
      <c r="J21" s="89"/>
      <c r="K21" s="89"/>
      <c r="L21" s="218"/>
    </row>
    <row r="22" spans="1:12" x14ac:dyDescent="0.2">
      <c r="A22" s="158" t="s">
        <v>215</v>
      </c>
      <c r="B22" s="158" t="s">
        <v>180</v>
      </c>
      <c r="C22" s="158" t="s">
        <v>265</v>
      </c>
      <c r="D22" s="262" t="s">
        <v>264</v>
      </c>
      <c r="E22" s="357">
        <f>COUNTIFS('SOF metric 44a CCG performance'!$C$5:$C$110,$D22,'SOF metric 44a CCG performance'!$W$5:$W$110,"yes")</f>
        <v>1</v>
      </c>
      <c r="F22" s="357">
        <f>COUNTIFS('SOF metric 44a CCG performance'!$C$5:$C$110,$D22,'SOF metric 44a CCG performance'!$W$5:$W$110,"no")</f>
        <v>0</v>
      </c>
      <c r="G22" s="145">
        <f t="shared" si="0"/>
        <v>1</v>
      </c>
      <c r="I22" s="158"/>
      <c r="J22" s="89"/>
      <c r="K22" s="89"/>
      <c r="L22" s="218"/>
    </row>
    <row r="23" spans="1:12" x14ac:dyDescent="0.2">
      <c r="A23" s="158" t="s">
        <v>215</v>
      </c>
      <c r="B23" s="158" t="s">
        <v>180</v>
      </c>
      <c r="C23" s="158" t="s">
        <v>362</v>
      </c>
      <c r="D23" s="262" t="s">
        <v>361</v>
      </c>
      <c r="E23" s="357">
        <f>COUNTIFS('SOF metric 44a CCG performance'!$C$5:$C$110,$D23,'SOF metric 44a CCG performance'!$W$5:$W$110,"yes")</f>
        <v>1</v>
      </c>
      <c r="F23" s="357">
        <f>COUNTIFS('SOF metric 44a CCG performance'!$C$5:$C$110,$D23,'SOF metric 44a CCG performance'!$W$5:$W$110,"no")</f>
        <v>0</v>
      </c>
      <c r="G23" s="145">
        <f t="shared" si="0"/>
        <v>1</v>
      </c>
      <c r="I23" s="158"/>
      <c r="J23" s="89"/>
      <c r="K23" s="89"/>
      <c r="L23" s="218"/>
    </row>
    <row r="24" spans="1:12" x14ac:dyDescent="0.2">
      <c r="A24" s="158" t="s">
        <v>215</v>
      </c>
      <c r="B24" s="158" t="s">
        <v>180</v>
      </c>
      <c r="C24" s="158" t="s">
        <v>367</v>
      </c>
      <c r="D24" s="262" t="s">
        <v>366</v>
      </c>
      <c r="E24" s="357">
        <f>COUNTIFS('SOF metric 44a CCG performance'!$C$5:$C$110,$D24,'SOF metric 44a CCG performance'!$W$5:$W$110,"yes")</f>
        <v>1</v>
      </c>
      <c r="F24" s="357">
        <f>COUNTIFS('SOF metric 44a CCG performance'!$C$5:$C$110,$D24,'SOF metric 44a CCG performance'!$W$5:$W$110,"no")</f>
        <v>0</v>
      </c>
      <c r="G24" s="145">
        <f t="shared" si="0"/>
        <v>1</v>
      </c>
      <c r="I24" s="158"/>
      <c r="J24" s="89"/>
      <c r="K24" s="89"/>
      <c r="L24" s="218"/>
    </row>
    <row r="25" spans="1:12" x14ac:dyDescent="0.2">
      <c r="A25" s="158" t="s">
        <v>215</v>
      </c>
      <c r="B25" s="158" t="s">
        <v>180</v>
      </c>
      <c r="C25" s="158" t="s">
        <v>380</v>
      </c>
      <c r="D25" s="262" t="s">
        <v>379</v>
      </c>
      <c r="E25" s="357">
        <f>COUNTIFS('SOF metric 44a CCG performance'!$C$5:$C$110,$D25,'SOF metric 44a CCG performance'!$W$5:$W$110,"yes")</f>
        <v>1</v>
      </c>
      <c r="F25" s="357">
        <f>COUNTIFS('SOF metric 44a CCG performance'!$C$5:$C$110,$D25,'SOF metric 44a CCG performance'!$W$5:$W$110,"no")</f>
        <v>0</v>
      </c>
      <c r="G25" s="145">
        <f t="shared" si="0"/>
        <v>1</v>
      </c>
      <c r="I25" s="158"/>
      <c r="J25" s="89"/>
      <c r="K25" s="89"/>
      <c r="L25" s="218"/>
    </row>
    <row r="26" spans="1:12" x14ac:dyDescent="0.2">
      <c r="A26" s="158" t="s">
        <v>215</v>
      </c>
      <c r="B26" s="158" t="s">
        <v>180</v>
      </c>
      <c r="C26" s="158" t="s">
        <v>275</v>
      </c>
      <c r="D26" s="262" t="s">
        <v>274</v>
      </c>
      <c r="E26" s="357">
        <f>COUNTIFS('SOF metric 44a CCG performance'!$C$5:$C$110,$D26,'SOF metric 44a CCG performance'!$W$5:$W$110,"yes")</f>
        <v>1</v>
      </c>
      <c r="F26" s="357">
        <f>COUNTIFS('SOF metric 44a CCG performance'!$C$5:$C$110,$D26,'SOF metric 44a CCG performance'!$W$5:$W$110,"no")</f>
        <v>0</v>
      </c>
      <c r="G26" s="145">
        <f t="shared" si="0"/>
        <v>1</v>
      </c>
      <c r="I26" s="158"/>
      <c r="J26" s="89"/>
      <c r="K26" s="89"/>
      <c r="L26" s="218"/>
    </row>
    <row r="27" spans="1:12" x14ac:dyDescent="0.2">
      <c r="A27" s="158" t="s">
        <v>215</v>
      </c>
      <c r="B27" s="158" t="s">
        <v>180</v>
      </c>
      <c r="C27" s="158" t="s">
        <v>247</v>
      </c>
      <c r="D27" s="262" t="s">
        <v>246</v>
      </c>
      <c r="E27" s="357">
        <f>COUNTIFS('SOF metric 44a CCG performance'!$C$5:$C$110,$D27,'SOF metric 44a CCG performance'!$W$5:$W$110,"yes")</f>
        <v>2</v>
      </c>
      <c r="F27" s="357">
        <f>COUNTIFS('SOF metric 44a CCG performance'!$C$5:$C$110,$D27,'SOF metric 44a CCG performance'!$W$5:$W$110,"no")</f>
        <v>4</v>
      </c>
      <c r="G27" s="145">
        <f t="shared" si="0"/>
        <v>6</v>
      </c>
      <c r="I27" s="158"/>
      <c r="J27" s="89"/>
      <c r="K27" s="89"/>
      <c r="L27" s="218"/>
    </row>
    <row r="28" spans="1:12" x14ac:dyDescent="0.2">
      <c r="A28" s="158" t="s">
        <v>215</v>
      </c>
      <c r="B28" s="158" t="s">
        <v>180</v>
      </c>
      <c r="C28" s="158" t="s">
        <v>286</v>
      </c>
      <c r="D28" s="262" t="s">
        <v>285</v>
      </c>
      <c r="E28" s="357">
        <f>COUNTIFS('SOF metric 44a CCG performance'!$C$5:$C$110,$D28,'SOF metric 44a CCG performance'!$W$5:$W$110,"yes")</f>
        <v>3</v>
      </c>
      <c r="F28" s="357">
        <f>COUNTIFS('SOF metric 44a CCG performance'!$C$5:$C$110,$D28,'SOF metric 44a CCG performance'!$W$5:$W$110,"no")</f>
        <v>0</v>
      </c>
      <c r="G28" s="145">
        <f t="shared" si="0"/>
        <v>3</v>
      </c>
      <c r="I28" s="158"/>
      <c r="J28" s="89"/>
      <c r="K28" s="89"/>
      <c r="L28" s="218"/>
    </row>
    <row r="29" spans="1:12" x14ac:dyDescent="0.2">
      <c r="A29" s="158" t="s">
        <v>199</v>
      </c>
      <c r="B29" s="158" t="s">
        <v>181</v>
      </c>
      <c r="C29" s="158" t="s">
        <v>258</v>
      </c>
      <c r="D29" s="262" t="s">
        <v>257</v>
      </c>
      <c r="E29" s="357">
        <f>COUNTIFS('SOF metric 44a CCG performance'!$C$5:$C$110,$D29,'SOF metric 44a CCG performance'!$W$5:$W$110,"yes")</f>
        <v>0</v>
      </c>
      <c r="F29" s="357">
        <f>COUNTIFS('SOF metric 44a CCG performance'!$C$5:$C$110,$D29,'SOF metric 44a CCG performance'!$W$5:$W$110,"no")</f>
        <v>8</v>
      </c>
      <c r="G29" s="145">
        <f t="shared" si="0"/>
        <v>8</v>
      </c>
      <c r="I29" s="158"/>
      <c r="J29" s="89"/>
      <c r="K29" s="89"/>
      <c r="L29" s="218"/>
    </row>
    <row r="30" spans="1:12" x14ac:dyDescent="0.2">
      <c r="A30" s="158" t="s">
        <v>199</v>
      </c>
      <c r="B30" s="158" t="s">
        <v>181</v>
      </c>
      <c r="C30" s="158" t="s">
        <v>228</v>
      </c>
      <c r="D30" s="262" t="s">
        <v>227</v>
      </c>
      <c r="E30" s="357">
        <f>COUNTIFS('SOF metric 44a CCG performance'!$C$5:$C$110,$D30,'SOF metric 44a CCG performance'!$W$5:$W$110,"yes")</f>
        <v>1</v>
      </c>
      <c r="F30" s="357">
        <f>COUNTIFS('SOF metric 44a CCG performance'!$C$5:$C$110,$D30,'SOF metric 44a CCG performance'!$W$5:$W$110,"no")</f>
        <v>4</v>
      </c>
      <c r="G30" s="145">
        <f t="shared" si="0"/>
        <v>5</v>
      </c>
      <c r="I30" s="158"/>
      <c r="J30" s="89"/>
      <c r="K30" s="89"/>
      <c r="L30" s="218"/>
    </row>
    <row r="31" spans="1:12" x14ac:dyDescent="0.2">
      <c r="A31" s="158" t="s">
        <v>199</v>
      </c>
      <c r="B31" s="158" t="s">
        <v>181</v>
      </c>
      <c r="C31" s="158" t="s">
        <v>201</v>
      </c>
      <c r="D31" s="262" t="s">
        <v>200</v>
      </c>
      <c r="E31" s="357">
        <f>COUNTIFS('SOF metric 44a CCG performance'!$C$5:$C$110,$D31,'SOF metric 44a CCG performance'!$W$5:$W$110,"yes")</f>
        <v>4</v>
      </c>
      <c r="F31" s="357">
        <f>COUNTIFS('SOF metric 44a CCG performance'!$C$5:$C$110,$D31,'SOF metric 44a CCG performance'!$W$5:$W$110,"no")</f>
        <v>1</v>
      </c>
      <c r="G31" s="145">
        <f t="shared" si="0"/>
        <v>5</v>
      </c>
      <c r="I31" s="158"/>
      <c r="J31" s="89"/>
      <c r="K31" s="89"/>
      <c r="L31" s="218"/>
    </row>
    <row r="32" spans="1:12" x14ac:dyDescent="0.2">
      <c r="A32" s="158" t="s">
        <v>199</v>
      </c>
      <c r="B32" s="158" t="s">
        <v>181</v>
      </c>
      <c r="C32" s="158" t="s">
        <v>289</v>
      </c>
      <c r="D32" s="262" t="s">
        <v>288</v>
      </c>
      <c r="E32" s="357">
        <f>COUNTIFS('SOF metric 44a CCG performance'!$C$5:$C$110,$D32,'SOF metric 44a CCG performance'!$W$5:$W$110,"yes")</f>
        <v>4</v>
      </c>
      <c r="F32" s="357">
        <f>COUNTIFS('SOF metric 44a CCG performance'!$C$5:$C$110,$D32,'SOF metric 44a CCG performance'!$W$5:$W$110,"no")</f>
        <v>2</v>
      </c>
      <c r="G32" s="145">
        <f t="shared" si="0"/>
        <v>6</v>
      </c>
      <c r="I32" s="158"/>
      <c r="J32" s="89"/>
      <c r="K32" s="89"/>
      <c r="L32" s="218"/>
    </row>
    <row r="33" spans="1:12" x14ac:dyDescent="0.2">
      <c r="A33" s="158" t="s">
        <v>219</v>
      </c>
      <c r="B33" s="158" t="s">
        <v>182</v>
      </c>
      <c r="C33" s="158" t="s">
        <v>225</v>
      </c>
      <c r="D33" s="262" t="s">
        <v>224</v>
      </c>
      <c r="E33" s="357">
        <f>COUNTIFS('SOF metric 44a CCG performance'!$C$5:$C$110,$D33,'SOF metric 44a CCG performance'!$W$5:$W$110,"yes")</f>
        <v>1</v>
      </c>
      <c r="F33" s="357">
        <f>COUNTIFS('SOF metric 44a CCG performance'!$C$5:$C$110,$D33,'SOF metric 44a CCG performance'!$W$5:$W$110,"no")</f>
        <v>9</v>
      </c>
      <c r="G33" s="145">
        <f t="shared" si="0"/>
        <v>10</v>
      </c>
      <c r="I33" s="158"/>
      <c r="J33" s="89"/>
      <c r="K33" s="89"/>
      <c r="L33" s="218"/>
    </row>
    <row r="34" spans="1:12" x14ac:dyDescent="0.2">
      <c r="A34" s="158" t="s">
        <v>219</v>
      </c>
      <c r="B34" s="158" t="s">
        <v>182</v>
      </c>
      <c r="C34" s="158" t="s">
        <v>252</v>
      </c>
      <c r="D34" s="262" t="s">
        <v>251</v>
      </c>
      <c r="E34" s="357">
        <f>COUNTIFS('SOF metric 44a CCG performance'!$C$5:$C$110,$D34,'SOF metric 44a CCG performance'!$W$5:$W$110,"yes")</f>
        <v>3</v>
      </c>
      <c r="F34" s="357">
        <f>COUNTIFS('SOF metric 44a CCG performance'!$C$5:$C$110,$D34,'SOF metric 44a CCG performance'!$W$5:$W$110,"no")</f>
        <v>6</v>
      </c>
      <c r="G34" s="145">
        <f t="shared" si="0"/>
        <v>9</v>
      </c>
      <c r="I34" s="158"/>
      <c r="J34" s="89"/>
      <c r="K34" s="89"/>
      <c r="L34" s="218"/>
    </row>
    <row r="35" spans="1:12" x14ac:dyDescent="0.2">
      <c r="A35" s="158" t="s">
        <v>219</v>
      </c>
      <c r="B35" s="158" t="s">
        <v>182</v>
      </c>
      <c r="C35" s="158" t="s">
        <v>221</v>
      </c>
      <c r="D35" s="262" t="s">
        <v>220</v>
      </c>
      <c r="E35" s="357">
        <f>COUNTIFS('SOF metric 44a CCG performance'!$C$5:$C$110,$D35,'SOF metric 44a CCG performance'!$W$5:$W$110,"yes")</f>
        <v>4</v>
      </c>
      <c r="F35" s="357">
        <f>COUNTIFS('SOF metric 44a CCG performance'!$C$5:$C$110,$D35,'SOF metric 44a CCG performance'!$W$5:$W$110,"no")</f>
        <v>4</v>
      </c>
      <c r="G35" s="145">
        <f t="shared" si="0"/>
        <v>8</v>
      </c>
      <c r="I35" s="158"/>
      <c r="J35" s="89"/>
      <c r="K35" s="89"/>
      <c r="L35" s="218"/>
    </row>
    <row r="36" spans="1:12" x14ac:dyDescent="0.2">
      <c r="A36" s="158" t="s">
        <v>211</v>
      </c>
      <c r="B36" s="158" t="s">
        <v>183</v>
      </c>
      <c r="C36" s="158" t="s">
        <v>282</v>
      </c>
      <c r="D36" s="262" t="s">
        <v>281</v>
      </c>
      <c r="E36" s="357">
        <f>COUNTIFS('SOF metric 44a CCG performance'!$C$5:$C$110,$D36,'SOF metric 44a CCG performance'!$W$5:$W$110,"yes")</f>
        <v>1</v>
      </c>
      <c r="F36" s="357">
        <f>COUNTIFS('SOF metric 44a CCG performance'!$C$5:$C$110,$D36,'SOF metric 44a CCG performance'!$W$5:$W$110,"no")</f>
        <v>0</v>
      </c>
      <c r="G36" s="145">
        <f t="shared" si="0"/>
        <v>1</v>
      </c>
      <c r="I36" s="158"/>
      <c r="J36" s="89"/>
      <c r="K36" s="89"/>
      <c r="L36" s="218"/>
    </row>
    <row r="37" spans="1:12" x14ac:dyDescent="0.2">
      <c r="A37" s="158" t="s">
        <v>211</v>
      </c>
      <c r="B37" s="158" t="s">
        <v>183</v>
      </c>
      <c r="C37" s="158" t="s">
        <v>321</v>
      </c>
      <c r="D37" s="262" t="s">
        <v>320</v>
      </c>
      <c r="E37" s="357">
        <f>COUNTIFS('SOF metric 44a CCG performance'!$C$5:$C$110,$D37,'SOF metric 44a CCG performance'!$W$5:$W$110,"yes")</f>
        <v>1</v>
      </c>
      <c r="F37" s="357">
        <f>COUNTIFS('SOF metric 44a CCG performance'!$C$5:$C$110,$D37,'SOF metric 44a CCG performance'!$W$5:$W$110,"no")</f>
        <v>0</v>
      </c>
      <c r="G37" s="145">
        <f t="shared" si="0"/>
        <v>1</v>
      </c>
      <c r="I37" s="158"/>
      <c r="J37" s="89"/>
      <c r="K37" s="89"/>
      <c r="L37" s="218"/>
    </row>
    <row r="38" spans="1:12" x14ac:dyDescent="0.2">
      <c r="A38" s="158" t="s">
        <v>211</v>
      </c>
      <c r="B38" s="158" t="s">
        <v>183</v>
      </c>
      <c r="C38" s="158" t="s">
        <v>406</v>
      </c>
      <c r="D38" s="262" t="s">
        <v>405</v>
      </c>
      <c r="E38" s="357">
        <f>COUNTIFS('SOF metric 44a CCG performance'!$C$5:$C$110,$D38,'SOF metric 44a CCG performance'!$W$5:$W$110,"yes")</f>
        <v>1</v>
      </c>
      <c r="F38" s="357">
        <f>COUNTIFS('SOF metric 44a CCG performance'!$C$5:$C$110,$D38,'SOF metric 44a CCG performance'!$W$5:$W$110,"no")</f>
        <v>0</v>
      </c>
      <c r="G38" s="145">
        <f t="shared" si="0"/>
        <v>1</v>
      </c>
      <c r="I38" s="158"/>
      <c r="J38" s="89"/>
      <c r="K38" s="89"/>
      <c r="L38" s="218"/>
    </row>
    <row r="39" spans="1:12" x14ac:dyDescent="0.2">
      <c r="A39" s="158" t="s">
        <v>211</v>
      </c>
      <c r="B39" s="158" t="s">
        <v>183</v>
      </c>
      <c r="C39" s="158" t="s">
        <v>295</v>
      </c>
      <c r="D39" s="262" t="s">
        <v>294</v>
      </c>
      <c r="E39" s="357">
        <f>COUNTIFS('SOF metric 44a CCG performance'!$C$5:$C$110,$D39,'SOF metric 44a CCG performance'!$W$5:$W$110,"yes")</f>
        <v>2</v>
      </c>
      <c r="F39" s="357">
        <f>COUNTIFS('SOF metric 44a CCG performance'!$C$5:$C$110,$D39,'SOF metric 44a CCG performance'!$W$5:$W$110,"no")</f>
        <v>0</v>
      </c>
      <c r="G39" s="145">
        <f t="shared" si="0"/>
        <v>2</v>
      </c>
      <c r="I39" s="158"/>
      <c r="J39" s="89"/>
      <c r="K39" s="89"/>
      <c r="L39" s="218"/>
    </row>
    <row r="40" spans="1:12" x14ac:dyDescent="0.2">
      <c r="A40" s="158" t="s">
        <v>211</v>
      </c>
      <c r="B40" s="158" t="s">
        <v>183</v>
      </c>
      <c r="C40" s="158" t="s">
        <v>213</v>
      </c>
      <c r="D40" s="262" t="s">
        <v>212</v>
      </c>
      <c r="E40" s="357">
        <f>COUNTIFS('SOF metric 44a CCG performance'!$C$5:$C$110,$D40,'SOF metric 44a CCG performance'!$W$5:$W$110,"yes")</f>
        <v>3</v>
      </c>
      <c r="F40" s="357">
        <f>COUNTIFS('SOF metric 44a CCG performance'!$C$5:$C$110,$D40,'SOF metric 44a CCG performance'!$W$5:$W$110,"no")</f>
        <v>0</v>
      </c>
      <c r="G40" s="145">
        <f t="shared" si="0"/>
        <v>3</v>
      </c>
      <c r="I40" s="158"/>
      <c r="J40" s="89"/>
      <c r="K40" s="89"/>
      <c r="L40" s="218"/>
    </row>
    <row r="41" spans="1:12" x14ac:dyDescent="0.2">
      <c r="A41" s="158" t="s">
        <v>211</v>
      </c>
      <c r="B41" s="158" t="s">
        <v>183</v>
      </c>
      <c r="C41" s="158" t="s">
        <v>235</v>
      </c>
      <c r="D41" s="262" t="s">
        <v>234</v>
      </c>
      <c r="E41" s="357">
        <f>COUNTIFS('SOF metric 44a CCG performance'!$C$5:$C$110,$D41,'SOF metric 44a CCG performance'!$W$5:$W$110,"yes")</f>
        <v>3</v>
      </c>
      <c r="F41" s="357">
        <f>COUNTIFS('SOF metric 44a CCG performance'!$C$5:$C$110,$D41,'SOF metric 44a CCG performance'!$W$5:$W$110,"no")</f>
        <v>0</v>
      </c>
      <c r="G41" s="145">
        <f t="shared" si="0"/>
        <v>3</v>
      </c>
      <c r="I41" s="158"/>
      <c r="J41" s="89"/>
      <c r="K41" s="89"/>
      <c r="L41" s="218"/>
    </row>
    <row r="42" spans="1:12" x14ac:dyDescent="0.2">
      <c r="A42" s="158" t="s">
        <v>190</v>
      </c>
      <c r="B42" s="158" t="s">
        <v>184</v>
      </c>
      <c r="C42" s="158" t="s">
        <v>192</v>
      </c>
      <c r="D42" s="262" t="s">
        <v>191</v>
      </c>
      <c r="E42" s="357">
        <f>COUNTIFS('SOF metric 44a CCG performance'!$C$5:$C$110,$D42,'SOF metric 44a CCG performance'!$W$5:$W$110,"yes")</f>
        <v>1</v>
      </c>
      <c r="F42" s="357">
        <f>COUNTIFS('SOF metric 44a CCG performance'!$C$5:$C$110,$D42,'SOF metric 44a CCG performance'!$W$5:$W$110,"no")</f>
        <v>0</v>
      </c>
      <c r="G42" s="145">
        <f t="shared" si="0"/>
        <v>1</v>
      </c>
      <c r="I42" s="158"/>
      <c r="J42" s="89"/>
      <c r="K42" s="89"/>
      <c r="L42" s="218"/>
    </row>
    <row r="43" spans="1:12" x14ac:dyDescent="0.2">
      <c r="A43" s="158" t="s">
        <v>190</v>
      </c>
      <c r="B43" s="158" t="s">
        <v>184</v>
      </c>
      <c r="C43" s="158" t="s">
        <v>238</v>
      </c>
      <c r="D43" s="262" t="s">
        <v>237</v>
      </c>
      <c r="E43" s="357">
        <f>COUNTIFS('SOF metric 44a CCG performance'!$C$5:$C$110,$D43,'SOF metric 44a CCG performance'!$W$5:$W$110,"yes")</f>
        <v>1</v>
      </c>
      <c r="F43" s="357">
        <f>COUNTIFS('SOF metric 44a CCG performance'!$C$5:$C$110,$D43,'SOF metric 44a CCG performance'!$W$5:$W$110,"no")</f>
        <v>0</v>
      </c>
      <c r="G43" s="145">
        <f t="shared" si="0"/>
        <v>1</v>
      </c>
      <c r="I43" s="158"/>
      <c r="J43" s="89"/>
      <c r="K43" s="89"/>
      <c r="L43" s="218"/>
    </row>
    <row r="44" spans="1:12" x14ac:dyDescent="0.2">
      <c r="A44" s="158" t="s">
        <v>190</v>
      </c>
      <c r="B44" s="158" t="s">
        <v>184</v>
      </c>
      <c r="C44" s="158" t="s">
        <v>325</v>
      </c>
      <c r="D44" s="262" t="s">
        <v>324</v>
      </c>
      <c r="E44" s="357">
        <f>COUNTIFS('SOF metric 44a CCG performance'!$C$5:$C$110,$D44,'SOF metric 44a CCG performance'!$W$5:$W$110,"yes")</f>
        <v>1</v>
      </c>
      <c r="F44" s="357">
        <f>COUNTIFS('SOF metric 44a CCG performance'!$C$5:$C$110,$D44,'SOF metric 44a CCG performance'!$W$5:$W$110,"no")</f>
        <v>0</v>
      </c>
      <c r="G44" s="145">
        <f t="shared" si="0"/>
        <v>1</v>
      </c>
      <c r="I44" s="158"/>
      <c r="J44" s="89"/>
      <c r="K44" s="89"/>
      <c r="L44" s="218"/>
    </row>
    <row r="45" spans="1:12" x14ac:dyDescent="0.2">
      <c r="A45" s="158" t="s">
        <v>190</v>
      </c>
      <c r="B45" s="158" t="s">
        <v>184</v>
      </c>
      <c r="C45" s="158" t="s">
        <v>268</v>
      </c>
      <c r="D45" s="262" t="s">
        <v>267</v>
      </c>
      <c r="E45" s="357">
        <f>COUNTIFS('SOF metric 44a CCG performance'!$C$5:$C$110,$D45,'SOF metric 44a CCG performance'!$W$5:$W$110,"yes")</f>
        <v>1</v>
      </c>
      <c r="F45" s="357">
        <f>COUNTIFS('SOF metric 44a CCG performance'!$C$5:$C$110,$D45,'SOF metric 44a CCG performance'!$W$5:$W$110,"no")</f>
        <v>0</v>
      </c>
      <c r="G45" s="145">
        <f t="shared" si="0"/>
        <v>1</v>
      </c>
      <c r="I45" s="158"/>
      <c r="J45" s="89"/>
      <c r="K45" s="89"/>
      <c r="L45" s="218"/>
    </row>
    <row r="46" spans="1:12" x14ac:dyDescent="0.2">
      <c r="A46" s="158" t="s">
        <v>190</v>
      </c>
      <c r="B46" s="158" t="s">
        <v>184</v>
      </c>
      <c r="C46" s="158" t="s">
        <v>272</v>
      </c>
      <c r="D46" s="262" t="s">
        <v>271</v>
      </c>
      <c r="E46" s="357">
        <f>COUNTIFS('SOF metric 44a CCG performance'!$C$5:$C$110,$D46,'SOF metric 44a CCG performance'!$W$5:$W$110,"yes")</f>
        <v>1</v>
      </c>
      <c r="F46" s="357">
        <f>COUNTIFS('SOF metric 44a CCG performance'!$C$5:$C$110,$D46,'SOF metric 44a CCG performance'!$W$5:$W$110,"no")</f>
        <v>0</v>
      </c>
      <c r="G46" s="145">
        <f t="shared" si="0"/>
        <v>1</v>
      </c>
      <c r="I46" s="158"/>
      <c r="J46" s="89"/>
      <c r="K46" s="89"/>
      <c r="L46" s="218"/>
    </row>
    <row r="47" spans="1:12" x14ac:dyDescent="0.2">
      <c r="A47" s="158" t="s">
        <v>190</v>
      </c>
      <c r="B47" s="158" t="s">
        <v>184</v>
      </c>
      <c r="C47" s="158" t="s">
        <v>299</v>
      </c>
      <c r="D47" s="262" t="s">
        <v>298</v>
      </c>
      <c r="E47" s="357">
        <f>COUNTIFS('SOF metric 44a CCG performance'!$C$5:$C$110,$D47,'SOF metric 44a CCG performance'!$W$5:$W$110,"yes")</f>
        <v>1</v>
      </c>
      <c r="F47" s="357">
        <f>COUNTIFS('SOF metric 44a CCG performance'!$C$5:$C$110,$D47,'SOF metric 44a CCG performance'!$W$5:$W$110,"no")</f>
        <v>0</v>
      </c>
      <c r="G47" s="145">
        <f t="shared" si="0"/>
        <v>1</v>
      </c>
      <c r="I47" s="158"/>
      <c r="J47" s="89"/>
      <c r="K47" s="89"/>
      <c r="L47" s="218"/>
    </row>
    <row r="48" spans="1:12" x14ac:dyDescent="0.2">
      <c r="A48" s="158" t="s">
        <v>190</v>
      </c>
      <c r="B48" s="158" t="s">
        <v>184</v>
      </c>
      <c r="C48" s="158" t="s">
        <v>383</v>
      </c>
      <c r="D48" s="262" t="s">
        <v>382</v>
      </c>
      <c r="E48" s="357">
        <f>COUNTIFS('SOF metric 44a CCG performance'!$C$5:$C$110,$D48,'SOF metric 44a CCG performance'!$W$5:$W$110,"yes")</f>
        <v>1</v>
      </c>
      <c r="F48" s="357">
        <f>COUNTIFS('SOF metric 44a CCG performance'!$C$5:$C$110,$D48,'SOF metric 44a CCG performance'!$W$5:$W$110,"no")</f>
        <v>0</v>
      </c>
      <c r="G48" s="145">
        <f t="shared" si="0"/>
        <v>1</v>
      </c>
      <c r="I48" s="158"/>
      <c r="J48" s="89"/>
      <c r="K48" s="89"/>
      <c r="L48" s="218"/>
    </row>
    <row r="49" spans="1:12" x14ac:dyDescent="0.2">
      <c r="J49" s="218"/>
      <c r="K49" s="218"/>
      <c r="L49" s="218"/>
    </row>
    <row r="50" spans="1:12" x14ac:dyDescent="0.2">
      <c r="D50" s="147"/>
      <c r="E50" s="145">
        <f>SUBTOTAL(9,E7:E48)</f>
        <v>59</v>
      </c>
      <c r="F50" s="145">
        <f>SUBTOTAL(9,F7:F48)</f>
        <v>47</v>
      </c>
      <c r="G50" s="145">
        <f>SUBTOTAL(9,G7:G48)</f>
        <v>106</v>
      </c>
      <c r="J50" s="218"/>
      <c r="K50" s="218"/>
      <c r="L50" s="218"/>
    </row>
    <row r="51" spans="1:12" x14ac:dyDescent="0.2">
      <c r="H51" s="145"/>
    </row>
    <row r="52" spans="1:12" x14ac:dyDescent="0.2">
      <c r="H52" s="145"/>
    </row>
    <row r="53" spans="1:12" x14ac:dyDescent="0.2">
      <c r="H53" s="145"/>
    </row>
    <row r="54" spans="1:12" ht="10.5" x14ac:dyDescent="0.25">
      <c r="A54" s="211" t="s">
        <v>114</v>
      </c>
      <c r="H54" s="145"/>
    </row>
    <row r="55" spans="1:12" x14ac:dyDescent="0.2">
      <c r="H55" s="145"/>
    </row>
    <row r="56" spans="1:12" ht="10.5" x14ac:dyDescent="0.25">
      <c r="A56" s="176" t="s">
        <v>543</v>
      </c>
      <c r="F56" s="218" t="s">
        <v>650</v>
      </c>
      <c r="H56" s="145"/>
    </row>
    <row r="57" spans="1:12" ht="42" x14ac:dyDescent="0.25">
      <c r="A57" s="234" t="s">
        <v>434</v>
      </c>
      <c r="B57" s="235" t="s">
        <v>435</v>
      </c>
      <c r="C57" s="236" t="s">
        <v>189</v>
      </c>
      <c r="D57" s="236" t="s">
        <v>188</v>
      </c>
      <c r="E57" s="129" t="s">
        <v>154</v>
      </c>
      <c r="F57" s="129" t="s">
        <v>156</v>
      </c>
      <c r="G57" s="128" t="s">
        <v>130</v>
      </c>
      <c r="H57" s="145"/>
    </row>
    <row r="58" spans="1:12" x14ac:dyDescent="0.2">
      <c r="A58" s="410" t="s">
        <v>203</v>
      </c>
      <c r="B58" s="410" t="s">
        <v>179</v>
      </c>
      <c r="C58" s="410" t="s">
        <v>209</v>
      </c>
      <c r="D58" s="262" t="s">
        <v>208</v>
      </c>
      <c r="E58" s="357">
        <f>COUNTIFS('SOF metric 44b CCG performance'!$C$5:$C$110,$D58,'SOF metric 44b CCG performance'!$W$5:$W$110,"yes")</f>
        <v>1</v>
      </c>
      <c r="F58" s="357">
        <f>COUNTIFS('SOF metric 44b CCG performance'!$C$5:$C$110,$D58,'SOF metric 44b CCG performance'!$W$5:$W$110,"no")</f>
        <v>0</v>
      </c>
      <c r="G58" s="145">
        <f>E58+F58</f>
        <v>1</v>
      </c>
      <c r="H58" s="145"/>
      <c r="I58" s="415" t="s">
        <v>570</v>
      </c>
      <c r="J58" s="415"/>
      <c r="K58" s="415"/>
      <c r="L58" s="415"/>
    </row>
    <row r="59" spans="1:12" x14ac:dyDescent="0.2">
      <c r="A59" s="410" t="s">
        <v>203</v>
      </c>
      <c r="B59" s="410" t="s">
        <v>179</v>
      </c>
      <c r="C59" s="410" t="s">
        <v>244</v>
      </c>
      <c r="D59" s="262" t="s">
        <v>243</v>
      </c>
      <c r="E59" s="357">
        <f>COUNTIFS('SOF metric 44b CCG performance'!$C$5:$C$110,$D59,'SOF metric 44b CCG performance'!$W$5:$W$110,"yes")</f>
        <v>0</v>
      </c>
      <c r="F59" s="357">
        <f>COUNTIFS('SOF metric 44b CCG performance'!$C$5:$C$110,$D59,'SOF metric 44b CCG performance'!$W$5:$W$110,"no")</f>
        <v>1</v>
      </c>
      <c r="G59" s="145">
        <f t="shared" ref="G59:G99" si="1">E59+F59</f>
        <v>1</v>
      </c>
      <c r="H59" s="145"/>
      <c r="I59" s="415"/>
      <c r="J59" s="415"/>
      <c r="K59" s="415"/>
      <c r="L59" s="415"/>
    </row>
    <row r="60" spans="1:12" x14ac:dyDescent="0.2">
      <c r="A60" s="410" t="s">
        <v>203</v>
      </c>
      <c r="B60" s="410" t="s">
        <v>179</v>
      </c>
      <c r="C60" s="410" t="s">
        <v>343</v>
      </c>
      <c r="D60" s="262" t="s">
        <v>342</v>
      </c>
      <c r="E60" s="357">
        <f>COUNTIFS('SOF metric 44b CCG performance'!$C$5:$C$110,$D60,'SOF metric 44b CCG performance'!$W$5:$W$110,"yes")</f>
        <v>0</v>
      </c>
      <c r="F60" s="357">
        <f>COUNTIFS('SOF metric 44b CCG performance'!$C$5:$C$110,$D60,'SOF metric 44b CCG performance'!$W$5:$W$110,"no")</f>
        <v>1</v>
      </c>
      <c r="G60" s="145">
        <f t="shared" si="1"/>
        <v>1</v>
      </c>
      <c r="H60" s="145"/>
      <c r="I60" s="463"/>
      <c r="J60" s="463"/>
      <c r="K60" s="463"/>
      <c r="L60" s="463"/>
    </row>
    <row r="61" spans="1:12" x14ac:dyDescent="0.2">
      <c r="A61" s="410" t="s">
        <v>203</v>
      </c>
      <c r="B61" s="410" t="s">
        <v>179</v>
      </c>
      <c r="C61" s="410" t="s">
        <v>317</v>
      </c>
      <c r="D61" s="262" t="s">
        <v>316</v>
      </c>
      <c r="E61" s="357">
        <f>COUNTIFS('SOF metric 44b CCG performance'!$C$5:$C$110,$D61,'SOF metric 44b CCG performance'!$W$5:$W$110,"yes")</f>
        <v>2</v>
      </c>
      <c r="F61" s="357">
        <f>COUNTIFS('SOF metric 44b CCG performance'!$C$5:$C$110,$D61,'SOF metric 44b CCG performance'!$W$5:$W$110,"no")</f>
        <v>1</v>
      </c>
      <c r="G61" s="145">
        <f t="shared" si="1"/>
        <v>3</v>
      </c>
      <c r="H61" s="145"/>
      <c r="I61" s="88"/>
      <c r="J61" s="89"/>
      <c r="K61" s="89"/>
      <c r="L61" s="89"/>
    </row>
    <row r="62" spans="1:12" x14ac:dyDescent="0.2">
      <c r="A62" s="410" t="s">
        <v>203</v>
      </c>
      <c r="B62" s="410" t="s">
        <v>179</v>
      </c>
      <c r="C62" s="410" t="s">
        <v>205</v>
      </c>
      <c r="D62" s="262" t="s">
        <v>204</v>
      </c>
      <c r="E62" s="357">
        <f>COUNTIFS('SOF metric 44b CCG performance'!$C$5:$C$110,$D62,'SOF metric 44b CCG performance'!$W$5:$W$110,"yes")</f>
        <v>2</v>
      </c>
      <c r="F62" s="357">
        <f>COUNTIFS('SOF metric 44b CCG performance'!$C$5:$C$110,$D62,'SOF metric 44b CCG performance'!$W$5:$W$110,"no")</f>
        <v>3</v>
      </c>
      <c r="G62" s="145">
        <f t="shared" si="1"/>
        <v>5</v>
      </c>
      <c r="H62" s="145"/>
      <c r="I62" s="88"/>
      <c r="J62" s="89"/>
      <c r="K62" s="89"/>
      <c r="L62" s="89"/>
    </row>
    <row r="63" spans="1:12" x14ac:dyDescent="0.2">
      <c r="A63" s="410" t="s">
        <v>203</v>
      </c>
      <c r="B63" s="410" t="s">
        <v>179</v>
      </c>
      <c r="C63" s="410" t="s">
        <v>279</v>
      </c>
      <c r="D63" s="262" t="s">
        <v>278</v>
      </c>
      <c r="E63" s="357">
        <f>COUNTIFS('SOF metric 44b CCG performance'!$C$5:$C$110,$D63,'SOF metric 44b CCG performance'!$W$5:$W$110,"yes")</f>
        <v>1</v>
      </c>
      <c r="F63" s="357">
        <f>COUNTIFS('SOF metric 44b CCG performance'!$C$5:$C$110,$D63,'SOF metric 44b CCG performance'!$W$5:$W$110,"no")</f>
        <v>2</v>
      </c>
      <c r="G63" s="145">
        <f t="shared" si="1"/>
        <v>3</v>
      </c>
      <c r="H63" s="145"/>
      <c r="I63" s="88"/>
      <c r="J63" s="89"/>
      <c r="K63" s="89"/>
      <c r="L63" s="89"/>
    </row>
    <row r="64" spans="1:12" x14ac:dyDescent="0.2">
      <c r="A64" s="410" t="s">
        <v>195</v>
      </c>
      <c r="B64" s="410" t="s">
        <v>161</v>
      </c>
      <c r="C64" s="410" t="s">
        <v>197</v>
      </c>
      <c r="D64" s="262" t="s">
        <v>196</v>
      </c>
      <c r="E64" s="357">
        <f>COUNTIFS('SOF metric 44b CCG performance'!$C$5:$C$110,$D64,'SOF metric 44b CCG performance'!$W$5:$W$110,"yes")</f>
        <v>0</v>
      </c>
      <c r="F64" s="357">
        <f>COUNTIFS('SOF metric 44b CCG performance'!$C$5:$C$110,$D64,'SOF metric 44b CCG performance'!$W$5:$W$110,"no")</f>
        <v>1</v>
      </c>
      <c r="G64" s="145">
        <f t="shared" si="1"/>
        <v>1</v>
      </c>
      <c r="H64" s="145"/>
      <c r="I64" s="88"/>
      <c r="J64" s="89"/>
      <c r="K64" s="89"/>
      <c r="L64" s="89"/>
    </row>
    <row r="65" spans="1:12" x14ac:dyDescent="0.2">
      <c r="A65" s="410" t="s">
        <v>195</v>
      </c>
      <c r="B65" s="410" t="s">
        <v>161</v>
      </c>
      <c r="C65" s="410" t="s">
        <v>347</v>
      </c>
      <c r="D65" s="262" t="s">
        <v>346</v>
      </c>
      <c r="E65" s="357">
        <f>COUNTIFS('SOF metric 44b CCG performance'!$C$5:$C$110,$D65,'SOF metric 44b CCG performance'!$W$5:$W$110,"yes")</f>
        <v>0</v>
      </c>
      <c r="F65" s="357">
        <f>COUNTIFS('SOF metric 44b CCG performance'!$C$5:$C$110,$D65,'SOF metric 44b CCG performance'!$W$5:$W$110,"no")</f>
        <v>1</v>
      </c>
      <c r="G65" s="145">
        <f t="shared" si="1"/>
        <v>1</v>
      </c>
      <c r="H65" s="145"/>
      <c r="I65" s="88"/>
      <c r="J65" s="89"/>
      <c r="K65" s="89"/>
      <c r="L65" s="89"/>
    </row>
    <row r="66" spans="1:12" x14ac:dyDescent="0.2">
      <c r="A66" s="410" t="s">
        <v>195</v>
      </c>
      <c r="B66" s="410" t="s">
        <v>161</v>
      </c>
      <c r="C66" s="410" t="s">
        <v>232</v>
      </c>
      <c r="D66" s="262" t="s">
        <v>231</v>
      </c>
      <c r="E66" s="357">
        <f>COUNTIFS('SOF metric 44b CCG performance'!$C$5:$C$110,$D66,'SOF metric 44b CCG performance'!$W$5:$W$110,"yes")</f>
        <v>1</v>
      </c>
      <c r="F66" s="357">
        <f>COUNTIFS('SOF metric 44b CCG performance'!$C$5:$C$110,$D66,'SOF metric 44b CCG performance'!$W$5:$W$110,"no")</f>
        <v>0</v>
      </c>
      <c r="G66" s="145">
        <f t="shared" si="1"/>
        <v>1</v>
      </c>
      <c r="H66" s="145"/>
      <c r="I66" s="88"/>
      <c r="J66" s="89"/>
      <c r="K66" s="89"/>
      <c r="L66" s="89"/>
    </row>
    <row r="67" spans="1:12" x14ac:dyDescent="0.2">
      <c r="A67" s="410" t="s">
        <v>195</v>
      </c>
      <c r="B67" s="410" t="s">
        <v>161</v>
      </c>
      <c r="C67" s="410" t="s">
        <v>386</v>
      </c>
      <c r="D67" s="262" t="s">
        <v>385</v>
      </c>
      <c r="E67" s="357">
        <f>COUNTIFS('SOF metric 44b CCG performance'!$C$5:$C$110,$D67,'SOF metric 44b CCG performance'!$W$5:$W$110,"yes")</f>
        <v>1</v>
      </c>
      <c r="F67" s="357">
        <f>COUNTIFS('SOF metric 44b CCG performance'!$C$5:$C$110,$D67,'SOF metric 44b CCG performance'!$W$5:$W$110,"no")</f>
        <v>0</v>
      </c>
      <c r="G67" s="145">
        <f t="shared" si="1"/>
        <v>1</v>
      </c>
      <c r="H67" s="145"/>
      <c r="I67" s="88"/>
      <c r="J67" s="89"/>
      <c r="K67" s="89"/>
      <c r="L67" s="89"/>
    </row>
    <row r="68" spans="1:12" x14ac:dyDescent="0.2">
      <c r="A68" s="410" t="s">
        <v>195</v>
      </c>
      <c r="B68" s="410" t="s">
        <v>161</v>
      </c>
      <c r="C68" s="410" t="s">
        <v>394</v>
      </c>
      <c r="D68" s="262" t="s">
        <v>393</v>
      </c>
      <c r="E68" s="357">
        <f>COUNTIFS('SOF metric 44b CCG performance'!$C$5:$C$110,$D68,'SOF metric 44b CCG performance'!$W$5:$W$110,"yes")</f>
        <v>1</v>
      </c>
      <c r="F68" s="357">
        <f>COUNTIFS('SOF metric 44b CCG performance'!$C$5:$C$110,$D68,'SOF metric 44b CCG performance'!$W$5:$W$110,"no")</f>
        <v>0</v>
      </c>
      <c r="G68" s="145">
        <f t="shared" si="1"/>
        <v>1</v>
      </c>
      <c r="H68" s="145"/>
      <c r="I68" s="88"/>
      <c r="J68" s="89"/>
      <c r="K68" s="89"/>
      <c r="L68" s="89"/>
    </row>
    <row r="69" spans="1:12" x14ac:dyDescent="0.2">
      <c r="A69" s="410" t="s">
        <v>215</v>
      </c>
      <c r="B69" s="410" t="s">
        <v>180</v>
      </c>
      <c r="C69" s="410" t="s">
        <v>308</v>
      </c>
      <c r="D69" s="262" t="s">
        <v>307</v>
      </c>
      <c r="E69" s="357">
        <f>COUNTIFS('SOF metric 44b CCG performance'!$C$5:$C$110,$D69,'SOF metric 44b CCG performance'!$W$5:$W$110,"yes")</f>
        <v>1</v>
      </c>
      <c r="F69" s="357">
        <f>COUNTIFS('SOF metric 44b CCG performance'!$C$5:$C$110,$D69,'SOF metric 44b CCG performance'!$W$5:$W$110,"no")</f>
        <v>0</v>
      </c>
      <c r="G69" s="145">
        <f t="shared" si="1"/>
        <v>1</v>
      </c>
      <c r="H69" s="145"/>
      <c r="I69" s="88"/>
      <c r="J69" s="89"/>
      <c r="K69" s="89"/>
      <c r="L69" s="89"/>
    </row>
    <row r="70" spans="1:12" x14ac:dyDescent="0.2">
      <c r="A70" s="410" t="s">
        <v>215</v>
      </c>
      <c r="B70" s="410" t="s">
        <v>180</v>
      </c>
      <c r="C70" s="410" t="s">
        <v>331</v>
      </c>
      <c r="D70" s="262" t="s">
        <v>330</v>
      </c>
      <c r="E70" s="357">
        <f>COUNTIFS('SOF metric 44b CCG performance'!$C$5:$C$110,$D70,'SOF metric 44b CCG performance'!$W$5:$W$110,"yes")</f>
        <v>0</v>
      </c>
      <c r="F70" s="357">
        <f>COUNTIFS('SOF metric 44b CCG performance'!$C$5:$C$110,$D70,'SOF metric 44b CCG performance'!$W$5:$W$110,"no")</f>
        <v>1</v>
      </c>
      <c r="G70" s="145">
        <f t="shared" si="1"/>
        <v>1</v>
      </c>
      <c r="H70" s="145"/>
      <c r="I70" s="88"/>
      <c r="J70" s="89"/>
      <c r="K70" s="89"/>
      <c r="L70" s="89"/>
    </row>
    <row r="71" spans="1:12" x14ac:dyDescent="0.2">
      <c r="A71" s="410" t="s">
        <v>215</v>
      </c>
      <c r="B71" s="410" t="s">
        <v>180</v>
      </c>
      <c r="C71" s="410" t="s">
        <v>217</v>
      </c>
      <c r="D71" s="262" t="s">
        <v>216</v>
      </c>
      <c r="E71" s="357">
        <f>COUNTIFS('SOF metric 44b CCG performance'!$C$5:$C$110,$D71,'SOF metric 44b CCG performance'!$W$5:$W$110,"yes")</f>
        <v>1</v>
      </c>
      <c r="F71" s="357">
        <f>COUNTIFS('SOF metric 44b CCG performance'!$C$5:$C$110,$D71,'SOF metric 44b CCG performance'!$W$5:$W$110,"no")</f>
        <v>0</v>
      </c>
      <c r="G71" s="145">
        <f t="shared" si="1"/>
        <v>1</v>
      </c>
      <c r="H71" s="145"/>
      <c r="I71" s="88"/>
      <c r="J71" s="89"/>
      <c r="K71" s="89"/>
      <c r="L71" s="89"/>
    </row>
    <row r="72" spans="1:12" x14ac:dyDescent="0.2">
      <c r="A72" s="410" t="s">
        <v>215</v>
      </c>
      <c r="B72" s="410" t="s">
        <v>180</v>
      </c>
      <c r="C72" s="410" t="s">
        <v>262</v>
      </c>
      <c r="D72" s="262" t="s">
        <v>261</v>
      </c>
      <c r="E72" s="357">
        <f>COUNTIFS('SOF metric 44b CCG performance'!$C$5:$C$110,$D72,'SOF metric 44b CCG performance'!$W$5:$W$110,"yes")</f>
        <v>1</v>
      </c>
      <c r="F72" s="357">
        <f>COUNTIFS('SOF metric 44b CCG performance'!$C$5:$C$110,$D72,'SOF metric 44b CCG performance'!$W$5:$W$110,"no")</f>
        <v>0</v>
      </c>
      <c r="G72" s="145">
        <f t="shared" si="1"/>
        <v>1</v>
      </c>
      <c r="H72" s="145"/>
      <c r="I72" s="88"/>
      <c r="J72" s="89"/>
      <c r="K72" s="89"/>
      <c r="L72" s="89"/>
    </row>
    <row r="73" spans="1:12" x14ac:dyDescent="0.2">
      <c r="A73" s="410" t="s">
        <v>215</v>
      </c>
      <c r="B73" s="410" t="s">
        <v>180</v>
      </c>
      <c r="C73" s="410" t="s">
        <v>265</v>
      </c>
      <c r="D73" s="262" t="s">
        <v>264</v>
      </c>
      <c r="E73" s="357">
        <f>COUNTIFS('SOF metric 44b CCG performance'!$C$5:$C$110,$D73,'SOF metric 44b CCG performance'!$W$5:$W$110,"yes")</f>
        <v>1</v>
      </c>
      <c r="F73" s="357">
        <f>COUNTIFS('SOF metric 44b CCG performance'!$C$5:$C$110,$D73,'SOF metric 44b CCG performance'!$W$5:$W$110,"no")</f>
        <v>0</v>
      </c>
      <c r="G73" s="145">
        <f t="shared" si="1"/>
        <v>1</v>
      </c>
      <c r="H73" s="145"/>
      <c r="I73" s="88"/>
      <c r="J73" s="89"/>
      <c r="K73" s="89"/>
      <c r="L73" s="89"/>
    </row>
    <row r="74" spans="1:12" x14ac:dyDescent="0.2">
      <c r="A74" s="410" t="s">
        <v>215</v>
      </c>
      <c r="B74" s="410" t="s">
        <v>180</v>
      </c>
      <c r="C74" s="410" t="s">
        <v>362</v>
      </c>
      <c r="D74" s="262" t="s">
        <v>361</v>
      </c>
      <c r="E74" s="357">
        <f>COUNTIFS('SOF metric 44b CCG performance'!$C$5:$C$110,$D74,'SOF metric 44b CCG performance'!$W$5:$W$110,"yes")</f>
        <v>1</v>
      </c>
      <c r="F74" s="357">
        <f>COUNTIFS('SOF metric 44b CCG performance'!$C$5:$C$110,$D74,'SOF metric 44b CCG performance'!$W$5:$W$110,"no")</f>
        <v>0</v>
      </c>
      <c r="G74" s="145">
        <f t="shared" si="1"/>
        <v>1</v>
      </c>
      <c r="H74" s="145"/>
      <c r="I74" s="88"/>
      <c r="J74" s="89"/>
      <c r="K74" s="89"/>
      <c r="L74" s="89"/>
    </row>
    <row r="75" spans="1:12" x14ac:dyDescent="0.2">
      <c r="A75" s="410" t="s">
        <v>215</v>
      </c>
      <c r="B75" s="410" t="s">
        <v>180</v>
      </c>
      <c r="C75" s="410" t="s">
        <v>367</v>
      </c>
      <c r="D75" s="262" t="s">
        <v>366</v>
      </c>
      <c r="E75" s="357">
        <f>COUNTIFS('SOF metric 44b CCG performance'!$C$5:$C$110,$D75,'SOF metric 44b CCG performance'!$W$5:$W$110,"yes")</f>
        <v>1</v>
      </c>
      <c r="F75" s="357">
        <f>COUNTIFS('SOF metric 44b CCG performance'!$C$5:$C$110,$D75,'SOF metric 44b CCG performance'!$W$5:$W$110,"no")</f>
        <v>0</v>
      </c>
      <c r="G75" s="145">
        <f t="shared" si="1"/>
        <v>1</v>
      </c>
      <c r="H75" s="145"/>
      <c r="I75" s="88"/>
      <c r="J75" s="89"/>
      <c r="K75" s="89"/>
      <c r="L75" s="89"/>
    </row>
    <row r="76" spans="1:12" x14ac:dyDescent="0.2">
      <c r="A76" s="410" t="s">
        <v>215</v>
      </c>
      <c r="B76" s="410" t="s">
        <v>180</v>
      </c>
      <c r="C76" s="410" t="s">
        <v>380</v>
      </c>
      <c r="D76" s="262" t="s">
        <v>379</v>
      </c>
      <c r="E76" s="357">
        <f>COUNTIFS('SOF metric 44b CCG performance'!$C$5:$C$110,$D76,'SOF metric 44b CCG performance'!$W$5:$W$110,"yes")</f>
        <v>1</v>
      </c>
      <c r="F76" s="357">
        <f>COUNTIFS('SOF metric 44b CCG performance'!$C$5:$C$110,$D76,'SOF metric 44b CCG performance'!$W$5:$W$110,"no")</f>
        <v>0</v>
      </c>
      <c r="G76" s="145">
        <f t="shared" si="1"/>
        <v>1</v>
      </c>
      <c r="H76" s="145"/>
      <c r="I76" s="88"/>
      <c r="J76" s="89"/>
      <c r="K76" s="89"/>
      <c r="L76" s="89"/>
    </row>
    <row r="77" spans="1:12" x14ac:dyDescent="0.2">
      <c r="A77" s="410" t="s">
        <v>215</v>
      </c>
      <c r="B77" s="410" t="s">
        <v>180</v>
      </c>
      <c r="C77" s="410" t="s">
        <v>275</v>
      </c>
      <c r="D77" s="262" t="s">
        <v>274</v>
      </c>
      <c r="E77" s="357">
        <f>COUNTIFS('SOF metric 44b CCG performance'!$C$5:$C$110,$D77,'SOF metric 44b CCG performance'!$W$5:$W$110,"yes")</f>
        <v>1</v>
      </c>
      <c r="F77" s="357">
        <f>COUNTIFS('SOF metric 44b CCG performance'!$C$5:$C$110,$D77,'SOF metric 44b CCG performance'!$W$5:$W$110,"no")</f>
        <v>0</v>
      </c>
      <c r="G77" s="145">
        <f t="shared" si="1"/>
        <v>1</v>
      </c>
      <c r="H77" s="145"/>
      <c r="I77" s="88"/>
      <c r="J77" s="89"/>
      <c r="K77" s="89"/>
      <c r="L77" s="89"/>
    </row>
    <row r="78" spans="1:12" x14ac:dyDescent="0.2">
      <c r="A78" s="410" t="s">
        <v>215</v>
      </c>
      <c r="B78" s="410" t="s">
        <v>180</v>
      </c>
      <c r="C78" s="410" t="s">
        <v>247</v>
      </c>
      <c r="D78" s="262" t="s">
        <v>246</v>
      </c>
      <c r="E78" s="357">
        <f>COUNTIFS('SOF metric 44b CCG performance'!$C$5:$C$110,$D78,'SOF metric 44b CCG performance'!$W$5:$W$110,"yes")</f>
        <v>3</v>
      </c>
      <c r="F78" s="357">
        <f>COUNTIFS('SOF metric 44b CCG performance'!$C$5:$C$110,$D78,'SOF metric 44b CCG performance'!$W$5:$W$110,"no")</f>
        <v>3</v>
      </c>
      <c r="G78" s="145">
        <f t="shared" si="1"/>
        <v>6</v>
      </c>
      <c r="H78" s="145"/>
      <c r="I78" s="88"/>
      <c r="J78" s="89"/>
      <c r="K78" s="89"/>
      <c r="L78" s="89"/>
    </row>
    <row r="79" spans="1:12" x14ac:dyDescent="0.2">
      <c r="A79" s="410" t="s">
        <v>215</v>
      </c>
      <c r="B79" s="410" t="s">
        <v>180</v>
      </c>
      <c r="C79" s="410" t="s">
        <v>286</v>
      </c>
      <c r="D79" s="262" t="s">
        <v>285</v>
      </c>
      <c r="E79" s="357">
        <f>COUNTIFS('SOF metric 44b CCG performance'!$C$5:$C$110,$D79,'SOF metric 44b CCG performance'!$W$5:$W$110,"yes")</f>
        <v>1</v>
      </c>
      <c r="F79" s="357">
        <f>COUNTIFS('SOF metric 44b CCG performance'!$C$5:$C$110,$D79,'SOF metric 44b CCG performance'!$W$5:$W$110,"no")</f>
        <v>2</v>
      </c>
      <c r="G79" s="145">
        <f t="shared" si="1"/>
        <v>3</v>
      </c>
      <c r="H79" s="145"/>
      <c r="I79" s="88"/>
      <c r="J79" s="89"/>
      <c r="K79" s="89"/>
      <c r="L79" s="89"/>
    </row>
    <row r="80" spans="1:12" x14ac:dyDescent="0.2">
      <c r="A80" s="410" t="s">
        <v>199</v>
      </c>
      <c r="B80" s="410" t="s">
        <v>181</v>
      </c>
      <c r="C80" s="410" t="s">
        <v>258</v>
      </c>
      <c r="D80" s="262" t="s">
        <v>257</v>
      </c>
      <c r="E80" s="357">
        <f>COUNTIFS('SOF metric 44b CCG performance'!$C$5:$C$110,$D80,'SOF metric 44b CCG performance'!$W$5:$W$110,"yes")</f>
        <v>8</v>
      </c>
      <c r="F80" s="357">
        <f>COUNTIFS('SOF metric 44b CCG performance'!$C$5:$C$110,$D80,'SOF metric 44b CCG performance'!$W$5:$W$110,"no")</f>
        <v>0</v>
      </c>
      <c r="G80" s="145">
        <f t="shared" si="1"/>
        <v>8</v>
      </c>
      <c r="H80" s="145"/>
      <c r="I80" s="88"/>
      <c r="J80" s="89"/>
      <c r="K80" s="89"/>
      <c r="L80" s="89"/>
    </row>
    <row r="81" spans="1:12" x14ac:dyDescent="0.2">
      <c r="A81" s="410" t="s">
        <v>199</v>
      </c>
      <c r="B81" s="410" t="s">
        <v>181</v>
      </c>
      <c r="C81" s="410" t="s">
        <v>228</v>
      </c>
      <c r="D81" s="262" t="s">
        <v>227</v>
      </c>
      <c r="E81" s="357">
        <f>COUNTIFS('SOF metric 44b CCG performance'!$C$5:$C$110,$D81,'SOF metric 44b CCG performance'!$W$5:$W$110,"yes")</f>
        <v>5</v>
      </c>
      <c r="F81" s="357">
        <f>COUNTIFS('SOF metric 44b CCG performance'!$C$5:$C$110,$D81,'SOF metric 44b CCG performance'!$W$5:$W$110,"no")</f>
        <v>0</v>
      </c>
      <c r="G81" s="145">
        <f t="shared" si="1"/>
        <v>5</v>
      </c>
      <c r="H81" s="145"/>
      <c r="I81" s="88"/>
      <c r="J81" s="89"/>
      <c r="K81" s="89"/>
      <c r="L81" s="89"/>
    </row>
    <row r="82" spans="1:12" x14ac:dyDescent="0.2">
      <c r="A82" s="410" t="s">
        <v>199</v>
      </c>
      <c r="B82" s="410" t="s">
        <v>181</v>
      </c>
      <c r="C82" s="410" t="s">
        <v>201</v>
      </c>
      <c r="D82" s="262" t="s">
        <v>200</v>
      </c>
      <c r="E82" s="357">
        <f>COUNTIFS('SOF metric 44b CCG performance'!$C$5:$C$110,$D82,'SOF metric 44b CCG performance'!$W$5:$W$110,"yes")</f>
        <v>5</v>
      </c>
      <c r="F82" s="357">
        <f>COUNTIFS('SOF metric 44b CCG performance'!$C$5:$C$110,$D82,'SOF metric 44b CCG performance'!$W$5:$W$110,"no")</f>
        <v>0</v>
      </c>
      <c r="G82" s="145">
        <f t="shared" si="1"/>
        <v>5</v>
      </c>
      <c r="H82" s="145"/>
      <c r="I82" s="88"/>
      <c r="J82" s="89"/>
      <c r="K82" s="89"/>
      <c r="L82" s="89"/>
    </row>
    <row r="83" spans="1:12" x14ac:dyDescent="0.2">
      <c r="A83" s="410" t="s">
        <v>199</v>
      </c>
      <c r="B83" s="410" t="s">
        <v>181</v>
      </c>
      <c r="C83" s="410" t="s">
        <v>289</v>
      </c>
      <c r="D83" s="262" t="s">
        <v>288</v>
      </c>
      <c r="E83" s="357">
        <f>COUNTIFS('SOF metric 44b CCG performance'!$C$5:$C$110,$D83,'SOF metric 44b CCG performance'!$W$5:$W$110,"yes")</f>
        <v>5</v>
      </c>
      <c r="F83" s="357">
        <f>COUNTIFS('SOF metric 44b CCG performance'!$C$5:$C$110,$D83,'SOF metric 44b CCG performance'!$W$5:$W$110,"no")</f>
        <v>1</v>
      </c>
      <c r="G83" s="145">
        <f t="shared" si="1"/>
        <v>6</v>
      </c>
      <c r="H83" s="145"/>
      <c r="I83" s="88"/>
      <c r="J83" s="89"/>
      <c r="K83" s="89"/>
      <c r="L83" s="89"/>
    </row>
    <row r="84" spans="1:12" x14ac:dyDescent="0.2">
      <c r="A84" s="410" t="s">
        <v>219</v>
      </c>
      <c r="B84" s="410" t="s">
        <v>182</v>
      </c>
      <c r="C84" s="410" t="s">
        <v>225</v>
      </c>
      <c r="D84" s="262" t="s">
        <v>224</v>
      </c>
      <c r="E84" s="357">
        <f>COUNTIFS('SOF metric 44b CCG performance'!$C$5:$C$110,$D84,'SOF metric 44b CCG performance'!$W$5:$W$110,"yes")</f>
        <v>8</v>
      </c>
      <c r="F84" s="357">
        <f>COUNTIFS('SOF metric 44b CCG performance'!$C$5:$C$110,$D84,'SOF metric 44b CCG performance'!$W$5:$W$110,"no")</f>
        <v>2</v>
      </c>
      <c r="G84" s="145">
        <f t="shared" si="1"/>
        <v>10</v>
      </c>
      <c r="H84" s="145"/>
      <c r="I84" s="88"/>
      <c r="J84" s="89"/>
      <c r="K84" s="89"/>
      <c r="L84" s="89"/>
    </row>
    <row r="85" spans="1:12" x14ac:dyDescent="0.2">
      <c r="A85" s="410" t="s">
        <v>219</v>
      </c>
      <c r="B85" s="410" t="s">
        <v>182</v>
      </c>
      <c r="C85" s="410" t="s">
        <v>252</v>
      </c>
      <c r="D85" s="262" t="s">
        <v>251</v>
      </c>
      <c r="E85" s="357">
        <f>COUNTIFS('SOF metric 44b CCG performance'!$C$5:$C$110,$D85,'SOF metric 44b CCG performance'!$W$5:$W$110,"yes")</f>
        <v>7</v>
      </c>
      <c r="F85" s="357">
        <f>COUNTIFS('SOF metric 44b CCG performance'!$C$5:$C$110,$D85,'SOF metric 44b CCG performance'!$W$5:$W$110,"no")</f>
        <v>2</v>
      </c>
      <c r="G85" s="145">
        <f t="shared" si="1"/>
        <v>9</v>
      </c>
      <c r="H85" s="145"/>
      <c r="I85" s="88"/>
      <c r="J85" s="89"/>
      <c r="K85" s="89"/>
      <c r="L85" s="89"/>
    </row>
    <row r="86" spans="1:12" x14ac:dyDescent="0.2">
      <c r="A86" s="410" t="s">
        <v>219</v>
      </c>
      <c r="B86" s="410" t="s">
        <v>182</v>
      </c>
      <c r="C86" s="410" t="s">
        <v>221</v>
      </c>
      <c r="D86" s="262" t="s">
        <v>220</v>
      </c>
      <c r="E86" s="357">
        <f>COUNTIFS('SOF metric 44b CCG performance'!$C$5:$C$110,$D86,'SOF metric 44b CCG performance'!$W$5:$W$110,"yes")</f>
        <v>7</v>
      </c>
      <c r="F86" s="357">
        <f>COUNTIFS('SOF metric 44b CCG performance'!$C$5:$C$110,$D86,'SOF metric 44b CCG performance'!$W$5:$W$110,"no")</f>
        <v>1</v>
      </c>
      <c r="G86" s="145">
        <f t="shared" si="1"/>
        <v>8</v>
      </c>
      <c r="H86" s="145"/>
      <c r="I86" s="88"/>
      <c r="J86" s="89"/>
      <c r="K86" s="89"/>
      <c r="L86" s="89"/>
    </row>
    <row r="87" spans="1:12" x14ac:dyDescent="0.2">
      <c r="A87" s="410" t="s">
        <v>211</v>
      </c>
      <c r="B87" s="410" t="s">
        <v>183</v>
      </c>
      <c r="C87" s="410" t="s">
        <v>282</v>
      </c>
      <c r="D87" s="262" t="s">
        <v>281</v>
      </c>
      <c r="E87" s="357">
        <f>COUNTIFS('SOF metric 44b CCG performance'!$C$5:$C$110,$D87,'SOF metric 44b CCG performance'!$W$5:$W$110,"yes")</f>
        <v>1</v>
      </c>
      <c r="F87" s="357">
        <f>COUNTIFS('SOF metric 44b CCG performance'!$C$5:$C$110,$D87,'SOF metric 44b CCG performance'!$W$5:$W$110,"no")</f>
        <v>0</v>
      </c>
      <c r="G87" s="145">
        <f t="shared" si="1"/>
        <v>1</v>
      </c>
      <c r="H87" s="145"/>
      <c r="I87" s="88"/>
      <c r="J87" s="89"/>
      <c r="K87" s="89"/>
      <c r="L87" s="89"/>
    </row>
    <row r="88" spans="1:12" x14ac:dyDescent="0.2">
      <c r="A88" s="410" t="s">
        <v>211</v>
      </c>
      <c r="B88" s="410" t="s">
        <v>183</v>
      </c>
      <c r="C88" s="410" t="s">
        <v>321</v>
      </c>
      <c r="D88" s="262" t="s">
        <v>320</v>
      </c>
      <c r="E88" s="357">
        <f>COUNTIFS('SOF metric 44b CCG performance'!$C$5:$C$110,$D88,'SOF metric 44b CCG performance'!$W$5:$W$110,"yes")</f>
        <v>0</v>
      </c>
      <c r="F88" s="357">
        <f>COUNTIFS('SOF metric 44b CCG performance'!$C$5:$C$110,$D88,'SOF metric 44b CCG performance'!$W$5:$W$110,"no")</f>
        <v>1</v>
      </c>
      <c r="G88" s="145">
        <f t="shared" si="1"/>
        <v>1</v>
      </c>
      <c r="H88" s="145"/>
      <c r="I88" s="88"/>
      <c r="J88" s="89"/>
      <c r="K88" s="89"/>
      <c r="L88" s="89"/>
    </row>
    <row r="89" spans="1:12" x14ac:dyDescent="0.2">
      <c r="A89" s="410" t="s">
        <v>211</v>
      </c>
      <c r="B89" s="410" t="s">
        <v>183</v>
      </c>
      <c r="C89" s="410" t="s">
        <v>406</v>
      </c>
      <c r="D89" s="262" t="s">
        <v>405</v>
      </c>
      <c r="E89" s="357">
        <f>COUNTIFS('SOF metric 44b CCG performance'!$C$5:$C$110,$D89,'SOF metric 44b CCG performance'!$W$5:$W$110,"yes")</f>
        <v>0</v>
      </c>
      <c r="F89" s="357">
        <f>COUNTIFS('SOF metric 44b CCG performance'!$C$5:$C$110,$D89,'SOF metric 44b CCG performance'!$W$5:$W$110,"no")</f>
        <v>1</v>
      </c>
      <c r="G89" s="145">
        <f t="shared" si="1"/>
        <v>1</v>
      </c>
      <c r="H89" s="145"/>
      <c r="I89" s="88"/>
      <c r="J89" s="89"/>
      <c r="K89" s="89"/>
      <c r="L89" s="89"/>
    </row>
    <row r="90" spans="1:12" x14ac:dyDescent="0.2">
      <c r="A90" s="410" t="s">
        <v>211</v>
      </c>
      <c r="B90" s="410" t="s">
        <v>183</v>
      </c>
      <c r="C90" s="410" t="s">
        <v>295</v>
      </c>
      <c r="D90" s="262" t="s">
        <v>294</v>
      </c>
      <c r="E90" s="357">
        <f>COUNTIFS('SOF metric 44b CCG performance'!$C$5:$C$110,$D90,'SOF metric 44b CCG performance'!$W$5:$W$110,"yes")</f>
        <v>1</v>
      </c>
      <c r="F90" s="357">
        <f>COUNTIFS('SOF metric 44b CCG performance'!$C$5:$C$110,$D90,'SOF metric 44b CCG performance'!$W$5:$W$110,"no")</f>
        <v>1</v>
      </c>
      <c r="G90" s="145">
        <f t="shared" si="1"/>
        <v>2</v>
      </c>
      <c r="H90" s="145"/>
      <c r="I90" s="88"/>
      <c r="J90" s="89"/>
      <c r="K90" s="89"/>
      <c r="L90" s="89"/>
    </row>
    <row r="91" spans="1:12" x14ac:dyDescent="0.2">
      <c r="A91" s="410" t="s">
        <v>211</v>
      </c>
      <c r="B91" s="410" t="s">
        <v>183</v>
      </c>
      <c r="C91" s="410" t="s">
        <v>213</v>
      </c>
      <c r="D91" s="262" t="s">
        <v>212</v>
      </c>
      <c r="E91" s="357">
        <f>COUNTIFS('SOF metric 44b CCG performance'!$C$5:$C$110,$D91,'SOF metric 44b CCG performance'!$W$5:$W$110,"yes")</f>
        <v>1</v>
      </c>
      <c r="F91" s="357">
        <f>COUNTIFS('SOF metric 44b CCG performance'!$C$5:$C$110,$D91,'SOF metric 44b CCG performance'!$W$5:$W$110,"no")</f>
        <v>2</v>
      </c>
      <c r="G91" s="145">
        <f t="shared" si="1"/>
        <v>3</v>
      </c>
      <c r="H91" s="145"/>
      <c r="I91" s="88"/>
      <c r="J91" s="89"/>
      <c r="K91" s="89"/>
      <c r="L91" s="89"/>
    </row>
    <row r="92" spans="1:12" x14ac:dyDescent="0.2">
      <c r="A92" s="410" t="s">
        <v>211</v>
      </c>
      <c r="B92" s="410" t="s">
        <v>183</v>
      </c>
      <c r="C92" s="410" t="s">
        <v>235</v>
      </c>
      <c r="D92" s="262" t="s">
        <v>234</v>
      </c>
      <c r="E92" s="357">
        <f>COUNTIFS('SOF metric 44b CCG performance'!$C$5:$C$110,$D92,'SOF metric 44b CCG performance'!$W$5:$W$110,"yes")</f>
        <v>0</v>
      </c>
      <c r="F92" s="357">
        <f>COUNTIFS('SOF metric 44b CCG performance'!$C$5:$C$110,$D92,'SOF metric 44b CCG performance'!$W$5:$W$110,"no")</f>
        <v>3</v>
      </c>
      <c r="G92" s="145">
        <f t="shared" si="1"/>
        <v>3</v>
      </c>
      <c r="H92" s="145"/>
      <c r="I92" s="88"/>
      <c r="J92" s="89"/>
      <c r="K92" s="89"/>
      <c r="L92" s="89"/>
    </row>
    <row r="93" spans="1:12" x14ac:dyDescent="0.2">
      <c r="A93" s="410" t="s">
        <v>190</v>
      </c>
      <c r="B93" s="410" t="s">
        <v>184</v>
      </c>
      <c r="C93" s="410" t="s">
        <v>192</v>
      </c>
      <c r="D93" s="262" t="s">
        <v>191</v>
      </c>
      <c r="E93" s="357">
        <f>COUNTIFS('SOF metric 44b CCG performance'!$C$5:$C$110,$D93,'SOF metric 44b CCG performance'!$W$5:$W$110,"yes")</f>
        <v>0</v>
      </c>
      <c r="F93" s="357">
        <f>COUNTIFS('SOF metric 44b CCG performance'!$C$5:$C$110,$D93,'SOF metric 44b CCG performance'!$W$5:$W$110,"no")</f>
        <v>1</v>
      </c>
      <c r="G93" s="145">
        <f t="shared" si="1"/>
        <v>1</v>
      </c>
      <c r="H93" s="145"/>
      <c r="I93" s="88"/>
      <c r="J93" s="89"/>
      <c r="K93" s="89"/>
      <c r="L93" s="89"/>
    </row>
    <row r="94" spans="1:12" x14ac:dyDescent="0.2">
      <c r="A94" s="410" t="s">
        <v>190</v>
      </c>
      <c r="B94" s="410" t="s">
        <v>184</v>
      </c>
      <c r="C94" s="410" t="s">
        <v>238</v>
      </c>
      <c r="D94" s="262" t="s">
        <v>237</v>
      </c>
      <c r="E94" s="357">
        <f>COUNTIFS('SOF metric 44b CCG performance'!$C$5:$C$110,$D94,'SOF metric 44b CCG performance'!$W$5:$W$110,"yes")</f>
        <v>0</v>
      </c>
      <c r="F94" s="357">
        <f>COUNTIFS('SOF metric 44b CCG performance'!$C$5:$C$110,$D94,'SOF metric 44b CCG performance'!$W$5:$W$110,"no")</f>
        <v>1</v>
      </c>
      <c r="G94" s="145">
        <f t="shared" si="1"/>
        <v>1</v>
      </c>
      <c r="H94" s="145"/>
      <c r="I94" s="88"/>
      <c r="J94" s="89"/>
      <c r="K94" s="89"/>
      <c r="L94" s="89"/>
    </row>
    <row r="95" spans="1:12" x14ac:dyDescent="0.2">
      <c r="A95" s="410" t="s">
        <v>190</v>
      </c>
      <c r="B95" s="410" t="s">
        <v>184</v>
      </c>
      <c r="C95" s="410" t="s">
        <v>325</v>
      </c>
      <c r="D95" s="262" t="s">
        <v>324</v>
      </c>
      <c r="E95" s="357">
        <f>COUNTIFS('SOF metric 44b CCG performance'!$C$5:$C$110,$D95,'SOF metric 44b CCG performance'!$W$5:$W$110,"yes")</f>
        <v>0</v>
      </c>
      <c r="F95" s="357">
        <f>COUNTIFS('SOF metric 44b CCG performance'!$C$5:$C$110,$D95,'SOF metric 44b CCG performance'!$W$5:$W$110,"no")</f>
        <v>1</v>
      </c>
      <c r="G95" s="145">
        <f t="shared" si="1"/>
        <v>1</v>
      </c>
      <c r="H95" s="145"/>
      <c r="I95" s="88"/>
      <c r="J95" s="89"/>
      <c r="K95" s="89"/>
      <c r="L95" s="89"/>
    </row>
    <row r="96" spans="1:12" x14ac:dyDescent="0.2">
      <c r="A96" s="410" t="s">
        <v>190</v>
      </c>
      <c r="B96" s="410" t="s">
        <v>184</v>
      </c>
      <c r="C96" s="410" t="s">
        <v>268</v>
      </c>
      <c r="D96" s="262" t="s">
        <v>267</v>
      </c>
      <c r="E96" s="357">
        <f>COUNTIFS('SOF metric 44b CCG performance'!$C$5:$C$110,$D96,'SOF metric 44b CCG performance'!$W$5:$W$110,"yes")</f>
        <v>1</v>
      </c>
      <c r="F96" s="357">
        <f>COUNTIFS('SOF metric 44b CCG performance'!$C$5:$C$110,$D96,'SOF metric 44b CCG performance'!$W$5:$W$110,"no")</f>
        <v>0</v>
      </c>
      <c r="G96" s="145">
        <f t="shared" si="1"/>
        <v>1</v>
      </c>
      <c r="H96" s="145"/>
      <c r="I96" s="88"/>
      <c r="J96" s="89"/>
      <c r="K96" s="89"/>
      <c r="L96" s="89"/>
    </row>
    <row r="97" spans="1:12" x14ac:dyDescent="0.2">
      <c r="A97" s="410" t="s">
        <v>190</v>
      </c>
      <c r="B97" s="410" t="s">
        <v>184</v>
      </c>
      <c r="C97" s="410" t="s">
        <v>272</v>
      </c>
      <c r="D97" s="262" t="s">
        <v>271</v>
      </c>
      <c r="E97" s="357">
        <f>COUNTIFS('SOF metric 44b CCG performance'!$C$5:$C$110,$D97,'SOF metric 44b CCG performance'!$W$5:$W$110,"yes")</f>
        <v>1</v>
      </c>
      <c r="F97" s="357">
        <f>COUNTIFS('SOF metric 44b CCG performance'!$C$5:$C$110,$D97,'SOF metric 44b CCG performance'!$W$5:$W$110,"no")</f>
        <v>0</v>
      </c>
      <c r="G97" s="145">
        <f t="shared" si="1"/>
        <v>1</v>
      </c>
      <c r="H97" s="145"/>
      <c r="I97" s="88"/>
      <c r="J97" s="89"/>
      <c r="K97" s="89"/>
      <c r="L97" s="89"/>
    </row>
    <row r="98" spans="1:12" x14ac:dyDescent="0.2">
      <c r="A98" s="410" t="s">
        <v>190</v>
      </c>
      <c r="B98" s="410" t="s">
        <v>184</v>
      </c>
      <c r="C98" s="410" t="s">
        <v>299</v>
      </c>
      <c r="D98" s="262" t="s">
        <v>298</v>
      </c>
      <c r="E98" s="357">
        <f>COUNTIFS('SOF metric 44b CCG performance'!$C$5:$C$110,$D98,'SOF metric 44b CCG performance'!$W$5:$W$110,"yes")</f>
        <v>1</v>
      </c>
      <c r="F98" s="357">
        <f>COUNTIFS('SOF metric 44b CCG performance'!$C$5:$C$110,$D98,'SOF metric 44b CCG performance'!$W$5:$W$110,"no")</f>
        <v>0</v>
      </c>
      <c r="G98" s="145">
        <f t="shared" si="1"/>
        <v>1</v>
      </c>
      <c r="H98" s="145"/>
      <c r="I98" s="88"/>
      <c r="J98" s="89"/>
      <c r="K98" s="89"/>
      <c r="L98" s="89"/>
    </row>
    <row r="99" spans="1:12" x14ac:dyDescent="0.2">
      <c r="A99" s="410" t="s">
        <v>190</v>
      </c>
      <c r="B99" s="410" t="s">
        <v>184</v>
      </c>
      <c r="C99" s="410" t="s">
        <v>383</v>
      </c>
      <c r="D99" s="262" t="s">
        <v>382</v>
      </c>
      <c r="E99" s="357">
        <f>COUNTIFS('SOF metric 44b CCG performance'!$C$5:$C$110,$D99,'SOF metric 44b CCG performance'!$W$5:$W$110,"yes")</f>
        <v>1</v>
      </c>
      <c r="F99" s="357">
        <f>COUNTIFS('SOF metric 44b CCG performance'!$C$5:$C$110,$D99,'SOF metric 44b CCG performance'!$W$5:$W$110,"no")</f>
        <v>0</v>
      </c>
      <c r="G99" s="145">
        <f t="shared" si="1"/>
        <v>1</v>
      </c>
      <c r="H99" s="145"/>
      <c r="I99" s="88"/>
      <c r="J99" s="89"/>
      <c r="K99" s="89"/>
      <c r="L99" s="89"/>
    </row>
    <row r="100" spans="1:12" x14ac:dyDescent="0.2">
      <c r="H100" s="145"/>
      <c r="J100" s="218"/>
      <c r="K100" s="218"/>
      <c r="L100" s="218"/>
    </row>
    <row r="101" spans="1:12" s="176" customFormat="1" ht="10.5" x14ac:dyDescent="0.25">
      <c r="A101" s="230"/>
      <c r="B101" s="230"/>
      <c r="E101" s="213">
        <f>SUBTOTAL(9,E58:E99)</f>
        <v>73</v>
      </c>
      <c r="F101" s="213">
        <f t="shared" ref="F101:G101" si="2">SUBTOTAL(9,F58:F99)</f>
        <v>33</v>
      </c>
      <c r="G101" s="213">
        <f t="shared" si="2"/>
        <v>106</v>
      </c>
      <c r="H101" s="213"/>
      <c r="I101" s="213"/>
      <c r="J101" s="361"/>
      <c r="K101" s="361"/>
      <c r="L101" s="361"/>
    </row>
    <row r="102" spans="1:12" s="175" customFormat="1" ht="10.5" x14ac:dyDescent="0.25">
      <c r="A102" s="185"/>
      <c r="B102" s="185"/>
      <c r="D102" s="65"/>
      <c r="E102" s="65"/>
      <c r="F102" s="65"/>
      <c r="G102" s="65"/>
      <c r="H102" s="65"/>
      <c r="J102" s="135"/>
      <c r="K102" s="135"/>
      <c r="L102" s="135"/>
    </row>
    <row r="103" spans="1:12" s="175" customFormat="1" x14ac:dyDescent="0.2">
      <c r="A103" s="185"/>
      <c r="B103" s="185"/>
      <c r="D103" s="65"/>
      <c r="E103" s="65"/>
      <c r="F103" s="65"/>
      <c r="G103" s="65"/>
      <c r="H103" s="65"/>
    </row>
    <row r="104" spans="1:12" s="175" customFormat="1" x14ac:dyDescent="0.2">
      <c r="A104" s="185"/>
      <c r="B104" s="185"/>
      <c r="D104" s="65"/>
      <c r="E104" s="65"/>
      <c r="F104" s="65"/>
      <c r="G104" s="65"/>
      <c r="H104" s="65"/>
    </row>
    <row r="105" spans="1:12" x14ac:dyDescent="0.2">
      <c r="J105" s="175"/>
      <c r="K105" s="175"/>
      <c r="L105" s="175"/>
    </row>
    <row r="110" spans="1:12" x14ac:dyDescent="0.2">
      <c r="C110" s="88"/>
      <c r="D110" s="158"/>
    </row>
  </sheetData>
  <sortState xmlns:xlrd2="http://schemas.microsoft.com/office/spreadsheetml/2017/richdata2" ref="A7:G48">
    <sortCondition ref="B7:B48"/>
    <sortCondition ref="E7:E48"/>
    <sortCondition ref="F7:F48"/>
    <sortCondition ref="D7:D48"/>
  </sortState>
  <customSheetViews>
    <customSheetView guid="{460C675D-EB01-4F1F-8F6F-F3410AC9815E}" showAutoFilter="1">
      <selection activeCell="A2" sqref="A2"/>
      <pageMargins left="0.7" right="0.7" top="0.75" bottom="0.75" header="0.3" footer="0.3"/>
      <pageSetup paperSize="9" orientation="portrait" r:id="rId1"/>
      <autoFilter ref="A160:I202" xr:uid="{28CE6434-D4B2-4C34-A2B6-1DF24BD8DC33}"/>
    </customSheetView>
  </customSheetViews>
  <mergeCells count="2">
    <mergeCell ref="I6:N6"/>
    <mergeCell ref="I58:L60"/>
  </mergeCell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3"/>
  <dimension ref="A1:AC127"/>
  <sheetViews>
    <sheetView workbookViewId="0">
      <pane ySplit="4" topLeftCell="A5" activePane="bottomLeft" state="frozen"/>
      <selection pane="bottomLeft"/>
    </sheetView>
  </sheetViews>
  <sheetFormatPr defaultColWidth="9.33203125" defaultRowHeight="10" x14ac:dyDescent="0.2"/>
  <cols>
    <col min="1" max="1" width="42.77734375" style="121" bestFit="1" customWidth="1"/>
    <col min="2" max="2" width="9.77734375" style="121" customWidth="1"/>
    <col min="3" max="3" width="42.77734375" style="121" bestFit="1" customWidth="1"/>
    <col min="4" max="4" width="8.109375" style="121" customWidth="1"/>
    <col min="5" max="5" width="43.44140625" style="121" customWidth="1"/>
    <col min="6" max="6" width="9.33203125" style="121" customWidth="1"/>
    <col min="7" max="7" width="15.109375" style="147" customWidth="1"/>
    <col min="8" max="8" width="15.109375" style="104" customWidth="1"/>
    <col min="9" max="9" width="15" style="145" hidden="1" customWidth="1"/>
    <col min="10" max="10" width="15" style="389" customWidth="1"/>
    <col min="11" max="11" width="13.77734375" style="145" hidden="1" customWidth="1"/>
    <col min="12" max="12" width="15" style="389" customWidth="1"/>
    <col min="13" max="13" width="14" style="145" hidden="1" customWidth="1"/>
    <col min="14" max="14" width="15" style="389" customWidth="1"/>
    <col min="15" max="15" width="14.109375" style="145" hidden="1" customWidth="1"/>
    <col min="16" max="16" width="14.109375" style="145" customWidth="1"/>
    <col min="17" max="17" width="14.109375" style="145" hidden="1" customWidth="1"/>
    <col min="18" max="18" width="15.77734375" style="145" customWidth="1"/>
    <col min="19" max="19" width="15.77734375" style="145" hidden="1" customWidth="1"/>
    <col min="20" max="20" width="15.77734375" style="145" customWidth="1"/>
    <col min="21" max="21" width="15.77734375" style="145" hidden="1" customWidth="1"/>
    <col min="22" max="22" width="15.77734375" style="145" customWidth="1"/>
    <col min="23" max="23" width="15.77734375" style="145" hidden="1" customWidth="1"/>
    <col min="24" max="24" width="18.6640625" style="121" customWidth="1"/>
    <col min="25" max="16384" width="9.33203125" style="121"/>
  </cols>
  <sheetData>
    <row r="1" spans="1:29" ht="26.25" customHeight="1" x14ac:dyDescent="0.25">
      <c r="A1" s="382" t="s">
        <v>521</v>
      </c>
      <c r="D1" s="124"/>
      <c r="E1" s="325"/>
      <c r="F1" s="125"/>
      <c r="H1" s="114"/>
      <c r="I1" s="320"/>
      <c r="J1" s="320"/>
      <c r="K1" s="320"/>
      <c r="L1" s="320"/>
      <c r="M1" s="320"/>
      <c r="N1" s="320"/>
      <c r="O1" s="320"/>
      <c r="P1" s="320"/>
      <c r="Q1" s="320"/>
      <c r="R1" s="320"/>
      <c r="S1" s="320"/>
      <c r="T1" s="320"/>
      <c r="U1" s="320"/>
      <c r="V1" s="320"/>
      <c r="W1" s="320"/>
    </row>
    <row r="2" spans="1:29" ht="22.5" customHeight="1" x14ac:dyDescent="0.25">
      <c r="A2" s="118"/>
      <c r="D2" s="112"/>
      <c r="E2" s="326" t="s">
        <v>461</v>
      </c>
      <c r="F2" s="113"/>
      <c r="H2" s="117"/>
      <c r="I2" s="321"/>
      <c r="J2" s="321"/>
      <c r="K2" s="321"/>
      <c r="L2" s="321"/>
      <c r="M2" s="321"/>
      <c r="N2" s="321"/>
      <c r="O2" s="321"/>
      <c r="P2" s="321"/>
      <c r="Q2" s="321"/>
      <c r="R2" s="321"/>
      <c r="S2" s="321"/>
      <c r="T2" s="321"/>
      <c r="U2" s="321"/>
      <c r="V2" s="321"/>
      <c r="W2" s="321"/>
    </row>
    <row r="3" spans="1:29" ht="33.75" customHeight="1" x14ac:dyDescent="0.25">
      <c r="A3" s="111"/>
      <c r="C3" s="90"/>
      <c r="D3" s="112"/>
      <c r="E3" s="90" t="s">
        <v>640</v>
      </c>
      <c r="F3" s="113"/>
      <c r="H3" s="114" t="s">
        <v>462</v>
      </c>
      <c r="I3" s="320"/>
      <c r="J3" s="114" t="s">
        <v>608</v>
      </c>
      <c r="K3" s="320"/>
      <c r="L3" s="114" t="s">
        <v>609</v>
      </c>
      <c r="M3" s="320"/>
      <c r="N3" s="114" t="s">
        <v>610</v>
      </c>
      <c r="O3" s="320"/>
      <c r="P3" s="114" t="s">
        <v>623</v>
      </c>
      <c r="Q3" s="320"/>
      <c r="R3" s="114" t="s">
        <v>628</v>
      </c>
      <c r="S3" s="320"/>
      <c r="T3" s="114" t="s">
        <v>633</v>
      </c>
      <c r="U3" s="320"/>
      <c r="V3" s="114" t="s">
        <v>638</v>
      </c>
      <c r="W3" s="320"/>
    </row>
    <row r="4" spans="1:29" ht="42" x14ac:dyDescent="0.2">
      <c r="A4" s="102" t="s">
        <v>186</v>
      </c>
      <c r="B4" s="102" t="s">
        <v>187</v>
      </c>
      <c r="C4" s="102" t="s">
        <v>188</v>
      </c>
      <c r="D4" s="102" t="s">
        <v>189</v>
      </c>
      <c r="E4" s="102" t="s">
        <v>0</v>
      </c>
      <c r="F4" s="102" t="s">
        <v>1</v>
      </c>
      <c r="G4" s="233" t="s">
        <v>522</v>
      </c>
      <c r="H4" s="102" t="s">
        <v>4</v>
      </c>
      <c r="I4" s="102" t="s">
        <v>463</v>
      </c>
      <c r="J4" s="102" t="s">
        <v>4</v>
      </c>
      <c r="K4" s="102" t="s">
        <v>605</v>
      </c>
      <c r="L4" s="102" t="s">
        <v>4</v>
      </c>
      <c r="M4" s="102" t="s">
        <v>606</v>
      </c>
      <c r="N4" s="102" t="s">
        <v>4</v>
      </c>
      <c r="O4" s="102" t="s">
        <v>607</v>
      </c>
      <c r="P4" s="102" t="s">
        <v>4</v>
      </c>
      <c r="Q4" s="102" t="s">
        <v>624</v>
      </c>
      <c r="R4" s="102" t="s">
        <v>4</v>
      </c>
      <c r="S4" s="102" t="s">
        <v>629</v>
      </c>
      <c r="T4" s="102" t="s">
        <v>4</v>
      </c>
      <c r="U4" s="102" t="s">
        <v>634</v>
      </c>
      <c r="V4" s="102" t="s">
        <v>4</v>
      </c>
      <c r="W4" s="102" t="s">
        <v>639</v>
      </c>
      <c r="X4" s="119" t="s">
        <v>523</v>
      </c>
    </row>
    <row r="5" spans="1:29" x14ac:dyDescent="0.2">
      <c r="A5" s="158" t="s">
        <v>184</v>
      </c>
      <c r="B5" s="158" t="s">
        <v>190</v>
      </c>
      <c r="C5" s="158" t="s">
        <v>191</v>
      </c>
      <c r="D5" s="158" t="s">
        <v>192</v>
      </c>
      <c r="E5" s="148" t="s">
        <v>193</v>
      </c>
      <c r="F5" s="158" t="s">
        <v>194</v>
      </c>
      <c r="G5" s="138" t="s">
        <v>460</v>
      </c>
      <c r="H5" s="178">
        <v>0.68600000000000005</v>
      </c>
      <c r="I5" s="322" t="s">
        <v>142</v>
      </c>
      <c r="J5" s="178">
        <v>0.68500000000000005</v>
      </c>
      <c r="K5" s="388" t="s">
        <v>142</v>
      </c>
      <c r="L5" s="178">
        <v>0.68700000000000006</v>
      </c>
      <c r="M5" s="388" t="s">
        <v>142</v>
      </c>
      <c r="N5" s="178">
        <v>0.69099999999999995</v>
      </c>
      <c r="O5" s="388" t="s">
        <v>142</v>
      </c>
      <c r="P5" s="178">
        <v>0.69499999999999995</v>
      </c>
      <c r="Q5" s="388" t="s">
        <v>142</v>
      </c>
      <c r="R5" s="178">
        <v>0.7</v>
      </c>
      <c r="S5" s="388" t="s">
        <v>142</v>
      </c>
      <c r="T5" s="178">
        <v>0.70899999999999996</v>
      </c>
      <c r="U5" s="388" t="s">
        <v>142</v>
      </c>
      <c r="V5" s="178">
        <v>0.72099999999999997</v>
      </c>
      <c r="W5" s="388" t="s">
        <v>142</v>
      </c>
      <c r="X5" s="115" t="str">
        <f>IF(V5&lt;T5,"down",IF(V5=T5,"same","up"))</f>
        <v>up</v>
      </c>
      <c r="Y5" s="122"/>
      <c r="Z5" s="122"/>
      <c r="AA5" s="122"/>
      <c r="AB5" s="122"/>
    </row>
    <row r="6" spans="1:29" x14ac:dyDescent="0.2">
      <c r="A6" s="158" t="s">
        <v>181</v>
      </c>
      <c r="B6" s="158" t="s">
        <v>199</v>
      </c>
      <c r="C6" s="158" t="s">
        <v>200</v>
      </c>
      <c r="D6" s="158" t="s">
        <v>201</v>
      </c>
      <c r="E6" s="148" t="s">
        <v>202</v>
      </c>
      <c r="F6" s="158" t="s">
        <v>6</v>
      </c>
      <c r="G6" s="138" t="s">
        <v>460</v>
      </c>
      <c r="H6" s="178">
        <v>0.872</v>
      </c>
      <c r="I6" s="322" t="s">
        <v>143</v>
      </c>
      <c r="J6" s="178">
        <v>0.875</v>
      </c>
      <c r="K6" s="388" t="s">
        <v>143</v>
      </c>
      <c r="L6" s="178">
        <v>0.88</v>
      </c>
      <c r="M6" s="388" t="s">
        <v>143</v>
      </c>
      <c r="N6" s="178">
        <v>0.89</v>
      </c>
      <c r="O6" s="388" t="s">
        <v>143</v>
      </c>
      <c r="P6" s="178">
        <v>0.89900000000000002</v>
      </c>
      <c r="Q6" s="388" t="s">
        <v>143</v>
      </c>
      <c r="R6" s="178">
        <v>0.90800000000000003</v>
      </c>
      <c r="S6" s="388" t="s">
        <v>143</v>
      </c>
      <c r="T6" s="178">
        <v>0.92400000000000004</v>
      </c>
      <c r="U6" s="388" t="s">
        <v>143</v>
      </c>
      <c r="V6" s="178">
        <v>0.94699999999999995</v>
      </c>
      <c r="W6" s="388" t="s">
        <v>143</v>
      </c>
      <c r="X6" s="115" t="str">
        <f t="shared" ref="X6:X69" si="0">IF(V6&lt;T6,"down",IF(V6=T6,"same","up"))</f>
        <v>up</v>
      </c>
      <c r="Y6" s="122"/>
      <c r="Z6" s="122"/>
      <c r="AA6" s="122"/>
      <c r="AB6" s="122"/>
      <c r="AC6" s="402"/>
    </row>
    <row r="7" spans="1:29" x14ac:dyDescent="0.2">
      <c r="A7" s="158" t="s">
        <v>179</v>
      </c>
      <c r="B7" s="158" t="s">
        <v>203</v>
      </c>
      <c r="C7" s="158" t="s">
        <v>204</v>
      </c>
      <c r="D7" s="158" t="s">
        <v>205</v>
      </c>
      <c r="E7" s="148" t="s">
        <v>206</v>
      </c>
      <c r="F7" s="158" t="s">
        <v>7</v>
      </c>
      <c r="G7" s="138" t="s">
        <v>460</v>
      </c>
      <c r="H7" s="178">
        <v>0.79300000000000004</v>
      </c>
      <c r="I7" s="322" t="s">
        <v>142</v>
      </c>
      <c r="J7" s="178">
        <v>0.79400000000000004</v>
      </c>
      <c r="K7" s="388" t="s">
        <v>142</v>
      </c>
      <c r="L7" s="178">
        <v>0.80400000000000005</v>
      </c>
      <c r="M7" s="388" t="s">
        <v>142</v>
      </c>
      <c r="N7" s="178">
        <v>0.81699999999999995</v>
      </c>
      <c r="O7" s="388" t="s">
        <v>142</v>
      </c>
      <c r="P7" s="178">
        <v>0.82699999999999996</v>
      </c>
      <c r="Q7" s="388" t="s">
        <v>142</v>
      </c>
      <c r="R7" s="178">
        <v>0.83699999999999997</v>
      </c>
      <c r="S7" s="388" t="s">
        <v>142</v>
      </c>
      <c r="T7" s="178">
        <v>0.85899999999999999</v>
      </c>
      <c r="U7" s="388" t="s">
        <v>142</v>
      </c>
      <c r="V7" s="178">
        <v>0.88700000000000001</v>
      </c>
      <c r="W7" s="388" t="s">
        <v>143</v>
      </c>
      <c r="X7" s="115" t="str">
        <f t="shared" si="0"/>
        <v>up</v>
      </c>
      <c r="Y7" s="122"/>
      <c r="Z7" s="122"/>
      <c r="AA7" s="122"/>
      <c r="AB7" s="122"/>
      <c r="AC7" s="402"/>
    </row>
    <row r="8" spans="1:29" x14ac:dyDescent="0.2">
      <c r="A8" s="158" t="s">
        <v>181</v>
      </c>
      <c r="B8" s="158" t="s">
        <v>199</v>
      </c>
      <c r="C8" s="158" t="s">
        <v>200</v>
      </c>
      <c r="D8" s="158" t="s">
        <v>201</v>
      </c>
      <c r="E8" s="148" t="s">
        <v>207</v>
      </c>
      <c r="F8" s="158" t="s">
        <v>8</v>
      </c>
      <c r="G8" s="138" t="s">
        <v>460</v>
      </c>
      <c r="H8" s="178">
        <v>0.76500000000000001</v>
      </c>
      <c r="I8" s="322" t="s">
        <v>142</v>
      </c>
      <c r="J8" s="178">
        <v>0.76800000000000002</v>
      </c>
      <c r="K8" s="388" t="s">
        <v>142</v>
      </c>
      <c r="L8" s="178">
        <v>0.77600000000000002</v>
      </c>
      <c r="M8" s="388" t="s">
        <v>142</v>
      </c>
      <c r="N8" s="178">
        <v>0.78200000000000003</v>
      </c>
      <c r="O8" s="388" t="s">
        <v>142</v>
      </c>
      <c r="P8" s="178">
        <v>0.79300000000000004</v>
      </c>
      <c r="Q8" s="388" t="s">
        <v>142</v>
      </c>
      <c r="R8" s="178">
        <v>0.79500000000000004</v>
      </c>
      <c r="S8" s="388" t="s">
        <v>142</v>
      </c>
      <c r="T8" s="178">
        <v>0.80400000000000005</v>
      </c>
      <c r="U8" s="388" t="s">
        <v>142</v>
      </c>
      <c r="V8" s="178">
        <v>0.82399999999999995</v>
      </c>
      <c r="W8" s="388" t="s">
        <v>142</v>
      </c>
      <c r="X8" s="115" t="str">
        <f t="shared" si="0"/>
        <v>up</v>
      </c>
      <c r="Y8" s="122"/>
      <c r="Z8" s="122"/>
      <c r="AA8" s="122"/>
      <c r="AB8" s="122"/>
      <c r="AC8" s="402"/>
    </row>
    <row r="9" spans="1:29" x14ac:dyDescent="0.2">
      <c r="A9" s="158" t="s">
        <v>179</v>
      </c>
      <c r="B9" s="158" t="s">
        <v>203</v>
      </c>
      <c r="C9" s="158" t="s">
        <v>208</v>
      </c>
      <c r="D9" s="158" t="s">
        <v>209</v>
      </c>
      <c r="E9" s="148" t="s">
        <v>464</v>
      </c>
      <c r="F9" s="158" t="s">
        <v>465</v>
      </c>
      <c r="G9" s="138" t="s">
        <v>460</v>
      </c>
      <c r="H9" s="178">
        <v>0.71</v>
      </c>
      <c r="I9" s="322" t="s">
        <v>142</v>
      </c>
      <c r="J9" s="178">
        <v>0.71199999999999997</v>
      </c>
      <c r="K9" s="388" t="s">
        <v>142</v>
      </c>
      <c r="L9" s="178">
        <v>0.72199999999999998</v>
      </c>
      <c r="M9" s="388" t="s">
        <v>142</v>
      </c>
      <c r="N9" s="178">
        <v>0.73599999999999999</v>
      </c>
      <c r="O9" s="388" t="s">
        <v>142</v>
      </c>
      <c r="P9" s="178">
        <v>0.747</v>
      </c>
      <c r="Q9" s="388" t="s">
        <v>142</v>
      </c>
      <c r="R9" s="178">
        <v>0.75600000000000001</v>
      </c>
      <c r="S9" s="388" t="s">
        <v>142</v>
      </c>
      <c r="T9" s="178">
        <v>0.78</v>
      </c>
      <c r="U9" s="388" t="s">
        <v>142</v>
      </c>
      <c r="V9" s="178">
        <v>0.80500000000000005</v>
      </c>
      <c r="W9" s="388" t="s">
        <v>142</v>
      </c>
      <c r="X9" s="115" t="str">
        <f t="shared" si="0"/>
        <v>up</v>
      </c>
      <c r="Y9" s="122"/>
      <c r="Z9" s="122"/>
      <c r="AA9" s="122"/>
      <c r="AB9" s="122"/>
      <c r="AC9" s="402"/>
    </row>
    <row r="10" spans="1:29" x14ac:dyDescent="0.2">
      <c r="A10" s="158" t="s">
        <v>183</v>
      </c>
      <c r="B10" s="158" t="s">
        <v>211</v>
      </c>
      <c r="C10" s="158" t="s">
        <v>212</v>
      </c>
      <c r="D10" s="158" t="s">
        <v>213</v>
      </c>
      <c r="E10" s="148" t="s">
        <v>214</v>
      </c>
      <c r="F10" s="158" t="s">
        <v>144</v>
      </c>
      <c r="G10" s="138" t="s">
        <v>460</v>
      </c>
      <c r="H10" s="178">
        <v>0.60499999999999998</v>
      </c>
      <c r="I10" s="322" t="s">
        <v>142</v>
      </c>
      <c r="J10" s="178">
        <v>0.60499999999999998</v>
      </c>
      <c r="K10" s="388" t="s">
        <v>142</v>
      </c>
      <c r="L10" s="178">
        <v>0.61199999999999999</v>
      </c>
      <c r="M10" s="388" t="s">
        <v>142</v>
      </c>
      <c r="N10" s="178">
        <v>0.621</v>
      </c>
      <c r="O10" s="388" t="s">
        <v>142</v>
      </c>
      <c r="P10" s="178">
        <v>0.628</v>
      </c>
      <c r="Q10" s="388" t="s">
        <v>142</v>
      </c>
      <c r="R10" s="178">
        <v>0.63600000000000001</v>
      </c>
      <c r="S10" s="388" t="s">
        <v>142</v>
      </c>
      <c r="T10" s="178">
        <v>0.65100000000000002</v>
      </c>
      <c r="U10" s="388" t="s">
        <v>142</v>
      </c>
      <c r="V10" s="178">
        <v>0.66400000000000003</v>
      </c>
      <c r="W10" s="388" t="s">
        <v>142</v>
      </c>
      <c r="X10" s="115" t="str">
        <f t="shared" si="0"/>
        <v>up</v>
      </c>
      <c r="Y10" s="122"/>
      <c r="Z10" s="122"/>
      <c r="AA10" s="122"/>
      <c r="AB10" s="122"/>
      <c r="AC10" s="402"/>
    </row>
    <row r="11" spans="1:29" x14ac:dyDescent="0.2">
      <c r="A11" s="158" t="s">
        <v>180</v>
      </c>
      <c r="B11" s="158" t="s">
        <v>215</v>
      </c>
      <c r="C11" s="158" t="s">
        <v>216</v>
      </c>
      <c r="D11" s="158" t="s">
        <v>217</v>
      </c>
      <c r="E11" s="148" t="s">
        <v>218</v>
      </c>
      <c r="F11" s="158" t="s">
        <v>145</v>
      </c>
      <c r="G11" s="138" t="s">
        <v>460</v>
      </c>
      <c r="H11" s="178">
        <v>0.73199999999999998</v>
      </c>
      <c r="I11" s="322" t="s">
        <v>142</v>
      </c>
      <c r="J11" s="178">
        <v>0.73499999999999999</v>
      </c>
      <c r="K11" s="388" t="s">
        <v>142</v>
      </c>
      <c r="L11" s="178">
        <v>0.746</v>
      </c>
      <c r="M11" s="388" t="s">
        <v>142</v>
      </c>
      <c r="N11" s="178">
        <v>0.76</v>
      </c>
      <c r="O11" s="388" t="s">
        <v>142</v>
      </c>
      <c r="P11" s="178">
        <v>0.77200000000000002</v>
      </c>
      <c r="Q11" s="388" t="s">
        <v>142</v>
      </c>
      <c r="R11" s="178">
        <v>0.78</v>
      </c>
      <c r="S11" s="388" t="s">
        <v>142</v>
      </c>
      <c r="T11" s="178">
        <v>0.79900000000000004</v>
      </c>
      <c r="U11" s="388" t="s">
        <v>142</v>
      </c>
      <c r="V11" s="178">
        <v>0.82299999999999995</v>
      </c>
      <c r="W11" s="388" t="s">
        <v>142</v>
      </c>
      <c r="X11" s="115" t="str">
        <f t="shared" si="0"/>
        <v>up</v>
      </c>
      <c r="Y11" s="122"/>
      <c r="Z11" s="122"/>
      <c r="AA11" s="122"/>
      <c r="AB11" s="122"/>
      <c r="AC11" s="402"/>
    </row>
    <row r="12" spans="1:29" x14ac:dyDescent="0.2">
      <c r="A12" s="158" t="s">
        <v>180</v>
      </c>
      <c r="B12" s="158" t="s">
        <v>215</v>
      </c>
      <c r="C12" s="158" t="s">
        <v>274</v>
      </c>
      <c r="D12" s="158" t="s">
        <v>275</v>
      </c>
      <c r="E12" s="148" t="s">
        <v>466</v>
      </c>
      <c r="F12" s="158" t="s">
        <v>467</v>
      </c>
      <c r="G12" s="138" t="s">
        <v>460</v>
      </c>
      <c r="H12" s="178">
        <v>0.753</v>
      </c>
      <c r="I12" s="322" t="s">
        <v>142</v>
      </c>
      <c r="J12" s="178">
        <v>0.75700000000000001</v>
      </c>
      <c r="K12" s="388" t="s">
        <v>142</v>
      </c>
      <c r="L12" s="178">
        <v>0.76700000000000002</v>
      </c>
      <c r="M12" s="388" t="s">
        <v>142</v>
      </c>
      <c r="N12" s="178">
        <v>0.77800000000000002</v>
      </c>
      <c r="O12" s="388" t="s">
        <v>142</v>
      </c>
      <c r="P12" s="178">
        <v>0.78900000000000003</v>
      </c>
      <c r="Q12" s="388" t="s">
        <v>142</v>
      </c>
      <c r="R12" s="178">
        <v>0.79600000000000004</v>
      </c>
      <c r="S12" s="388" t="s">
        <v>142</v>
      </c>
      <c r="T12" s="178">
        <v>0.81499999999999995</v>
      </c>
      <c r="U12" s="388" t="s">
        <v>142</v>
      </c>
      <c r="V12" s="178">
        <v>0.83799999999999997</v>
      </c>
      <c r="W12" s="388" t="s">
        <v>142</v>
      </c>
      <c r="X12" s="115" t="str">
        <f t="shared" si="0"/>
        <v>up</v>
      </c>
      <c r="Y12" s="122"/>
      <c r="Z12" s="122"/>
      <c r="AA12" s="122"/>
      <c r="AB12" s="122"/>
      <c r="AC12" s="402"/>
    </row>
    <row r="13" spans="1:29" x14ac:dyDescent="0.2">
      <c r="A13" s="158" t="s">
        <v>182</v>
      </c>
      <c r="B13" s="158" t="s">
        <v>219</v>
      </c>
      <c r="C13" s="158" t="s">
        <v>220</v>
      </c>
      <c r="D13" s="158" t="s">
        <v>221</v>
      </c>
      <c r="E13" s="148" t="s">
        <v>222</v>
      </c>
      <c r="F13" s="158" t="s">
        <v>10</v>
      </c>
      <c r="G13" s="138" t="s">
        <v>460</v>
      </c>
      <c r="H13" s="178">
        <v>0.84599999999999997</v>
      </c>
      <c r="I13" s="322" t="s">
        <v>142</v>
      </c>
      <c r="J13" s="178">
        <v>0.85299999999999998</v>
      </c>
      <c r="K13" s="388" t="s">
        <v>142</v>
      </c>
      <c r="L13" s="178">
        <v>0.86899999999999999</v>
      </c>
      <c r="M13" s="388" t="s">
        <v>142</v>
      </c>
      <c r="N13" s="178">
        <v>0.879</v>
      </c>
      <c r="O13" s="388" t="s">
        <v>143</v>
      </c>
      <c r="P13" s="178">
        <v>0.89</v>
      </c>
      <c r="Q13" s="388" t="s">
        <v>143</v>
      </c>
      <c r="R13" s="178">
        <v>0.90200000000000002</v>
      </c>
      <c r="S13" s="388" t="s">
        <v>143</v>
      </c>
      <c r="T13" s="178">
        <v>0.92600000000000005</v>
      </c>
      <c r="U13" s="388" t="s">
        <v>143</v>
      </c>
      <c r="V13" s="178">
        <v>0.95499999999999996</v>
      </c>
      <c r="W13" s="388" t="s">
        <v>143</v>
      </c>
      <c r="X13" s="115" t="str">
        <f t="shared" si="0"/>
        <v>up</v>
      </c>
      <c r="Y13" s="122"/>
      <c r="Z13" s="122"/>
      <c r="AA13" s="122"/>
      <c r="AB13" s="122"/>
      <c r="AC13" s="402"/>
    </row>
    <row r="14" spans="1:29" x14ac:dyDescent="0.2">
      <c r="A14" s="158" t="s">
        <v>182</v>
      </c>
      <c r="B14" s="158" t="s">
        <v>219</v>
      </c>
      <c r="C14" s="158" t="s">
        <v>220</v>
      </c>
      <c r="D14" s="158" t="s">
        <v>221</v>
      </c>
      <c r="E14" s="148" t="s">
        <v>223</v>
      </c>
      <c r="F14" s="158" t="s">
        <v>11</v>
      </c>
      <c r="G14" s="138" t="s">
        <v>460</v>
      </c>
      <c r="H14" s="178">
        <v>0.91700000000000004</v>
      </c>
      <c r="I14" s="322" t="s">
        <v>143</v>
      </c>
      <c r="J14" s="178">
        <v>0.92800000000000005</v>
      </c>
      <c r="K14" s="388" t="s">
        <v>143</v>
      </c>
      <c r="L14" s="178">
        <v>0.94299999999999995</v>
      </c>
      <c r="M14" s="388" t="s">
        <v>143</v>
      </c>
      <c r="N14" s="178">
        <v>0.95499999999999996</v>
      </c>
      <c r="O14" s="388" t="s">
        <v>143</v>
      </c>
      <c r="P14" s="178">
        <v>0.96499999999999997</v>
      </c>
      <c r="Q14" s="388" t="s">
        <v>143</v>
      </c>
      <c r="R14" s="178">
        <v>0.98199999999999998</v>
      </c>
      <c r="S14" s="388" t="s">
        <v>143</v>
      </c>
      <c r="T14" s="178">
        <v>1.006</v>
      </c>
      <c r="U14" s="388" t="s">
        <v>143</v>
      </c>
      <c r="V14" s="178">
        <v>1.036</v>
      </c>
      <c r="W14" s="388" t="s">
        <v>143</v>
      </c>
      <c r="X14" s="115" t="str">
        <f t="shared" si="0"/>
        <v>up</v>
      </c>
      <c r="Y14" s="122"/>
      <c r="Z14" s="122"/>
      <c r="AA14" s="122"/>
      <c r="AB14" s="122"/>
      <c r="AC14" s="402"/>
    </row>
    <row r="15" spans="1:29" x14ac:dyDescent="0.2">
      <c r="A15" s="158" t="s">
        <v>182</v>
      </c>
      <c r="B15" s="158" t="s">
        <v>219</v>
      </c>
      <c r="C15" s="158" t="s">
        <v>224</v>
      </c>
      <c r="D15" s="158" t="s">
        <v>225</v>
      </c>
      <c r="E15" s="148" t="s">
        <v>226</v>
      </c>
      <c r="F15" s="158" t="s">
        <v>12</v>
      </c>
      <c r="G15" s="138" t="s">
        <v>460</v>
      </c>
      <c r="H15" s="178">
        <v>0.80700000000000005</v>
      </c>
      <c r="I15" s="322" t="s">
        <v>142</v>
      </c>
      <c r="J15" s="178">
        <v>0.81299999999999994</v>
      </c>
      <c r="K15" s="388" t="s">
        <v>142</v>
      </c>
      <c r="L15" s="178">
        <v>0.82499999999999996</v>
      </c>
      <c r="M15" s="388" t="s">
        <v>142</v>
      </c>
      <c r="N15" s="178">
        <v>0.83799999999999997</v>
      </c>
      <c r="O15" s="388" t="s">
        <v>142</v>
      </c>
      <c r="P15" s="178">
        <v>0.84599999999999997</v>
      </c>
      <c r="Q15" s="388" t="s">
        <v>142</v>
      </c>
      <c r="R15" s="178">
        <v>0.85599999999999998</v>
      </c>
      <c r="S15" s="388" t="s">
        <v>142</v>
      </c>
      <c r="T15" s="178">
        <v>0.876</v>
      </c>
      <c r="U15" s="388" t="s">
        <v>143</v>
      </c>
      <c r="V15" s="178">
        <v>0.9</v>
      </c>
      <c r="W15" s="388" t="s">
        <v>143</v>
      </c>
      <c r="X15" s="115" t="str">
        <f t="shared" si="0"/>
        <v>up</v>
      </c>
      <c r="Y15" s="122"/>
      <c r="Z15" s="122"/>
      <c r="AA15" s="122"/>
      <c r="AB15" s="122"/>
      <c r="AC15" s="402"/>
    </row>
    <row r="16" spans="1:29" x14ac:dyDescent="0.2">
      <c r="A16" s="158" t="s">
        <v>181</v>
      </c>
      <c r="B16" s="158" t="s">
        <v>199</v>
      </c>
      <c r="C16" s="158" t="s">
        <v>227</v>
      </c>
      <c r="D16" s="158" t="s">
        <v>228</v>
      </c>
      <c r="E16" s="148" t="s">
        <v>229</v>
      </c>
      <c r="F16" s="158" t="s">
        <v>230</v>
      </c>
      <c r="G16" s="138" t="s">
        <v>460</v>
      </c>
      <c r="H16" s="178">
        <v>0.79600000000000004</v>
      </c>
      <c r="I16" s="322" t="s">
        <v>142</v>
      </c>
      <c r="J16" s="178">
        <v>0.80400000000000005</v>
      </c>
      <c r="K16" s="388" t="s">
        <v>142</v>
      </c>
      <c r="L16" s="178">
        <v>0.81299999999999994</v>
      </c>
      <c r="M16" s="388" t="s">
        <v>142</v>
      </c>
      <c r="N16" s="178">
        <v>0.82399999999999995</v>
      </c>
      <c r="O16" s="388" t="s">
        <v>142</v>
      </c>
      <c r="P16" s="178">
        <v>0.83499999999999996</v>
      </c>
      <c r="Q16" s="388" t="s">
        <v>142</v>
      </c>
      <c r="R16" s="178">
        <v>0.84099999999999997</v>
      </c>
      <c r="S16" s="388" t="s">
        <v>142</v>
      </c>
      <c r="T16" s="178">
        <v>0.85299999999999998</v>
      </c>
      <c r="U16" s="388" t="s">
        <v>142</v>
      </c>
      <c r="V16" s="178">
        <v>0.874</v>
      </c>
      <c r="W16" s="388" t="s">
        <v>143</v>
      </c>
      <c r="X16" s="115" t="str">
        <f t="shared" si="0"/>
        <v>up</v>
      </c>
      <c r="Y16" s="122"/>
      <c r="Z16" s="122"/>
      <c r="AA16" s="122"/>
      <c r="AB16" s="122"/>
      <c r="AC16" s="402"/>
    </row>
    <row r="17" spans="1:29" x14ac:dyDescent="0.2">
      <c r="A17" s="158" t="s">
        <v>183</v>
      </c>
      <c r="B17" s="158" t="s">
        <v>211</v>
      </c>
      <c r="C17" s="158" t="s">
        <v>234</v>
      </c>
      <c r="D17" s="158" t="s">
        <v>235</v>
      </c>
      <c r="E17" s="148" t="s">
        <v>236</v>
      </c>
      <c r="F17" s="158" t="s">
        <v>14</v>
      </c>
      <c r="G17" s="138" t="s">
        <v>460</v>
      </c>
      <c r="H17" s="178">
        <v>0.57599999999999996</v>
      </c>
      <c r="I17" s="322" t="s">
        <v>142</v>
      </c>
      <c r="J17" s="178">
        <v>0.57499999999999996</v>
      </c>
      <c r="K17" s="388" t="s">
        <v>142</v>
      </c>
      <c r="L17" s="178">
        <v>0.58099999999999996</v>
      </c>
      <c r="M17" s="388" t="s">
        <v>142</v>
      </c>
      <c r="N17" s="178">
        <v>0.58699999999999997</v>
      </c>
      <c r="O17" s="388" t="s">
        <v>142</v>
      </c>
      <c r="P17" s="178">
        <v>0.59299999999999997</v>
      </c>
      <c r="Q17" s="388" t="s">
        <v>142</v>
      </c>
      <c r="R17" s="178">
        <v>0.59899999999999998</v>
      </c>
      <c r="S17" s="388" t="s">
        <v>142</v>
      </c>
      <c r="T17" s="178">
        <v>0.60899999999999999</v>
      </c>
      <c r="U17" s="388" t="s">
        <v>142</v>
      </c>
      <c r="V17" s="178">
        <v>0.627</v>
      </c>
      <c r="W17" s="388" t="s">
        <v>142</v>
      </c>
      <c r="X17" s="115" t="str">
        <f t="shared" si="0"/>
        <v>up</v>
      </c>
      <c r="Y17" s="122"/>
      <c r="Z17" s="122"/>
      <c r="AA17" s="122"/>
      <c r="AB17" s="122"/>
      <c r="AC17" s="402"/>
    </row>
    <row r="18" spans="1:29" x14ac:dyDescent="0.2">
      <c r="A18" s="158" t="s">
        <v>184</v>
      </c>
      <c r="B18" s="158" t="s">
        <v>190</v>
      </c>
      <c r="C18" s="158" t="s">
        <v>237</v>
      </c>
      <c r="D18" s="158" t="s">
        <v>238</v>
      </c>
      <c r="E18" s="148" t="s">
        <v>239</v>
      </c>
      <c r="F18" s="158" t="s">
        <v>146</v>
      </c>
      <c r="G18" s="138" t="s">
        <v>460</v>
      </c>
      <c r="H18" s="178">
        <v>0.63200000000000001</v>
      </c>
      <c r="I18" s="322" t="s">
        <v>142</v>
      </c>
      <c r="J18" s="178">
        <v>0.629</v>
      </c>
      <c r="K18" s="388" t="s">
        <v>142</v>
      </c>
      <c r="L18" s="178">
        <v>0.63200000000000001</v>
      </c>
      <c r="M18" s="388" t="s">
        <v>142</v>
      </c>
      <c r="N18" s="178">
        <v>0.63600000000000001</v>
      </c>
      <c r="O18" s="388" t="s">
        <v>142</v>
      </c>
      <c r="P18" s="178">
        <v>0.64</v>
      </c>
      <c r="Q18" s="388" t="s">
        <v>142</v>
      </c>
      <c r="R18" s="178">
        <v>0.64400000000000002</v>
      </c>
      <c r="S18" s="388" t="s">
        <v>142</v>
      </c>
      <c r="T18" s="178">
        <v>0.65200000000000002</v>
      </c>
      <c r="U18" s="388" t="s">
        <v>142</v>
      </c>
      <c r="V18" s="178">
        <v>0.66600000000000004</v>
      </c>
      <c r="W18" s="388" t="s">
        <v>142</v>
      </c>
      <c r="X18" s="115" t="str">
        <f t="shared" si="0"/>
        <v>up</v>
      </c>
      <c r="Y18" s="122"/>
      <c r="Z18" s="122"/>
      <c r="AA18" s="122"/>
      <c r="AB18" s="122"/>
      <c r="AC18" s="402"/>
    </row>
    <row r="19" spans="1:29" x14ac:dyDescent="0.2">
      <c r="A19" s="158" t="s">
        <v>183</v>
      </c>
      <c r="B19" s="158" t="s">
        <v>211</v>
      </c>
      <c r="C19" s="158" t="s">
        <v>212</v>
      </c>
      <c r="D19" s="158" t="s">
        <v>213</v>
      </c>
      <c r="E19" s="148" t="s">
        <v>240</v>
      </c>
      <c r="F19" s="158" t="s">
        <v>147</v>
      </c>
      <c r="G19" s="138" t="s">
        <v>460</v>
      </c>
      <c r="H19" s="178">
        <v>0.71699999999999997</v>
      </c>
      <c r="I19" s="322" t="s">
        <v>142</v>
      </c>
      <c r="J19" s="178">
        <v>0.71599999999999997</v>
      </c>
      <c r="K19" s="388" t="s">
        <v>142</v>
      </c>
      <c r="L19" s="178">
        <v>0.72299999999999998</v>
      </c>
      <c r="M19" s="388" t="s">
        <v>142</v>
      </c>
      <c r="N19" s="178">
        <v>0.73099999999999998</v>
      </c>
      <c r="O19" s="388" t="s">
        <v>142</v>
      </c>
      <c r="P19" s="178">
        <v>0.73699999999999999</v>
      </c>
      <c r="Q19" s="388" t="s">
        <v>142</v>
      </c>
      <c r="R19" s="178">
        <v>0.746</v>
      </c>
      <c r="S19" s="388" t="s">
        <v>142</v>
      </c>
      <c r="T19" s="178">
        <v>0.75900000000000001</v>
      </c>
      <c r="U19" s="388" t="s">
        <v>142</v>
      </c>
      <c r="V19" s="178">
        <v>0.77800000000000002</v>
      </c>
      <c r="W19" s="388" t="s">
        <v>142</v>
      </c>
      <c r="X19" s="115" t="str">
        <f t="shared" si="0"/>
        <v>up</v>
      </c>
      <c r="Y19" s="122"/>
      <c r="Z19" s="122"/>
      <c r="AA19" s="122"/>
      <c r="AB19" s="122"/>
      <c r="AC19" s="402"/>
    </row>
    <row r="20" spans="1:29" x14ac:dyDescent="0.2">
      <c r="A20" s="158" t="s">
        <v>182</v>
      </c>
      <c r="B20" s="158" t="s">
        <v>219</v>
      </c>
      <c r="C20" s="158" t="s">
        <v>224</v>
      </c>
      <c r="D20" s="158" t="s">
        <v>225</v>
      </c>
      <c r="E20" s="148" t="s">
        <v>241</v>
      </c>
      <c r="F20" s="158" t="s">
        <v>15</v>
      </c>
      <c r="G20" s="138" t="s">
        <v>460</v>
      </c>
      <c r="H20" s="178">
        <v>0.83399999999999996</v>
      </c>
      <c r="I20" s="322" t="s">
        <v>142</v>
      </c>
      <c r="J20" s="178">
        <v>0.84099999999999997</v>
      </c>
      <c r="K20" s="388" t="s">
        <v>142</v>
      </c>
      <c r="L20" s="178">
        <v>0.85</v>
      </c>
      <c r="M20" s="388" t="s">
        <v>142</v>
      </c>
      <c r="N20" s="178">
        <v>0.85899999999999999</v>
      </c>
      <c r="O20" s="388" t="s">
        <v>142</v>
      </c>
      <c r="P20" s="178">
        <v>0.86299999999999999</v>
      </c>
      <c r="Q20" s="388" t="s">
        <v>142</v>
      </c>
      <c r="R20" s="178">
        <v>0.873</v>
      </c>
      <c r="S20" s="388" t="s">
        <v>143</v>
      </c>
      <c r="T20" s="178">
        <v>0.89100000000000001</v>
      </c>
      <c r="U20" s="388" t="s">
        <v>143</v>
      </c>
      <c r="V20" s="178">
        <v>0.91700000000000004</v>
      </c>
      <c r="W20" s="388" t="s">
        <v>143</v>
      </c>
      <c r="X20" s="115" t="str">
        <f t="shared" si="0"/>
        <v>up</v>
      </c>
      <c r="Y20" s="122"/>
      <c r="Z20" s="122"/>
      <c r="AA20" s="122"/>
      <c r="AB20" s="122"/>
      <c r="AC20" s="402"/>
    </row>
    <row r="21" spans="1:29" x14ac:dyDescent="0.2">
      <c r="A21" s="158" t="s">
        <v>181</v>
      </c>
      <c r="B21" s="158" t="s">
        <v>199</v>
      </c>
      <c r="C21" s="158" t="s">
        <v>227</v>
      </c>
      <c r="D21" s="158" t="s">
        <v>228</v>
      </c>
      <c r="E21" s="148" t="s">
        <v>242</v>
      </c>
      <c r="F21" s="158" t="s">
        <v>16</v>
      </c>
      <c r="G21" s="138" t="s">
        <v>460</v>
      </c>
      <c r="H21" s="178">
        <v>0.82799999999999996</v>
      </c>
      <c r="I21" s="322" t="s">
        <v>142</v>
      </c>
      <c r="J21" s="178">
        <v>0.83599999999999997</v>
      </c>
      <c r="K21" s="388" t="s">
        <v>142</v>
      </c>
      <c r="L21" s="178">
        <v>0.84499999999999997</v>
      </c>
      <c r="M21" s="388" t="s">
        <v>142</v>
      </c>
      <c r="N21" s="178">
        <v>0.85199999999999998</v>
      </c>
      <c r="O21" s="388" t="s">
        <v>142</v>
      </c>
      <c r="P21" s="178">
        <v>0.86499999999999999</v>
      </c>
      <c r="Q21" s="388" t="s">
        <v>142</v>
      </c>
      <c r="R21" s="178">
        <v>0.875</v>
      </c>
      <c r="S21" s="388" t="s">
        <v>143</v>
      </c>
      <c r="T21" s="178">
        <v>0.89400000000000002</v>
      </c>
      <c r="U21" s="388" t="s">
        <v>143</v>
      </c>
      <c r="V21" s="178">
        <v>0.91800000000000004</v>
      </c>
      <c r="W21" s="388" t="s">
        <v>143</v>
      </c>
      <c r="X21" s="115" t="str">
        <f t="shared" si="0"/>
        <v>up</v>
      </c>
      <c r="Y21" s="122"/>
      <c r="Z21" s="122"/>
      <c r="AA21" s="122"/>
      <c r="AB21" s="122"/>
      <c r="AC21" s="402"/>
    </row>
    <row r="22" spans="1:29" x14ac:dyDescent="0.2">
      <c r="A22" s="158" t="s">
        <v>179</v>
      </c>
      <c r="B22" s="158" t="s">
        <v>203</v>
      </c>
      <c r="C22" s="158" t="s">
        <v>243</v>
      </c>
      <c r="D22" s="158" t="s">
        <v>244</v>
      </c>
      <c r="E22" s="148" t="s">
        <v>245</v>
      </c>
      <c r="F22" s="158" t="s">
        <v>17</v>
      </c>
      <c r="G22" s="138" t="s">
        <v>460</v>
      </c>
      <c r="H22" s="178">
        <v>0.77700000000000002</v>
      </c>
      <c r="I22" s="322" t="s">
        <v>142</v>
      </c>
      <c r="J22" s="178">
        <v>0.77900000000000003</v>
      </c>
      <c r="K22" s="388" t="s">
        <v>142</v>
      </c>
      <c r="L22" s="178">
        <v>0.78800000000000003</v>
      </c>
      <c r="M22" s="388" t="s">
        <v>142</v>
      </c>
      <c r="N22" s="178">
        <v>0.79600000000000004</v>
      </c>
      <c r="O22" s="388" t="s">
        <v>142</v>
      </c>
      <c r="P22" s="178">
        <v>0.80300000000000005</v>
      </c>
      <c r="Q22" s="388" t="s">
        <v>142</v>
      </c>
      <c r="R22" s="178">
        <v>0.80900000000000005</v>
      </c>
      <c r="S22" s="388" t="s">
        <v>142</v>
      </c>
      <c r="T22" s="178">
        <v>0.82199999999999995</v>
      </c>
      <c r="U22" s="388" t="s">
        <v>142</v>
      </c>
      <c r="V22" s="178">
        <v>0.84099999999999997</v>
      </c>
      <c r="W22" s="388" t="s">
        <v>142</v>
      </c>
      <c r="X22" s="115" t="str">
        <f t="shared" si="0"/>
        <v>up</v>
      </c>
      <c r="Y22" s="122"/>
      <c r="Z22" s="122"/>
      <c r="AA22" s="122"/>
      <c r="AB22" s="122"/>
      <c r="AC22" s="402"/>
    </row>
    <row r="23" spans="1:29" x14ac:dyDescent="0.2">
      <c r="A23" s="158" t="s">
        <v>180</v>
      </c>
      <c r="B23" s="158" t="s">
        <v>215</v>
      </c>
      <c r="C23" s="158" t="s">
        <v>246</v>
      </c>
      <c r="D23" s="158" t="s">
        <v>247</v>
      </c>
      <c r="E23" s="148" t="s">
        <v>248</v>
      </c>
      <c r="F23" s="158" t="s">
        <v>18</v>
      </c>
      <c r="G23" s="138" t="s">
        <v>460</v>
      </c>
      <c r="H23" s="178">
        <v>0.88300000000000001</v>
      </c>
      <c r="I23" s="322" t="s">
        <v>143</v>
      </c>
      <c r="J23" s="178">
        <v>0.88300000000000001</v>
      </c>
      <c r="K23" s="388" t="s">
        <v>143</v>
      </c>
      <c r="L23" s="178">
        <v>0.89400000000000002</v>
      </c>
      <c r="M23" s="388" t="s">
        <v>143</v>
      </c>
      <c r="N23" s="178">
        <v>0.90400000000000003</v>
      </c>
      <c r="O23" s="388" t="s">
        <v>143</v>
      </c>
      <c r="P23" s="178">
        <v>0.91200000000000003</v>
      </c>
      <c r="Q23" s="388" t="s">
        <v>143</v>
      </c>
      <c r="R23" s="178">
        <v>0.92</v>
      </c>
      <c r="S23" s="388" t="s">
        <v>143</v>
      </c>
      <c r="T23" s="178">
        <v>0.93899999999999995</v>
      </c>
      <c r="U23" s="388" t="s">
        <v>143</v>
      </c>
      <c r="V23" s="178">
        <v>0.96199999999999997</v>
      </c>
      <c r="W23" s="388" t="s">
        <v>143</v>
      </c>
      <c r="X23" s="115" t="str">
        <f t="shared" si="0"/>
        <v>up</v>
      </c>
      <c r="Y23" s="122"/>
      <c r="Z23" s="122"/>
      <c r="AA23" s="122"/>
      <c r="AB23" s="122"/>
      <c r="AC23" s="402"/>
    </row>
    <row r="24" spans="1:29" x14ac:dyDescent="0.2">
      <c r="A24" s="158" t="s">
        <v>179</v>
      </c>
      <c r="B24" s="158" t="s">
        <v>203</v>
      </c>
      <c r="C24" s="158" t="s">
        <v>204</v>
      </c>
      <c r="D24" s="158" t="s">
        <v>205</v>
      </c>
      <c r="E24" s="148" t="s">
        <v>249</v>
      </c>
      <c r="F24" s="158" t="s">
        <v>19</v>
      </c>
      <c r="G24" s="138" t="s">
        <v>460</v>
      </c>
      <c r="H24" s="178">
        <v>0.77200000000000002</v>
      </c>
      <c r="I24" s="322" t="s">
        <v>142</v>
      </c>
      <c r="J24" s="178">
        <v>0.77600000000000002</v>
      </c>
      <c r="K24" s="388" t="s">
        <v>142</v>
      </c>
      <c r="L24" s="178">
        <v>0.78500000000000003</v>
      </c>
      <c r="M24" s="388" t="s">
        <v>142</v>
      </c>
      <c r="N24" s="178">
        <v>0.79200000000000004</v>
      </c>
      <c r="O24" s="388" t="s">
        <v>142</v>
      </c>
      <c r="P24" s="178">
        <v>0.79500000000000004</v>
      </c>
      <c r="Q24" s="388" t="s">
        <v>142</v>
      </c>
      <c r="R24" s="178">
        <v>0.80900000000000005</v>
      </c>
      <c r="S24" s="388" t="s">
        <v>142</v>
      </c>
      <c r="T24" s="178">
        <v>0.82799999999999996</v>
      </c>
      <c r="U24" s="388" t="s">
        <v>142</v>
      </c>
      <c r="V24" s="178">
        <v>0.85499999999999998</v>
      </c>
      <c r="W24" s="388" t="s">
        <v>142</v>
      </c>
      <c r="X24" s="115" t="str">
        <f t="shared" si="0"/>
        <v>up</v>
      </c>
      <c r="Y24" s="122"/>
      <c r="Z24" s="122"/>
      <c r="AA24" s="122"/>
      <c r="AB24" s="122"/>
      <c r="AC24" s="402"/>
    </row>
    <row r="25" spans="1:29" x14ac:dyDescent="0.2">
      <c r="A25" s="158" t="s">
        <v>182</v>
      </c>
      <c r="B25" s="158" t="s">
        <v>219</v>
      </c>
      <c r="C25" s="158" t="s">
        <v>251</v>
      </c>
      <c r="D25" s="158" t="s">
        <v>252</v>
      </c>
      <c r="E25" s="148" t="s">
        <v>253</v>
      </c>
      <c r="F25" s="158" t="s">
        <v>254</v>
      </c>
      <c r="G25" s="138" t="s">
        <v>460</v>
      </c>
      <c r="H25" s="178">
        <v>0.73299999999999998</v>
      </c>
      <c r="I25" s="322" t="s">
        <v>142</v>
      </c>
      <c r="J25" s="178">
        <v>0.73499999999999999</v>
      </c>
      <c r="K25" s="388" t="s">
        <v>142</v>
      </c>
      <c r="L25" s="178">
        <v>0.74199999999999999</v>
      </c>
      <c r="M25" s="388" t="s">
        <v>142</v>
      </c>
      <c r="N25" s="178">
        <v>0.751</v>
      </c>
      <c r="O25" s="388" t="s">
        <v>142</v>
      </c>
      <c r="P25" s="178">
        <v>0.76</v>
      </c>
      <c r="Q25" s="388" t="s">
        <v>142</v>
      </c>
      <c r="R25" s="178">
        <v>0.76800000000000002</v>
      </c>
      <c r="S25" s="388" t="s">
        <v>142</v>
      </c>
      <c r="T25" s="178">
        <v>0.78200000000000003</v>
      </c>
      <c r="U25" s="388" t="s">
        <v>142</v>
      </c>
      <c r="V25" s="178">
        <v>0.80400000000000005</v>
      </c>
      <c r="W25" s="388" t="s">
        <v>142</v>
      </c>
      <c r="X25" s="115" t="str">
        <f t="shared" si="0"/>
        <v>up</v>
      </c>
      <c r="Y25" s="122"/>
      <c r="Z25" s="122"/>
      <c r="AA25" s="122"/>
      <c r="AB25" s="122"/>
      <c r="AC25" s="402"/>
    </row>
    <row r="26" spans="1:29" x14ac:dyDescent="0.2">
      <c r="A26" s="158" t="s">
        <v>182</v>
      </c>
      <c r="B26" s="158" t="s">
        <v>219</v>
      </c>
      <c r="C26" s="158" t="s">
        <v>220</v>
      </c>
      <c r="D26" s="158" t="s">
        <v>221</v>
      </c>
      <c r="E26" s="148" t="s">
        <v>255</v>
      </c>
      <c r="F26" s="158" t="s">
        <v>21</v>
      </c>
      <c r="G26" s="138" t="s">
        <v>460</v>
      </c>
      <c r="H26" s="178">
        <v>0.755</v>
      </c>
      <c r="I26" s="322" t="s">
        <v>142</v>
      </c>
      <c r="J26" s="178">
        <v>0.75800000000000001</v>
      </c>
      <c r="K26" s="388" t="s">
        <v>142</v>
      </c>
      <c r="L26" s="178">
        <v>0.76900000000000002</v>
      </c>
      <c r="M26" s="388" t="s">
        <v>142</v>
      </c>
      <c r="N26" s="178">
        <v>0.77500000000000002</v>
      </c>
      <c r="O26" s="388" t="s">
        <v>142</v>
      </c>
      <c r="P26" s="178">
        <v>0.78400000000000003</v>
      </c>
      <c r="Q26" s="388" t="s">
        <v>142</v>
      </c>
      <c r="R26" s="178">
        <v>0.79600000000000004</v>
      </c>
      <c r="S26" s="388" t="s">
        <v>142</v>
      </c>
      <c r="T26" s="178">
        <v>0.81399999999999995</v>
      </c>
      <c r="U26" s="388" t="s">
        <v>142</v>
      </c>
      <c r="V26" s="178">
        <v>0.84099999999999997</v>
      </c>
      <c r="W26" s="388" t="s">
        <v>142</v>
      </c>
      <c r="X26" s="115" t="str">
        <f t="shared" si="0"/>
        <v>up</v>
      </c>
      <c r="Y26" s="122"/>
      <c r="Z26" s="122"/>
      <c r="AA26" s="122"/>
      <c r="AB26" s="122"/>
      <c r="AC26" s="402"/>
    </row>
    <row r="27" spans="1:29" x14ac:dyDescent="0.2">
      <c r="A27" s="158" t="s">
        <v>181</v>
      </c>
      <c r="B27" s="158" t="s">
        <v>199</v>
      </c>
      <c r="C27" s="158" t="s">
        <v>257</v>
      </c>
      <c r="D27" s="158" t="s">
        <v>258</v>
      </c>
      <c r="E27" s="148" t="s">
        <v>259</v>
      </c>
      <c r="F27" s="158" t="s">
        <v>260</v>
      </c>
      <c r="G27" s="138" t="s">
        <v>460</v>
      </c>
      <c r="H27" s="178">
        <v>0.96499999999999997</v>
      </c>
      <c r="I27" s="322" t="s">
        <v>143</v>
      </c>
      <c r="J27" s="178">
        <v>0.97099999999999997</v>
      </c>
      <c r="K27" s="388" t="s">
        <v>143</v>
      </c>
      <c r="L27" s="178">
        <v>0.98399999999999999</v>
      </c>
      <c r="M27" s="388" t="s">
        <v>143</v>
      </c>
      <c r="N27" s="178">
        <v>0.99199999999999999</v>
      </c>
      <c r="O27" s="388" t="s">
        <v>143</v>
      </c>
      <c r="P27" s="178">
        <v>1.002</v>
      </c>
      <c r="Q27" s="388" t="s">
        <v>143</v>
      </c>
      <c r="R27" s="178">
        <v>1.014</v>
      </c>
      <c r="S27" s="388" t="s">
        <v>143</v>
      </c>
      <c r="T27" s="178">
        <v>1.032</v>
      </c>
      <c r="U27" s="388" t="s">
        <v>143</v>
      </c>
      <c r="V27" s="178">
        <v>1.0569999999999999</v>
      </c>
      <c r="W27" s="388" t="s">
        <v>143</v>
      </c>
      <c r="X27" s="115" t="str">
        <f t="shared" si="0"/>
        <v>up</v>
      </c>
      <c r="Y27" s="122"/>
      <c r="Z27" s="122"/>
      <c r="AA27" s="122"/>
      <c r="AB27" s="122"/>
      <c r="AC27" s="402"/>
    </row>
    <row r="28" spans="1:29" x14ac:dyDescent="0.2">
      <c r="A28" s="158" t="s">
        <v>180</v>
      </c>
      <c r="B28" s="158" t="s">
        <v>215</v>
      </c>
      <c r="C28" s="158" t="s">
        <v>261</v>
      </c>
      <c r="D28" s="158" t="s">
        <v>262</v>
      </c>
      <c r="E28" s="148" t="s">
        <v>468</v>
      </c>
      <c r="F28" s="158" t="s">
        <v>469</v>
      </c>
      <c r="G28" s="138" t="s">
        <v>460</v>
      </c>
      <c r="H28" s="178">
        <v>0.748</v>
      </c>
      <c r="I28" s="322" t="s">
        <v>142</v>
      </c>
      <c r="J28" s="178">
        <v>0.751</v>
      </c>
      <c r="K28" s="388" t="s">
        <v>142</v>
      </c>
      <c r="L28" s="178">
        <v>0.75800000000000001</v>
      </c>
      <c r="M28" s="388" t="s">
        <v>142</v>
      </c>
      <c r="N28" s="178">
        <v>0.76700000000000002</v>
      </c>
      <c r="O28" s="388" t="s">
        <v>142</v>
      </c>
      <c r="P28" s="178">
        <v>0.77600000000000002</v>
      </c>
      <c r="Q28" s="388" t="s">
        <v>142</v>
      </c>
      <c r="R28" s="178">
        <v>0.78300000000000003</v>
      </c>
      <c r="S28" s="388" t="s">
        <v>142</v>
      </c>
      <c r="T28" s="178">
        <v>0.79900000000000004</v>
      </c>
      <c r="U28" s="388" t="s">
        <v>142</v>
      </c>
      <c r="V28" s="178">
        <v>0.82099999999999995</v>
      </c>
      <c r="W28" s="388" t="s">
        <v>142</v>
      </c>
      <c r="X28" s="115" t="str">
        <f t="shared" si="0"/>
        <v>up</v>
      </c>
      <c r="Y28" s="122"/>
      <c r="Z28" s="122"/>
      <c r="AA28" s="122"/>
      <c r="AB28" s="122"/>
      <c r="AC28" s="402"/>
    </row>
    <row r="29" spans="1:29" x14ac:dyDescent="0.2">
      <c r="A29" s="158" t="s">
        <v>180</v>
      </c>
      <c r="B29" s="158" t="s">
        <v>215</v>
      </c>
      <c r="C29" s="158" t="s">
        <v>264</v>
      </c>
      <c r="D29" s="158" t="s">
        <v>265</v>
      </c>
      <c r="E29" s="148" t="s">
        <v>266</v>
      </c>
      <c r="F29" s="158" t="s">
        <v>162</v>
      </c>
      <c r="G29" s="138" t="s">
        <v>460</v>
      </c>
      <c r="H29" s="178">
        <v>0.74099999999999999</v>
      </c>
      <c r="I29" s="322" t="s">
        <v>142</v>
      </c>
      <c r="J29" s="178">
        <v>0.74099999999999999</v>
      </c>
      <c r="K29" s="388" t="s">
        <v>142</v>
      </c>
      <c r="L29" s="178">
        <v>0.746</v>
      </c>
      <c r="M29" s="388" t="s">
        <v>142</v>
      </c>
      <c r="N29" s="178">
        <v>0.752</v>
      </c>
      <c r="O29" s="388" t="s">
        <v>142</v>
      </c>
      <c r="P29" s="178">
        <v>0.76</v>
      </c>
      <c r="Q29" s="388" t="s">
        <v>142</v>
      </c>
      <c r="R29" s="178">
        <v>0.76800000000000002</v>
      </c>
      <c r="S29" s="388" t="s">
        <v>142</v>
      </c>
      <c r="T29" s="178">
        <v>0.78</v>
      </c>
      <c r="U29" s="388" t="s">
        <v>142</v>
      </c>
      <c r="V29" s="178">
        <v>0.79900000000000004</v>
      </c>
      <c r="W29" s="388" t="s">
        <v>142</v>
      </c>
      <c r="X29" s="115" t="str">
        <f t="shared" si="0"/>
        <v>up</v>
      </c>
      <c r="Y29" s="122"/>
      <c r="Z29" s="122"/>
      <c r="AA29" s="122"/>
      <c r="AB29" s="122"/>
      <c r="AC29" s="402"/>
    </row>
    <row r="30" spans="1:29" x14ac:dyDescent="0.2">
      <c r="A30" s="158" t="s">
        <v>184</v>
      </c>
      <c r="B30" s="158" t="s">
        <v>190</v>
      </c>
      <c r="C30" s="158" t="s">
        <v>267</v>
      </c>
      <c r="D30" s="158" t="s">
        <v>268</v>
      </c>
      <c r="E30" s="148" t="s">
        <v>269</v>
      </c>
      <c r="F30" s="158" t="s">
        <v>163</v>
      </c>
      <c r="G30" s="138" t="s">
        <v>460</v>
      </c>
      <c r="H30" s="178">
        <v>0.73799999999999999</v>
      </c>
      <c r="I30" s="322" t="s">
        <v>142</v>
      </c>
      <c r="J30" s="178">
        <v>0.73699999999999999</v>
      </c>
      <c r="K30" s="388" t="s">
        <v>142</v>
      </c>
      <c r="L30" s="178">
        <v>0.74299999999999999</v>
      </c>
      <c r="M30" s="388" t="s">
        <v>142</v>
      </c>
      <c r="N30" s="178">
        <v>0.748</v>
      </c>
      <c r="O30" s="388" t="s">
        <v>142</v>
      </c>
      <c r="P30" s="178">
        <v>0.753</v>
      </c>
      <c r="Q30" s="388" t="s">
        <v>142</v>
      </c>
      <c r="R30" s="178">
        <v>0.75700000000000001</v>
      </c>
      <c r="S30" s="388" t="s">
        <v>142</v>
      </c>
      <c r="T30" s="178">
        <v>0.76600000000000001</v>
      </c>
      <c r="U30" s="388" t="s">
        <v>142</v>
      </c>
      <c r="V30" s="178">
        <v>0.78200000000000003</v>
      </c>
      <c r="W30" s="388" t="s">
        <v>142</v>
      </c>
      <c r="X30" s="115" t="str">
        <f t="shared" si="0"/>
        <v>up</v>
      </c>
      <c r="Y30" s="122"/>
      <c r="Z30" s="122"/>
      <c r="AA30" s="122"/>
      <c r="AB30" s="122"/>
      <c r="AC30" s="402"/>
    </row>
    <row r="31" spans="1:29" x14ac:dyDescent="0.2">
      <c r="A31" s="158" t="s">
        <v>181</v>
      </c>
      <c r="B31" s="158" t="s">
        <v>199</v>
      </c>
      <c r="C31" s="158" t="s">
        <v>200</v>
      </c>
      <c r="D31" s="158" t="s">
        <v>201</v>
      </c>
      <c r="E31" s="148" t="s">
        <v>270</v>
      </c>
      <c r="F31" s="158" t="s">
        <v>25</v>
      </c>
      <c r="G31" s="138" t="s">
        <v>460</v>
      </c>
      <c r="H31" s="178">
        <v>0.79600000000000004</v>
      </c>
      <c r="I31" s="322" t="s">
        <v>142</v>
      </c>
      <c r="J31" s="178">
        <v>0.79500000000000004</v>
      </c>
      <c r="K31" s="388" t="s">
        <v>142</v>
      </c>
      <c r="L31" s="178">
        <v>0.80200000000000005</v>
      </c>
      <c r="M31" s="388" t="s">
        <v>142</v>
      </c>
      <c r="N31" s="178">
        <v>0.80800000000000005</v>
      </c>
      <c r="O31" s="388" t="s">
        <v>142</v>
      </c>
      <c r="P31" s="178">
        <v>0.81499999999999995</v>
      </c>
      <c r="Q31" s="388" t="s">
        <v>142</v>
      </c>
      <c r="R31" s="178">
        <v>0.82</v>
      </c>
      <c r="S31" s="388" t="s">
        <v>142</v>
      </c>
      <c r="T31" s="178">
        <v>0.83299999999999996</v>
      </c>
      <c r="U31" s="388" t="s">
        <v>142</v>
      </c>
      <c r="V31" s="178">
        <v>0.85199999999999998</v>
      </c>
      <c r="W31" s="388" t="s">
        <v>142</v>
      </c>
      <c r="X31" s="115" t="str">
        <f t="shared" si="0"/>
        <v>up</v>
      </c>
      <c r="Y31" s="122"/>
      <c r="Z31" s="122"/>
      <c r="AA31" s="122"/>
      <c r="AB31" s="122"/>
      <c r="AC31" s="402"/>
    </row>
    <row r="32" spans="1:29" x14ac:dyDescent="0.2">
      <c r="A32" s="158" t="s">
        <v>184</v>
      </c>
      <c r="B32" s="158" t="s">
        <v>190</v>
      </c>
      <c r="C32" s="158" t="s">
        <v>271</v>
      </c>
      <c r="D32" s="158" t="s">
        <v>272</v>
      </c>
      <c r="E32" s="148" t="s">
        <v>273</v>
      </c>
      <c r="F32" s="158" t="s">
        <v>26</v>
      </c>
      <c r="G32" s="138" t="s">
        <v>460</v>
      </c>
      <c r="H32" s="178">
        <v>0.70899999999999996</v>
      </c>
      <c r="I32" s="322" t="s">
        <v>142</v>
      </c>
      <c r="J32" s="178">
        <v>0.70699999999999996</v>
      </c>
      <c r="K32" s="388" t="s">
        <v>142</v>
      </c>
      <c r="L32" s="178">
        <v>0.71099999999999997</v>
      </c>
      <c r="M32" s="388" t="s">
        <v>142</v>
      </c>
      <c r="N32" s="178">
        <v>0.71699999999999997</v>
      </c>
      <c r="O32" s="388" t="s">
        <v>142</v>
      </c>
      <c r="P32" s="178">
        <v>0.72299999999999998</v>
      </c>
      <c r="Q32" s="388" t="s">
        <v>142</v>
      </c>
      <c r="R32" s="178">
        <v>0.72799999999999998</v>
      </c>
      <c r="S32" s="388" t="s">
        <v>142</v>
      </c>
      <c r="T32" s="178">
        <v>0.73699999999999999</v>
      </c>
      <c r="U32" s="388" t="s">
        <v>142</v>
      </c>
      <c r="V32" s="178">
        <v>0.752</v>
      </c>
      <c r="W32" s="388" t="s">
        <v>142</v>
      </c>
      <c r="X32" s="115" t="str">
        <f t="shared" si="0"/>
        <v>up</v>
      </c>
      <c r="Y32" s="122"/>
      <c r="Z32" s="122"/>
      <c r="AA32" s="122"/>
      <c r="AB32" s="122"/>
      <c r="AC32" s="402"/>
    </row>
    <row r="33" spans="1:29" x14ac:dyDescent="0.2">
      <c r="A33" s="158" t="s">
        <v>179</v>
      </c>
      <c r="B33" s="158" t="s">
        <v>203</v>
      </c>
      <c r="C33" s="158" t="s">
        <v>278</v>
      </c>
      <c r="D33" s="158" t="s">
        <v>279</v>
      </c>
      <c r="E33" s="148" t="s">
        <v>280</v>
      </c>
      <c r="F33" s="158" t="s">
        <v>29</v>
      </c>
      <c r="G33" s="138" t="s">
        <v>460</v>
      </c>
      <c r="H33" s="178">
        <v>0.78400000000000003</v>
      </c>
      <c r="I33" s="322" t="s">
        <v>142</v>
      </c>
      <c r="J33" s="178">
        <v>0.78300000000000003</v>
      </c>
      <c r="K33" s="388" t="s">
        <v>142</v>
      </c>
      <c r="L33" s="178">
        <v>0.79100000000000004</v>
      </c>
      <c r="M33" s="388" t="s">
        <v>142</v>
      </c>
      <c r="N33" s="178">
        <v>0.80100000000000005</v>
      </c>
      <c r="O33" s="388" t="s">
        <v>142</v>
      </c>
      <c r="P33" s="178">
        <v>0.81100000000000005</v>
      </c>
      <c r="Q33" s="388" t="s">
        <v>142</v>
      </c>
      <c r="R33" s="178">
        <v>0.81899999999999995</v>
      </c>
      <c r="S33" s="388" t="s">
        <v>142</v>
      </c>
      <c r="T33" s="178">
        <v>0.83699999999999997</v>
      </c>
      <c r="U33" s="388" t="s">
        <v>142</v>
      </c>
      <c r="V33" s="178">
        <v>0.85799999999999998</v>
      </c>
      <c r="W33" s="388" t="s">
        <v>142</v>
      </c>
      <c r="X33" s="115" t="str">
        <f t="shared" si="0"/>
        <v>up</v>
      </c>
      <c r="Y33" s="122"/>
      <c r="Z33" s="122"/>
      <c r="AA33" s="122"/>
      <c r="AB33" s="122"/>
      <c r="AC33" s="402"/>
    </row>
    <row r="34" spans="1:29" x14ac:dyDescent="0.2">
      <c r="A34" s="158" t="s">
        <v>182</v>
      </c>
      <c r="B34" s="158" t="s">
        <v>219</v>
      </c>
      <c r="C34" s="158" t="s">
        <v>220</v>
      </c>
      <c r="D34" s="158" t="s">
        <v>221</v>
      </c>
      <c r="E34" s="148" t="s">
        <v>284</v>
      </c>
      <c r="F34" s="158" t="s">
        <v>30</v>
      </c>
      <c r="G34" s="138" t="s">
        <v>460</v>
      </c>
      <c r="H34" s="178">
        <v>0.746</v>
      </c>
      <c r="I34" s="322" t="s">
        <v>142</v>
      </c>
      <c r="J34" s="178">
        <v>0.75600000000000001</v>
      </c>
      <c r="K34" s="388" t="s">
        <v>142</v>
      </c>
      <c r="L34" s="178">
        <v>0.76900000000000002</v>
      </c>
      <c r="M34" s="388" t="s">
        <v>142</v>
      </c>
      <c r="N34" s="178">
        <v>0.78</v>
      </c>
      <c r="O34" s="388" t="s">
        <v>142</v>
      </c>
      <c r="P34" s="178">
        <v>0.78700000000000003</v>
      </c>
      <c r="Q34" s="388" t="s">
        <v>142</v>
      </c>
      <c r="R34" s="178">
        <v>0.80100000000000005</v>
      </c>
      <c r="S34" s="388" t="s">
        <v>142</v>
      </c>
      <c r="T34" s="178">
        <v>0.82399999999999995</v>
      </c>
      <c r="U34" s="388" t="s">
        <v>142</v>
      </c>
      <c r="V34" s="178">
        <v>0.85199999999999998</v>
      </c>
      <c r="W34" s="388" t="s">
        <v>142</v>
      </c>
      <c r="X34" s="115" t="str">
        <f t="shared" si="0"/>
        <v>up</v>
      </c>
      <c r="Y34" s="122"/>
      <c r="Z34" s="122"/>
      <c r="AA34" s="122"/>
      <c r="AB34" s="122"/>
      <c r="AC34" s="402"/>
    </row>
    <row r="35" spans="1:29" x14ac:dyDescent="0.2">
      <c r="A35" s="158" t="s">
        <v>180</v>
      </c>
      <c r="B35" s="158" t="s">
        <v>215</v>
      </c>
      <c r="C35" s="158" t="s">
        <v>285</v>
      </c>
      <c r="D35" s="158" t="s">
        <v>286</v>
      </c>
      <c r="E35" s="148" t="s">
        <v>287</v>
      </c>
      <c r="F35" s="158" t="s">
        <v>31</v>
      </c>
      <c r="G35" s="138" t="s">
        <v>460</v>
      </c>
      <c r="H35" s="178">
        <v>0.71099999999999997</v>
      </c>
      <c r="I35" s="322" t="s">
        <v>142</v>
      </c>
      <c r="J35" s="178">
        <v>0.71099999999999997</v>
      </c>
      <c r="K35" s="388" t="s">
        <v>142</v>
      </c>
      <c r="L35" s="178">
        <v>0.71599999999999997</v>
      </c>
      <c r="M35" s="388" t="s">
        <v>142</v>
      </c>
      <c r="N35" s="178">
        <v>0.72099999999999997</v>
      </c>
      <c r="O35" s="388" t="s">
        <v>142</v>
      </c>
      <c r="P35" s="178">
        <v>0.72899999999999998</v>
      </c>
      <c r="Q35" s="388" t="s">
        <v>142</v>
      </c>
      <c r="R35" s="178">
        <v>0.74199999999999999</v>
      </c>
      <c r="S35" s="388" t="s">
        <v>142</v>
      </c>
      <c r="T35" s="178">
        <v>0.755</v>
      </c>
      <c r="U35" s="388" t="s">
        <v>142</v>
      </c>
      <c r="V35" s="178">
        <v>0.77500000000000002</v>
      </c>
      <c r="W35" s="388" t="s">
        <v>142</v>
      </c>
      <c r="X35" s="115" t="str">
        <f t="shared" si="0"/>
        <v>up</v>
      </c>
      <c r="Y35" s="122"/>
      <c r="Z35" s="122"/>
      <c r="AA35" s="122"/>
      <c r="AB35" s="122"/>
      <c r="AC35" s="402"/>
    </row>
    <row r="36" spans="1:29" x14ac:dyDescent="0.2">
      <c r="A36" s="158" t="s">
        <v>181</v>
      </c>
      <c r="B36" s="158" t="s">
        <v>199</v>
      </c>
      <c r="C36" s="158" t="s">
        <v>288</v>
      </c>
      <c r="D36" s="158" t="s">
        <v>289</v>
      </c>
      <c r="E36" s="148" t="s">
        <v>290</v>
      </c>
      <c r="F36" s="158" t="s">
        <v>32</v>
      </c>
      <c r="G36" s="138" t="s">
        <v>460</v>
      </c>
      <c r="H36" s="178">
        <v>0.77100000000000002</v>
      </c>
      <c r="I36" s="322" t="s">
        <v>142</v>
      </c>
      <c r="J36" s="178">
        <v>0.77100000000000002</v>
      </c>
      <c r="K36" s="388" t="s">
        <v>142</v>
      </c>
      <c r="L36" s="178">
        <v>0.77900000000000003</v>
      </c>
      <c r="M36" s="388" t="s">
        <v>142</v>
      </c>
      <c r="N36" s="178">
        <v>0.78600000000000003</v>
      </c>
      <c r="O36" s="388" t="s">
        <v>142</v>
      </c>
      <c r="P36" s="178">
        <v>0.79500000000000004</v>
      </c>
      <c r="Q36" s="388" t="s">
        <v>142</v>
      </c>
      <c r="R36" s="178">
        <v>0.80500000000000005</v>
      </c>
      <c r="S36" s="388" t="s">
        <v>142</v>
      </c>
      <c r="T36" s="178">
        <v>0.81899999999999995</v>
      </c>
      <c r="U36" s="388" t="s">
        <v>142</v>
      </c>
      <c r="V36" s="178">
        <v>0.83699999999999997</v>
      </c>
      <c r="W36" s="388" t="s">
        <v>142</v>
      </c>
      <c r="X36" s="115" t="str">
        <f t="shared" si="0"/>
        <v>up</v>
      </c>
      <c r="Y36" s="122"/>
      <c r="Z36" s="122"/>
      <c r="AA36" s="122"/>
      <c r="AB36" s="122"/>
      <c r="AC36" s="402"/>
    </row>
    <row r="37" spans="1:29" x14ac:dyDescent="0.2">
      <c r="A37" s="158" t="s">
        <v>180</v>
      </c>
      <c r="B37" s="158" t="s">
        <v>215</v>
      </c>
      <c r="C37" s="158" t="s">
        <v>246</v>
      </c>
      <c r="D37" s="158" t="s">
        <v>247</v>
      </c>
      <c r="E37" s="148" t="s">
        <v>291</v>
      </c>
      <c r="F37" s="158" t="s">
        <v>33</v>
      </c>
      <c r="G37" s="138" t="s">
        <v>460</v>
      </c>
      <c r="H37" s="178">
        <v>0.80800000000000005</v>
      </c>
      <c r="I37" s="322" t="s">
        <v>142</v>
      </c>
      <c r="J37" s="178">
        <v>0.81399999999999995</v>
      </c>
      <c r="K37" s="388" t="s">
        <v>142</v>
      </c>
      <c r="L37" s="178">
        <v>0.82299999999999995</v>
      </c>
      <c r="M37" s="388" t="s">
        <v>142</v>
      </c>
      <c r="N37" s="178">
        <v>0.83</v>
      </c>
      <c r="O37" s="388" t="s">
        <v>142</v>
      </c>
      <c r="P37" s="178">
        <v>0.83699999999999997</v>
      </c>
      <c r="Q37" s="388" t="s">
        <v>142</v>
      </c>
      <c r="R37" s="178">
        <v>0.84099999999999997</v>
      </c>
      <c r="S37" s="388" t="s">
        <v>142</v>
      </c>
      <c r="T37" s="178">
        <v>0.85199999999999998</v>
      </c>
      <c r="U37" s="388" t="s">
        <v>142</v>
      </c>
      <c r="V37" s="178">
        <v>0.872</v>
      </c>
      <c r="W37" s="388" t="s">
        <v>143</v>
      </c>
      <c r="X37" s="115" t="str">
        <f t="shared" si="0"/>
        <v>up</v>
      </c>
      <c r="Y37" s="122"/>
      <c r="Z37" s="122"/>
      <c r="AA37" s="122"/>
      <c r="AB37" s="122"/>
      <c r="AC37" s="402"/>
    </row>
    <row r="38" spans="1:29" x14ac:dyDescent="0.2">
      <c r="A38" s="158" t="s">
        <v>183</v>
      </c>
      <c r="B38" s="158" t="s">
        <v>211</v>
      </c>
      <c r="C38" s="158" t="s">
        <v>234</v>
      </c>
      <c r="D38" s="158" t="s">
        <v>235</v>
      </c>
      <c r="E38" s="148" t="s">
        <v>292</v>
      </c>
      <c r="F38" s="158" t="s">
        <v>293</v>
      </c>
      <c r="G38" s="138" t="s">
        <v>460</v>
      </c>
      <c r="H38" s="178">
        <v>0.72799999999999998</v>
      </c>
      <c r="I38" s="322" t="s">
        <v>142</v>
      </c>
      <c r="J38" s="178">
        <v>0.72599999999999998</v>
      </c>
      <c r="K38" s="388" t="s">
        <v>142</v>
      </c>
      <c r="L38" s="178">
        <v>0.73099999999999998</v>
      </c>
      <c r="M38" s="388" t="s">
        <v>142</v>
      </c>
      <c r="N38" s="178">
        <v>0.73899999999999999</v>
      </c>
      <c r="O38" s="388" t="s">
        <v>142</v>
      </c>
      <c r="P38" s="178">
        <v>0.745</v>
      </c>
      <c r="Q38" s="388" t="s">
        <v>142</v>
      </c>
      <c r="R38" s="178">
        <v>0.751</v>
      </c>
      <c r="S38" s="388" t="s">
        <v>142</v>
      </c>
      <c r="T38" s="178">
        <v>0.76200000000000001</v>
      </c>
      <c r="U38" s="388" t="s">
        <v>142</v>
      </c>
      <c r="V38" s="178">
        <v>0.77900000000000003</v>
      </c>
      <c r="W38" s="388" t="s">
        <v>142</v>
      </c>
      <c r="X38" s="115" t="str">
        <f t="shared" si="0"/>
        <v>up</v>
      </c>
      <c r="Y38" s="122"/>
      <c r="Z38" s="122"/>
      <c r="AA38" s="122"/>
      <c r="AB38" s="122"/>
      <c r="AC38" s="402"/>
    </row>
    <row r="39" spans="1:29" x14ac:dyDescent="0.2">
      <c r="A39" s="158" t="s">
        <v>183</v>
      </c>
      <c r="B39" s="158" t="s">
        <v>211</v>
      </c>
      <c r="C39" s="158" t="s">
        <v>281</v>
      </c>
      <c r="D39" s="158" t="s">
        <v>282</v>
      </c>
      <c r="E39" s="148" t="s">
        <v>470</v>
      </c>
      <c r="F39" s="158" t="s">
        <v>471</v>
      </c>
      <c r="G39" s="138" t="s">
        <v>460</v>
      </c>
      <c r="H39" s="178">
        <v>0.68400000000000005</v>
      </c>
      <c r="I39" s="322" t="s">
        <v>142</v>
      </c>
      <c r="J39" s="178">
        <v>0.68400000000000005</v>
      </c>
      <c r="K39" s="388" t="s">
        <v>142</v>
      </c>
      <c r="L39" s="178">
        <v>0.69199999999999995</v>
      </c>
      <c r="M39" s="388" t="s">
        <v>142</v>
      </c>
      <c r="N39" s="178">
        <v>0.70199999999999996</v>
      </c>
      <c r="O39" s="388" t="s">
        <v>142</v>
      </c>
      <c r="P39" s="178">
        <v>0.70899999999999996</v>
      </c>
      <c r="Q39" s="388" t="s">
        <v>142</v>
      </c>
      <c r="R39" s="178">
        <v>0.71599999999999997</v>
      </c>
      <c r="S39" s="388" t="s">
        <v>142</v>
      </c>
      <c r="T39" s="178">
        <v>0.73299999999999998</v>
      </c>
      <c r="U39" s="388" t="s">
        <v>142</v>
      </c>
      <c r="V39" s="178">
        <v>0.75600000000000001</v>
      </c>
      <c r="W39" s="388" t="s">
        <v>142</v>
      </c>
      <c r="X39" s="115" t="str">
        <f t="shared" si="0"/>
        <v>up</v>
      </c>
      <c r="Y39" s="122"/>
      <c r="Z39" s="122"/>
      <c r="AA39" s="122"/>
      <c r="AB39" s="122"/>
      <c r="AC39" s="402"/>
    </row>
    <row r="40" spans="1:29" x14ac:dyDescent="0.2">
      <c r="A40" s="158" t="s">
        <v>182</v>
      </c>
      <c r="B40" s="158" t="s">
        <v>219</v>
      </c>
      <c r="C40" s="158" t="s">
        <v>220</v>
      </c>
      <c r="D40" s="158" t="s">
        <v>221</v>
      </c>
      <c r="E40" s="148" t="s">
        <v>297</v>
      </c>
      <c r="F40" s="158" t="s">
        <v>35</v>
      </c>
      <c r="G40" s="138" t="s">
        <v>460</v>
      </c>
      <c r="H40" s="178">
        <v>0.82399999999999995</v>
      </c>
      <c r="I40" s="322" t="s">
        <v>142</v>
      </c>
      <c r="J40" s="178">
        <v>0.82899999999999996</v>
      </c>
      <c r="K40" s="388" t="s">
        <v>142</v>
      </c>
      <c r="L40" s="178">
        <v>0.84</v>
      </c>
      <c r="M40" s="388" t="s">
        <v>142</v>
      </c>
      <c r="N40" s="178">
        <v>0.84899999999999998</v>
      </c>
      <c r="O40" s="388" t="s">
        <v>142</v>
      </c>
      <c r="P40" s="178">
        <v>0.86099999999999999</v>
      </c>
      <c r="Q40" s="388" t="s">
        <v>142</v>
      </c>
      <c r="R40" s="178">
        <v>0.878</v>
      </c>
      <c r="S40" s="388" t="s">
        <v>143</v>
      </c>
      <c r="T40" s="178">
        <v>0.89600000000000002</v>
      </c>
      <c r="U40" s="388" t="s">
        <v>143</v>
      </c>
      <c r="V40" s="178">
        <v>0.92700000000000005</v>
      </c>
      <c r="W40" s="388" t="s">
        <v>143</v>
      </c>
      <c r="X40" s="115" t="str">
        <f t="shared" si="0"/>
        <v>up</v>
      </c>
      <c r="Y40" s="122"/>
      <c r="Z40" s="122"/>
      <c r="AA40" s="122"/>
      <c r="AB40" s="122"/>
      <c r="AC40" s="402"/>
    </row>
    <row r="41" spans="1:29" x14ac:dyDescent="0.2">
      <c r="A41" s="158" t="s">
        <v>184</v>
      </c>
      <c r="B41" s="158" t="s">
        <v>190</v>
      </c>
      <c r="C41" s="158" t="s">
        <v>298</v>
      </c>
      <c r="D41" s="158" t="s">
        <v>299</v>
      </c>
      <c r="E41" s="148" t="s">
        <v>300</v>
      </c>
      <c r="F41" s="158" t="s">
        <v>36</v>
      </c>
      <c r="G41" s="138" t="s">
        <v>460</v>
      </c>
      <c r="H41" s="178">
        <v>0.68799999999999994</v>
      </c>
      <c r="I41" s="322" t="s">
        <v>142</v>
      </c>
      <c r="J41" s="178">
        <v>0.68700000000000006</v>
      </c>
      <c r="K41" s="388" t="s">
        <v>142</v>
      </c>
      <c r="L41" s="178">
        <v>0.69199999999999995</v>
      </c>
      <c r="M41" s="388" t="s">
        <v>142</v>
      </c>
      <c r="N41" s="178">
        <v>0.69599999999999995</v>
      </c>
      <c r="O41" s="388" t="s">
        <v>142</v>
      </c>
      <c r="P41" s="178">
        <v>0.70299999999999996</v>
      </c>
      <c r="Q41" s="388" t="s">
        <v>142</v>
      </c>
      <c r="R41" s="178">
        <v>0.70899999999999996</v>
      </c>
      <c r="S41" s="388" t="s">
        <v>142</v>
      </c>
      <c r="T41" s="178">
        <v>0.71799999999999997</v>
      </c>
      <c r="U41" s="388" t="s">
        <v>142</v>
      </c>
      <c r="V41" s="178">
        <v>0.73699999999999999</v>
      </c>
      <c r="W41" s="388" t="s">
        <v>142</v>
      </c>
      <c r="X41" s="115" t="str">
        <f t="shared" si="0"/>
        <v>up</v>
      </c>
      <c r="Y41" s="122"/>
      <c r="Z41" s="122"/>
      <c r="AA41" s="122"/>
      <c r="AB41" s="122"/>
      <c r="AC41" s="402"/>
    </row>
    <row r="42" spans="1:29" x14ac:dyDescent="0.2">
      <c r="A42" s="158" t="s">
        <v>182</v>
      </c>
      <c r="B42" s="158" t="s">
        <v>219</v>
      </c>
      <c r="C42" s="158" t="s">
        <v>220</v>
      </c>
      <c r="D42" s="158" t="s">
        <v>221</v>
      </c>
      <c r="E42" s="148" t="s">
        <v>302</v>
      </c>
      <c r="F42" s="158" t="s">
        <v>38</v>
      </c>
      <c r="G42" s="138" t="s">
        <v>460</v>
      </c>
      <c r="H42" s="178">
        <v>0.82599999999999996</v>
      </c>
      <c r="I42" s="322" t="s">
        <v>142</v>
      </c>
      <c r="J42" s="178">
        <v>0.83299999999999996</v>
      </c>
      <c r="K42" s="388" t="s">
        <v>142</v>
      </c>
      <c r="L42" s="178">
        <v>0.84599999999999997</v>
      </c>
      <c r="M42" s="388" t="s">
        <v>142</v>
      </c>
      <c r="N42" s="178">
        <v>0.85699999999999998</v>
      </c>
      <c r="O42" s="388" t="s">
        <v>142</v>
      </c>
      <c r="P42" s="178">
        <v>0.86699999999999999</v>
      </c>
      <c r="Q42" s="388" t="s">
        <v>142</v>
      </c>
      <c r="R42" s="178">
        <v>0.88100000000000001</v>
      </c>
      <c r="S42" s="388" t="s">
        <v>143</v>
      </c>
      <c r="T42" s="178">
        <v>0.90400000000000003</v>
      </c>
      <c r="U42" s="388" t="s">
        <v>143</v>
      </c>
      <c r="V42" s="178">
        <v>0.93500000000000005</v>
      </c>
      <c r="W42" s="388" t="s">
        <v>143</v>
      </c>
      <c r="X42" s="115" t="str">
        <f t="shared" si="0"/>
        <v>up</v>
      </c>
      <c r="Y42" s="122"/>
      <c r="Z42" s="122"/>
      <c r="AA42" s="122"/>
      <c r="AB42" s="122"/>
      <c r="AC42" s="402"/>
    </row>
    <row r="43" spans="1:29" x14ac:dyDescent="0.2">
      <c r="A43" s="158" t="s">
        <v>182</v>
      </c>
      <c r="B43" s="158" t="s">
        <v>219</v>
      </c>
      <c r="C43" s="158" t="s">
        <v>251</v>
      </c>
      <c r="D43" s="158" t="s">
        <v>252</v>
      </c>
      <c r="E43" s="148" t="s">
        <v>303</v>
      </c>
      <c r="F43" s="158" t="s">
        <v>39</v>
      </c>
      <c r="G43" s="138" t="s">
        <v>460</v>
      </c>
      <c r="H43" s="178">
        <v>0.92100000000000004</v>
      </c>
      <c r="I43" s="322" t="s">
        <v>143</v>
      </c>
      <c r="J43" s="178">
        <v>0.92500000000000004</v>
      </c>
      <c r="K43" s="388" t="s">
        <v>143</v>
      </c>
      <c r="L43" s="178">
        <v>0.93400000000000005</v>
      </c>
      <c r="M43" s="388" t="s">
        <v>143</v>
      </c>
      <c r="N43" s="178">
        <v>0.94099999999999995</v>
      </c>
      <c r="O43" s="388" t="s">
        <v>143</v>
      </c>
      <c r="P43" s="178">
        <v>0.94799999999999995</v>
      </c>
      <c r="Q43" s="388" t="s">
        <v>143</v>
      </c>
      <c r="R43" s="178">
        <v>0.95399999999999996</v>
      </c>
      <c r="S43" s="388" t="s">
        <v>143</v>
      </c>
      <c r="T43" s="178">
        <v>0.96799999999999997</v>
      </c>
      <c r="U43" s="388" t="s">
        <v>143</v>
      </c>
      <c r="V43" s="178">
        <v>0.99299999999999999</v>
      </c>
      <c r="W43" s="388" t="s">
        <v>143</v>
      </c>
      <c r="X43" s="115" t="str">
        <f t="shared" si="0"/>
        <v>up</v>
      </c>
      <c r="Y43" s="122"/>
      <c r="Z43" s="122"/>
      <c r="AA43" s="122"/>
      <c r="AB43" s="122"/>
      <c r="AC43" s="402"/>
    </row>
    <row r="44" spans="1:29" s="89" customFormat="1" x14ac:dyDescent="0.2">
      <c r="A44" s="158" t="s">
        <v>183</v>
      </c>
      <c r="B44" s="158" t="s">
        <v>211</v>
      </c>
      <c r="C44" s="158" t="s">
        <v>294</v>
      </c>
      <c r="D44" s="158" t="s">
        <v>295</v>
      </c>
      <c r="E44" s="148" t="s">
        <v>472</v>
      </c>
      <c r="F44" s="158" t="s">
        <v>473</v>
      </c>
      <c r="G44" s="138" t="s">
        <v>460</v>
      </c>
      <c r="H44" s="178">
        <v>0.67400000000000004</v>
      </c>
      <c r="I44" s="322" t="s">
        <v>142</v>
      </c>
      <c r="J44" s="178">
        <v>0.67200000000000004</v>
      </c>
      <c r="K44" s="388" t="s">
        <v>142</v>
      </c>
      <c r="L44" s="178">
        <v>0.67800000000000005</v>
      </c>
      <c r="M44" s="388" t="s">
        <v>142</v>
      </c>
      <c r="N44" s="178">
        <v>0.68400000000000005</v>
      </c>
      <c r="O44" s="388" t="s">
        <v>142</v>
      </c>
      <c r="P44" s="178">
        <v>0.68899999999999995</v>
      </c>
      <c r="Q44" s="388" t="s">
        <v>142</v>
      </c>
      <c r="R44" s="178">
        <v>0.69399999999999995</v>
      </c>
      <c r="S44" s="388" t="s">
        <v>142</v>
      </c>
      <c r="T44" s="178">
        <v>0.70399999999999996</v>
      </c>
      <c r="U44" s="388" t="s">
        <v>142</v>
      </c>
      <c r="V44" s="178">
        <v>0.71699999999999997</v>
      </c>
      <c r="W44" s="388" t="s">
        <v>142</v>
      </c>
      <c r="X44" s="115" t="str">
        <f t="shared" si="0"/>
        <v>up</v>
      </c>
      <c r="Y44" s="122"/>
      <c r="Z44" s="122"/>
      <c r="AA44" s="122"/>
      <c r="AB44" s="122"/>
      <c r="AC44" s="402"/>
    </row>
    <row r="45" spans="1:29" s="89" customFormat="1" x14ac:dyDescent="0.2">
      <c r="A45" s="158" t="s">
        <v>180</v>
      </c>
      <c r="B45" s="158" t="s">
        <v>215</v>
      </c>
      <c r="C45" s="158" t="s">
        <v>307</v>
      </c>
      <c r="D45" s="158" t="s">
        <v>308</v>
      </c>
      <c r="E45" s="148" t="s">
        <v>309</v>
      </c>
      <c r="F45" s="158" t="s">
        <v>310</v>
      </c>
      <c r="G45" s="138" t="s">
        <v>460</v>
      </c>
      <c r="H45" s="178">
        <v>0.81</v>
      </c>
      <c r="I45" s="322" t="s">
        <v>142</v>
      </c>
      <c r="J45" s="178">
        <v>0.81</v>
      </c>
      <c r="K45" s="388" t="s">
        <v>142</v>
      </c>
      <c r="L45" s="178">
        <v>0.81899999999999995</v>
      </c>
      <c r="M45" s="388" t="s">
        <v>142</v>
      </c>
      <c r="N45" s="178">
        <v>0.82899999999999996</v>
      </c>
      <c r="O45" s="388" t="s">
        <v>142</v>
      </c>
      <c r="P45" s="178">
        <v>0.83899999999999997</v>
      </c>
      <c r="Q45" s="388" t="s">
        <v>142</v>
      </c>
      <c r="R45" s="178">
        <v>0.85</v>
      </c>
      <c r="S45" s="388" t="s">
        <v>142</v>
      </c>
      <c r="T45" s="178">
        <v>0.86399999999999999</v>
      </c>
      <c r="U45" s="388" t="s">
        <v>142</v>
      </c>
      <c r="V45" s="178">
        <v>0.88500000000000001</v>
      </c>
      <c r="W45" s="388" t="s">
        <v>143</v>
      </c>
      <c r="X45" s="115" t="str">
        <f t="shared" si="0"/>
        <v>up</v>
      </c>
      <c r="Y45" s="122"/>
      <c r="Z45" s="122"/>
      <c r="AA45" s="122"/>
      <c r="AB45" s="122"/>
      <c r="AC45" s="402"/>
    </row>
    <row r="46" spans="1:29" x14ac:dyDescent="0.2">
      <c r="A46" s="158" t="s">
        <v>179</v>
      </c>
      <c r="B46" s="158" t="s">
        <v>203</v>
      </c>
      <c r="C46" s="158" t="s">
        <v>278</v>
      </c>
      <c r="D46" s="158" t="s">
        <v>279</v>
      </c>
      <c r="E46" s="148" t="s">
        <v>311</v>
      </c>
      <c r="F46" s="158" t="s">
        <v>43</v>
      </c>
      <c r="G46" s="138" t="s">
        <v>460</v>
      </c>
      <c r="H46" s="178">
        <v>0.749</v>
      </c>
      <c r="I46" s="322" t="s">
        <v>142</v>
      </c>
      <c r="J46" s="178">
        <v>0.752</v>
      </c>
      <c r="K46" s="388" t="s">
        <v>142</v>
      </c>
      <c r="L46" s="178">
        <v>0.75800000000000001</v>
      </c>
      <c r="M46" s="388" t="s">
        <v>142</v>
      </c>
      <c r="N46" s="178">
        <v>0.76600000000000001</v>
      </c>
      <c r="O46" s="388" t="s">
        <v>142</v>
      </c>
      <c r="P46" s="178">
        <v>0.77100000000000002</v>
      </c>
      <c r="Q46" s="388" t="s">
        <v>142</v>
      </c>
      <c r="R46" s="178">
        <v>0.77500000000000002</v>
      </c>
      <c r="S46" s="388" t="s">
        <v>142</v>
      </c>
      <c r="T46" s="178">
        <v>0.78500000000000003</v>
      </c>
      <c r="U46" s="388" t="s">
        <v>142</v>
      </c>
      <c r="V46" s="178">
        <v>0.80100000000000005</v>
      </c>
      <c r="W46" s="388" t="s">
        <v>142</v>
      </c>
      <c r="X46" s="115" t="str">
        <f t="shared" si="0"/>
        <v>up</v>
      </c>
      <c r="Y46" s="122"/>
      <c r="Z46" s="122"/>
      <c r="AA46" s="122"/>
      <c r="AB46" s="122"/>
      <c r="AC46" s="402"/>
    </row>
    <row r="47" spans="1:29" x14ac:dyDescent="0.2">
      <c r="A47" s="158" t="s">
        <v>182</v>
      </c>
      <c r="B47" s="158" t="s">
        <v>219</v>
      </c>
      <c r="C47" s="158" t="s">
        <v>224</v>
      </c>
      <c r="D47" s="158" t="s">
        <v>225</v>
      </c>
      <c r="E47" s="148" t="s">
        <v>312</v>
      </c>
      <c r="F47" s="158" t="s">
        <v>44</v>
      </c>
      <c r="G47" s="138" t="s">
        <v>460</v>
      </c>
      <c r="H47" s="178">
        <v>0.78500000000000003</v>
      </c>
      <c r="I47" s="322" t="s">
        <v>142</v>
      </c>
      <c r="J47" s="178">
        <v>0.79300000000000004</v>
      </c>
      <c r="K47" s="388" t="s">
        <v>142</v>
      </c>
      <c r="L47" s="178">
        <v>0.80200000000000005</v>
      </c>
      <c r="M47" s="388" t="s">
        <v>142</v>
      </c>
      <c r="N47" s="178">
        <v>0.81399999999999995</v>
      </c>
      <c r="O47" s="388" t="s">
        <v>142</v>
      </c>
      <c r="P47" s="178">
        <v>0.82399999999999995</v>
      </c>
      <c r="Q47" s="388" t="s">
        <v>142</v>
      </c>
      <c r="R47" s="178">
        <v>0.83499999999999996</v>
      </c>
      <c r="S47" s="388" t="s">
        <v>142</v>
      </c>
      <c r="T47" s="178">
        <v>0.85199999999999998</v>
      </c>
      <c r="U47" s="388" t="s">
        <v>142</v>
      </c>
      <c r="V47" s="178">
        <v>0.876</v>
      </c>
      <c r="W47" s="388" t="s">
        <v>143</v>
      </c>
      <c r="X47" s="115" t="str">
        <f t="shared" si="0"/>
        <v>up</v>
      </c>
      <c r="Y47" s="122"/>
      <c r="Z47" s="122"/>
      <c r="AA47" s="122"/>
      <c r="AB47" s="122"/>
      <c r="AC47" s="402"/>
    </row>
    <row r="48" spans="1:29" x14ac:dyDescent="0.2">
      <c r="A48" s="158" t="s">
        <v>181</v>
      </c>
      <c r="B48" s="158" t="s">
        <v>199</v>
      </c>
      <c r="C48" s="158" t="s">
        <v>288</v>
      </c>
      <c r="D48" s="158" t="s">
        <v>289</v>
      </c>
      <c r="E48" s="148" t="s">
        <v>315</v>
      </c>
      <c r="F48" s="158" t="s">
        <v>47</v>
      </c>
      <c r="G48" s="138" t="s">
        <v>460</v>
      </c>
      <c r="H48" s="178">
        <v>0.81399999999999995</v>
      </c>
      <c r="I48" s="322" t="s">
        <v>142</v>
      </c>
      <c r="J48" s="178">
        <v>0.82</v>
      </c>
      <c r="K48" s="388" t="s">
        <v>142</v>
      </c>
      <c r="L48" s="178">
        <v>0.83499999999999996</v>
      </c>
      <c r="M48" s="388" t="s">
        <v>142</v>
      </c>
      <c r="N48" s="178">
        <v>0.84699999999999998</v>
      </c>
      <c r="O48" s="388" t="s">
        <v>142</v>
      </c>
      <c r="P48" s="178">
        <v>0.85799999999999998</v>
      </c>
      <c r="Q48" s="388" t="s">
        <v>142</v>
      </c>
      <c r="R48" s="178">
        <v>0.87</v>
      </c>
      <c r="S48" s="388" t="s">
        <v>142</v>
      </c>
      <c r="T48" s="178">
        <v>0.89300000000000002</v>
      </c>
      <c r="U48" s="388" t="s">
        <v>143</v>
      </c>
      <c r="V48" s="178">
        <v>0.91900000000000004</v>
      </c>
      <c r="W48" s="388" t="s">
        <v>143</v>
      </c>
      <c r="X48" s="115" t="str">
        <f t="shared" si="0"/>
        <v>up</v>
      </c>
      <c r="Y48" s="122"/>
      <c r="Z48" s="122"/>
      <c r="AA48" s="122"/>
      <c r="AB48" s="122"/>
      <c r="AC48" s="402"/>
    </row>
    <row r="49" spans="1:29" x14ac:dyDescent="0.2">
      <c r="A49" s="158" t="s">
        <v>179</v>
      </c>
      <c r="B49" s="158" t="s">
        <v>203</v>
      </c>
      <c r="C49" s="158" t="s">
        <v>316</v>
      </c>
      <c r="D49" s="158" t="s">
        <v>317</v>
      </c>
      <c r="E49" s="148" t="s">
        <v>318</v>
      </c>
      <c r="F49" s="158" t="s">
        <v>48</v>
      </c>
      <c r="G49" s="138" t="s">
        <v>460</v>
      </c>
      <c r="H49" s="178">
        <v>0.747</v>
      </c>
      <c r="I49" s="322" t="s">
        <v>142</v>
      </c>
      <c r="J49" s="178">
        <v>0.748</v>
      </c>
      <c r="K49" s="388" t="s">
        <v>142</v>
      </c>
      <c r="L49" s="178">
        <v>0.755</v>
      </c>
      <c r="M49" s="388" t="s">
        <v>142</v>
      </c>
      <c r="N49" s="178">
        <v>0.76500000000000001</v>
      </c>
      <c r="O49" s="388" t="s">
        <v>142</v>
      </c>
      <c r="P49" s="178">
        <v>0.77100000000000002</v>
      </c>
      <c r="Q49" s="388" t="s">
        <v>142</v>
      </c>
      <c r="R49" s="178">
        <v>0.78100000000000003</v>
      </c>
      <c r="S49" s="388" t="s">
        <v>142</v>
      </c>
      <c r="T49" s="178">
        <v>0.79300000000000004</v>
      </c>
      <c r="U49" s="388" t="s">
        <v>142</v>
      </c>
      <c r="V49" s="178">
        <v>0.81100000000000005</v>
      </c>
      <c r="W49" s="388" t="s">
        <v>142</v>
      </c>
      <c r="X49" s="115" t="str">
        <f t="shared" si="0"/>
        <v>up</v>
      </c>
      <c r="Y49" s="122"/>
      <c r="Z49" s="122"/>
      <c r="AA49" s="122"/>
      <c r="AB49" s="122"/>
      <c r="AC49" s="402"/>
    </row>
    <row r="50" spans="1:29" x14ac:dyDescent="0.2">
      <c r="A50" s="158" t="s">
        <v>183</v>
      </c>
      <c r="B50" s="158" t="s">
        <v>211</v>
      </c>
      <c r="C50" s="158" t="s">
        <v>320</v>
      </c>
      <c r="D50" s="158" t="s">
        <v>321</v>
      </c>
      <c r="E50" s="148" t="s">
        <v>322</v>
      </c>
      <c r="F50" s="158" t="s">
        <v>323</v>
      </c>
      <c r="G50" s="138" t="s">
        <v>460</v>
      </c>
      <c r="H50" s="178">
        <v>0.76500000000000001</v>
      </c>
      <c r="I50" s="322" t="s">
        <v>142</v>
      </c>
      <c r="J50" s="178">
        <v>0.76300000000000001</v>
      </c>
      <c r="K50" s="388" t="s">
        <v>142</v>
      </c>
      <c r="L50" s="178">
        <v>0.76900000000000002</v>
      </c>
      <c r="M50" s="388" t="s">
        <v>142</v>
      </c>
      <c r="N50" s="178">
        <v>0.77800000000000002</v>
      </c>
      <c r="O50" s="388" t="s">
        <v>142</v>
      </c>
      <c r="P50" s="178">
        <v>0.78400000000000003</v>
      </c>
      <c r="Q50" s="388" t="s">
        <v>142</v>
      </c>
      <c r="R50" s="178">
        <v>0.79</v>
      </c>
      <c r="S50" s="388" t="s">
        <v>142</v>
      </c>
      <c r="T50" s="178">
        <v>0.80600000000000005</v>
      </c>
      <c r="U50" s="388" t="s">
        <v>142</v>
      </c>
      <c r="V50" s="178">
        <v>0.82599999999999996</v>
      </c>
      <c r="W50" s="388" t="s">
        <v>142</v>
      </c>
      <c r="X50" s="115" t="str">
        <f t="shared" si="0"/>
        <v>up</v>
      </c>
      <c r="Y50" s="122"/>
      <c r="Z50" s="122"/>
      <c r="AA50" s="122"/>
      <c r="AB50" s="122"/>
      <c r="AC50" s="402"/>
    </row>
    <row r="51" spans="1:29" x14ac:dyDescent="0.2">
      <c r="A51" s="158" t="s">
        <v>184</v>
      </c>
      <c r="B51" s="158" t="s">
        <v>190</v>
      </c>
      <c r="C51" s="158" t="s">
        <v>324</v>
      </c>
      <c r="D51" s="158" t="s">
        <v>325</v>
      </c>
      <c r="E51" s="148" t="s">
        <v>326</v>
      </c>
      <c r="F51" s="158" t="s">
        <v>50</v>
      </c>
      <c r="G51" s="138" t="s">
        <v>460</v>
      </c>
      <c r="H51" s="178">
        <v>0.72899999999999998</v>
      </c>
      <c r="I51" s="322" t="s">
        <v>142</v>
      </c>
      <c r="J51" s="178">
        <v>0.72799999999999998</v>
      </c>
      <c r="K51" s="388" t="s">
        <v>142</v>
      </c>
      <c r="L51" s="178">
        <v>0.73399999999999999</v>
      </c>
      <c r="M51" s="388" t="s">
        <v>142</v>
      </c>
      <c r="N51" s="178">
        <v>0.74099999999999999</v>
      </c>
      <c r="O51" s="388" t="s">
        <v>142</v>
      </c>
      <c r="P51" s="178">
        <v>0.747</v>
      </c>
      <c r="Q51" s="388" t="s">
        <v>142</v>
      </c>
      <c r="R51" s="178">
        <v>0.752</v>
      </c>
      <c r="S51" s="388" t="s">
        <v>142</v>
      </c>
      <c r="T51" s="178">
        <v>0.76</v>
      </c>
      <c r="U51" s="388" t="s">
        <v>142</v>
      </c>
      <c r="V51" s="178">
        <v>0.77800000000000002</v>
      </c>
      <c r="W51" s="388" t="s">
        <v>142</v>
      </c>
      <c r="X51" s="115" t="str">
        <f t="shared" si="0"/>
        <v>up</v>
      </c>
      <c r="Y51" s="122"/>
      <c r="Z51" s="122"/>
      <c r="AA51" s="122"/>
      <c r="AB51" s="122"/>
      <c r="AC51" s="402"/>
    </row>
    <row r="52" spans="1:29" x14ac:dyDescent="0.2">
      <c r="A52" s="158" t="s">
        <v>181</v>
      </c>
      <c r="B52" s="158" t="s">
        <v>199</v>
      </c>
      <c r="C52" s="158" t="s">
        <v>227</v>
      </c>
      <c r="D52" s="158" t="s">
        <v>228</v>
      </c>
      <c r="E52" s="148" t="s">
        <v>474</v>
      </c>
      <c r="F52" s="158" t="s">
        <v>475</v>
      </c>
      <c r="G52" s="138" t="s">
        <v>460</v>
      </c>
      <c r="H52" s="178">
        <v>0.89400000000000002</v>
      </c>
      <c r="I52" s="322" t="s">
        <v>143</v>
      </c>
      <c r="J52" s="178">
        <v>0.90100000000000002</v>
      </c>
      <c r="K52" s="388" t="s">
        <v>143</v>
      </c>
      <c r="L52" s="178">
        <v>0.91500000000000004</v>
      </c>
      <c r="M52" s="388" t="s">
        <v>143</v>
      </c>
      <c r="N52" s="178">
        <v>0.92700000000000005</v>
      </c>
      <c r="O52" s="388" t="s">
        <v>143</v>
      </c>
      <c r="P52" s="178">
        <v>0.94</v>
      </c>
      <c r="Q52" s="388" t="s">
        <v>143</v>
      </c>
      <c r="R52" s="178">
        <v>0.95099999999999996</v>
      </c>
      <c r="S52" s="388" t="s">
        <v>143</v>
      </c>
      <c r="T52" s="178">
        <v>0.97</v>
      </c>
      <c r="U52" s="388" t="s">
        <v>143</v>
      </c>
      <c r="V52" s="178">
        <v>0.998</v>
      </c>
      <c r="W52" s="388" t="s">
        <v>143</v>
      </c>
      <c r="X52" s="115" t="str">
        <f t="shared" si="0"/>
        <v>up</v>
      </c>
      <c r="Y52" s="122"/>
      <c r="Z52" s="122"/>
      <c r="AA52" s="122"/>
      <c r="AB52" s="122"/>
      <c r="AC52" s="402"/>
    </row>
    <row r="53" spans="1:29" x14ac:dyDescent="0.2">
      <c r="A53" s="158" t="s">
        <v>182</v>
      </c>
      <c r="B53" s="158" t="s">
        <v>219</v>
      </c>
      <c r="C53" s="158" t="s">
        <v>251</v>
      </c>
      <c r="D53" s="158" t="s">
        <v>252</v>
      </c>
      <c r="E53" s="148" t="s">
        <v>327</v>
      </c>
      <c r="F53" s="158" t="s">
        <v>51</v>
      </c>
      <c r="G53" s="138" t="s">
        <v>460</v>
      </c>
      <c r="H53" s="178">
        <v>0.93600000000000005</v>
      </c>
      <c r="I53" s="322" t="s">
        <v>143</v>
      </c>
      <c r="J53" s="178">
        <v>0.93600000000000005</v>
      </c>
      <c r="K53" s="388" t="s">
        <v>143</v>
      </c>
      <c r="L53" s="178">
        <v>0.93600000000000005</v>
      </c>
      <c r="M53" s="388" t="s">
        <v>143</v>
      </c>
      <c r="N53" s="178">
        <v>0.94399999999999995</v>
      </c>
      <c r="O53" s="388" t="s">
        <v>143</v>
      </c>
      <c r="P53" s="178">
        <v>0.95</v>
      </c>
      <c r="Q53" s="388" t="s">
        <v>143</v>
      </c>
      <c r="R53" s="178">
        <v>0.96</v>
      </c>
      <c r="S53" s="388" t="s">
        <v>143</v>
      </c>
      <c r="T53" s="178">
        <v>0.97399999999999998</v>
      </c>
      <c r="U53" s="388" t="s">
        <v>143</v>
      </c>
      <c r="V53" s="178">
        <v>0.998</v>
      </c>
      <c r="W53" s="388" t="s">
        <v>143</v>
      </c>
      <c r="X53" s="115" t="str">
        <f t="shared" si="0"/>
        <v>up</v>
      </c>
      <c r="Y53" s="122"/>
      <c r="Z53" s="122"/>
      <c r="AA53" s="122"/>
      <c r="AB53" s="122"/>
      <c r="AC53" s="402"/>
    </row>
    <row r="54" spans="1:29" x14ac:dyDescent="0.2">
      <c r="A54" s="158" t="s">
        <v>181</v>
      </c>
      <c r="B54" s="158" t="s">
        <v>199</v>
      </c>
      <c r="C54" s="158" t="s">
        <v>227</v>
      </c>
      <c r="D54" s="158" t="s">
        <v>228</v>
      </c>
      <c r="E54" s="148" t="s">
        <v>328</v>
      </c>
      <c r="F54" s="158" t="s">
        <v>149</v>
      </c>
      <c r="G54" s="138" t="s">
        <v>460</v>
      </c>
      <c r="H54" s="178">
        <v>0.71499999999999997</v>
      </c>
      <c r="I54" s="322" t="s">
        <v>142</v>
      </c>
      <c r="J54" s="178">
        <v>0.71599999999999997</v>
      </c>
      <c r="K54" s="388" t="s">
        <v>142</v>
      </c>
      <c r="L54" s="178">
        <v>0.72599999999999998</v>
      </c>
      <c r="M54" s="388" t="s">
        <v>142</v>
      </c>
      <c r="N54" s="178">
        <v>0.73899999999999999</v>
      </c>
      <c r="O54" s="388" t="s">
        <v>142</v>
      </c>
      <c r="P54" s="178">
        <v>0.749</v>
      </c>
      <c r="Q54" s="388" t="s">
        <v>142</v>
      </c>
      <c r="R54" s="178">
        <v>0.75900000000000001</v>
      </c>
      <c r="S54" s="388" t="s">
        <v>142</v>
      </c>
      <c r="T54" s="178">
        <v>0.77400000000000002</v>
      </c>
      <c r="U54" s="388" t="s">
        <v>142</v>
      </c>
      <c r="V54" s="178">
        <v>0.79700000000000004</v>
      </c>
      <c r="W54" s="388" t="s">
        <v>142</v>
      </c>
      <c r="X54" s="115" t="str">
        <f t="shared" si="0"/>
        <v>up</v>
      </c>
      <c r="Y54" s="122"/>
      <c r="Z54" s="122"/>
      <c r="AA54" s="122"/>
      <c r="AB54" s="122"/>
      <c r="AC54" s="402"/>
    </row>
    <row r="55" spans="1:29" x14ac:dyDescent="0.2">
      <c r="A55" s="158" t="s">
        <v>180</v>
      </c>
      <c r="B55" s="158" t="s">
        <v>215</v>
      </c>
      <c r="C55" s="158" t="s">
        <v>285</v>
      </c>
      <c r="D55" s="158" t="s">
        <v>286</v>
      </c>
      <c r="E55" s="148" t="s">
        <v>329</v>
      </c>
      <c r="F55" s="158" t="s">
        <v>53</v>
      </c>
      <c r="G55" s="138" t="s">
        <v>460</v>
      </c>
      <c r="H55" s="178">
        <v>0.624</v>
      </c>
      <c r="I55" s="322" t="s">
        <v>142</v>
      </c>
      <c r="J55" s="178">
        <v>0.626</v>
      </c>
      <c r="K55" s="388" t="s">
        <v>142</v>
      </c>
      <c r="L55" s="178">
        <v>0.63400000000000001</v>
      </c>
      <c r="M55" s="388" t="s">
        <v>142</v>
      </c>
      <c r="N55" s="178">
        <v>0.63900000000000001</v>
      </c>
      <c r="O55" s="388" t="s">
        <v>142</v>
      </c>
      <c r="P55" s="178">
        <v>0.64900000000000002</v>
      </c>
      <c r="Q55" s="388" t="s">
        <v>142</v>
      </c>
      <c r="R55" s="178">
        <v>0.66100000000000003</v>
      </c>
      <c r="S55" s="388" t="s">
        <v>142</v>
      </c>
      <c r="T55" s="178">
        <v>0.68200000000000005</v>
      </c>
      <c r="U55" s="388" t="s">
        <v>142</v>
      </c>
      <c r="V55" s="178">
        <v>0.70299999999999996</v>
      </c>
      <c r="W55" s="388" t="s">
        <v>142</v>
      </c>
      <c r="X55" s="115" t="str">
        <f t="shared" si="0"/>
        <v>up</v>
      </c>
      <c r="Y55" s="122"/>
      <c r="Z55" s="122"/>
      <c r="AA55" s="122"/>
      <c r="AB55" s="122"/>
      <c r="AC55" s="402"/>
    </row>
    <row r="56" spans="1:29" x14ac:dyDescent="0.2">
      <c r="A56" s="158" t="s">
        <v>180</v>
      </c>
      <c r="B56" s="158" t="s">
        <v>215</v>
      </c>
      <c r="C56" s="158" t="s">
        <v>330</v>
      </c>
      <c r="D56" s="158" t="s">
        <v>331</v>
      </c>
      <c r="E56" s="148" t="s">
        <v>332</v>
      </c>
      <c r="F56" s="158" t="s">
        <v>333</v>
      </c>
      <c r="G56" s="138" t="s">
        <v>460</v>
      </c>
      <c r="H56" s="178">
        <v>0.88</v>
      </c>
      <c r="I56" s="322" t="s">
        <v>143</v>
      </c>
      <c r="J56" s="178">
        <v>0.88200000000000001</v>
      </c>
      <c r="K56" s="388" t="s">
        <v>143</v>
      </c>
      <c r="L56" s="178">
        <v>0.89200000000000002</v>
      </c>
      <c r="M56" s="388" t="s">
        <v>143</v>
      </c>
      <c r="N56" s="178">
        <v>0.9</v>
      </c>
      <c r="O56" s="388" t="s">
        <v>143</v>
      </c>
      <c r="P56" s="178">
        <v>0.90900000000000003</v>
      </c>
      <c r="Q56" s="388" t="s">
        <v>143</v>
      </c>
      <c r="R56" s="178">
        <v>0.91800000000000004</v>
      </c>
      <c r="S56" s="388" t="s">
        <v>143</v>
      </c>
      <c r="T56" s="178">
        <v>0.93200000000000005</v>
      </c>
      <c r="U56" s="388" t="s">
        <v>143</v>
      </c>
      <c r="V56" s="178">
        <v>0.95199999999999996</v>
      </c>
      <c r="W56" s="388" t="s">
        <v>143</v>
      </c>
      <c r="X56" s="115" t="str">
        <f t="shared" si="0"/>
        <v>up</v>
      </c>
      <c r="Y56" s="122"/>
      <c r="Z56" s="122"/>
      <c r="AA56" s="122"/>
      <c r="AB56" s="122"/>
      <c r="AC56" s="402"/>
    </row>
    <row r="57" spans="1:29" x14ac:dyDescent="0.2">
      <c r="A57" s="158" t="s">
        <v>182</v>
      </c>
      <c r="B57" s="158" t="s">
        <v>219</v>
      </c>
      <c r="C57" s="158" t="s">
        <v>251</v>
      </c>
      <c r="D57" s="158" t="s">
        <v>252</v>
      </c>
      <c r="E57" s="148" t="s">
        <v>334</v>
      </c>
      <c r="F57" s="158" t="s">
        <v>54</v>
      </c>
      <c r="G57" s="138" t="s">
        <v>460</v>
      </c>
      <c r="H57" s="178">
        <v>0.85799999999999998</v>
      </c>
      <c r="I57" s="322" t="s">
        <v>142</v>
      </c>
      <c r="J57" s="178">
        <v>0.86599999999999999</v>
      </c>
      <c r="K57" s="388" t="s">
        <v>142</v>
      </c>
      <c r="L57" s="178">
        <v>0.876</v>
      </c>
      <c r="M57" s="388" t="s">
        <v>143</v>
      </c>
      <c r="N57" s="178">
        <v>0.88900000000000001</v>
      </c>
      <c r="O57" s="388" t="s">
        <v>143</v>
      </c>
      <c r="P57" s="178">
        <v>0.9</v>
      </c>
      <c r="Q57" s="388" t="s">
        <v>143</v>
      </c>
      <c r="R57" s="178">
        <v>0.91200000000000003</v>
      </c>
      <c r="S57" s="388" t="s">
        <v>143</v>
      </c>
      <c r="T57" s="178">
        <v>0.93</v>
      </c>
      <c r="U57" s="388" t="s">
        <v>143</v>
      </c>
      <c r="V57" s="178">
        <v>0.95899999999999996</v>
      </c>
      <c r="W57" s="388" t="s">
        <v>143</v>
      </c>
      <c r="X57" s="115" t="str">
        <f t="shared" si="0"/>
        <v>up</v>
      </c>
      <c r="Y57" s="122"/>
      <c r="Z57" s="122"/>
      <c r="AA57" s="122"/>
      <c r="AB57" s="122"/>
      <c r="AC57" s="402"/>
    </row>
    <row r="58" spans="1:29" x14ac:dyDescent="0.2">
      <c r="A58" s="158" t="s">
        <v>182</v>
      </c>
      <c r="B58" s="158" t="s">
        <v>219</v>
      </c>
      <c r="C58" s="158" t="s">
        <v>224</v>
      </c>
      <c r="D58" s="158" t="s">
        <v>225</v>
      </c>
      <c r="E58" s="148" t="s">
        <v>336</v>
      </c>
      <c r="F58" s="158" t="s">
        <v>133</v>
      </c>
      <c r="G58" s="138" t="s">
        <v>460</v>
      </c>
      <c r="H58" s="178">
        <v>0.82799999999999996</v>
      </c>
      <c r="I58" s="322" t="s">
        <v>142</v>
      </c>
      <c r="J58" s="178">
        <v>0.83199999999999996</v>
      </c>
      <c r="K58" s="388" t="s">
        <v>142</v>
      </c>
      <c r="L58" s="178">
        <v>0.84299999999999997</v>
      </c>
      <c r="M58" s="388" t="s">
        <v>142</v>
      </c>
      <c r="N58" s="178">
        <v>0.85</v>
      </c>
      <c r="O58" s="388" t="s">
        <v>142</v>
      </c>
      <c r="P58" s="178">
        <v>0.85799999999999998</v>
      </c>
      <c r="Q58" s="388" t="s">
        <v>142</v>
      </c>
      <c r="R58" s="178">
        <v>0.86399999999999999</v>
      </c>
      <c r="S58" s="388" t="s">
        <v>142</v>
      </c>
      <c r="T58" s="178">
        <v>0.88</v>
      </c>
      <c r="U58" s="388" t="s">
        <v>143</v>
      </c>
      <c r="V58" s="178">
        <v>0.90200000000000002</v>
      </c>
      <c r="W58" s="388" t="s">
        <v>143</v>
      </c>
      <c r="X58" s="115" t="str">
        <f t="shared" si="0"/>
        <v>up</v>
      </c>
      <c r="Y58" s="122"/>
      <c r="Z58" s="122"/>
      <c r="AA58" s="122"/>
      <c r="AB58" s="122"/>
      <c r="AC58" s="402"/>
    </row>
    <row r="59" spans="1:29" x14ac:dyDescent="0.2">
      <c r="A59" s="158" t="s">
        <v>179</v>
      </c>
      <c r="B59" s="158" t="s">
        <v>203</v>
      </c>
      <c r="C59" s="158" t="s">
        <v>204</v>
      </c>
      <c r="D59" s="158" t="s">
        <v>205</v>
      </c>
      <c r="E59" s="148" t="s">
        <v>337</v>
      </c>
      <c r="F59" s="158" t="s">
        <v>56</v>
      </c>
      <c r="G59" s="138" t="s">
        <v>460</v>
      </c>
      <c r="H59" s="178">
        <v>0.78500000000000003</v>
      </c>
      <c r="I59" s="322" t="s">
        <v>142</v>
      </c>
      <c r="J59" s="178">
        <v>0.78700000000000003</v>
      </c>
      <c r="K59" s="388" t="s">
        <v>142</v>
      </c>
      <c r="L59" s="178">
        <v>0.79900000000000004</v>
      </c>
      <c r="M59" s="388" t="s">
        <v>142</v>
      </c>
      <c r="N59" s="178">
        <v>0.80800000000000005</v>
      </c>
      <c r="O59" s="388" t="s">
        <v>142</v>
      </c>
      <c r="P59" s="178">
        <v>0.82</v>
      </c>
      <c r="Q59" s="388" t="s">
        <v>142</v>
      </c>
      <c r="R59" s="178">
        <v>0.83199999999999996</v>
      </c>
      <c r="S59" s="388" t="s">
        <v>142</v>
      </c>
      <c r="T59" s="178">
        <v>0.85</v>
      </c>
      <c r="U59" s="388" t="s">
        <v>142</v>
      </c>
      <c r="V59" s="178">
        <v>0.873</v>
      </c>
      <c r="W59" s="388" t="s">
        <v>143</v>
      </c>
      <c r="X59" s="115" t="str">
        <f t="shared" si="0"/>
        <v>up</v>
      </c>
      <c r="Y59" s="122"/>
      <c r="Z59" s="122"/>
      <c r="AA59" s="122"/>
      <c r="AB59" s="122"/>
      <c r="AC59" s="402"/>
    </row>
    <row r="60" spans="1:29" x14ac:dyDescent="0.2">
      <c r="A60" s="158" t="s">
        <v>182</v>
      </c>
      <c r="B60" s="158" t="s">
        <v>219</v>
      </c>
      <c r="C60" s="158" t="s">
        <v>220</v>
      </c>
      <c r="D60" s="158" t="s">
        <v>221</v>
      </c>
      <c r="E60" s="148" t="s">
        <v>339</v>
      </c>
      <c r="F60" s="158" t="s">
        <v>52</v>
      </c>
      <c r="G60" s="138" t="s">
        <v>460</v>
      </c>
      <c r="H60" s="178">
        <v>0.77800000000000002</v>
      </c>
      <c r="I60" s="322" t="s">
        <v>142</v>
      </c>
      <c r="J60" s="178">
        <v>0.77900000000000003</v>
      </c>
      <c r="K60" s="388" t="s">
        <v>142</v>
      </c>
      <c r="L60" s="178">
        <v>0.78400000000000003</v>
      </c>
      <c r="M60" s="388" t="s">
        <v>142</v>
      </c>
      <c r="N60" s="178">
        <v>0.78800000000000003</v>
      </c>
      <c r="O60" s="388" t="s">
        <v>142</v>
      </c>
      <c r="P60" s="178">
        <v>0.79300000000000004</v>
      </c>
      <c r="Q60" s="388" t="s">
        <v>142</v>
      </c>
      <c r="R60" s="178">
        <v>0.80200000000000005</v>
      </c>
      <c r="S60" s="388" t="s">
        <v>142</v>
      </c>
      <c r="T60" s="178">
        <v>0.81299999999999994</v>
      </c>
      <c r="U60" s="388" t="s">
        <v>142</v>
      </c>
      <c r="V60" s="178">
        <v>0.83299999999999996</v>
      </c>
      <c r="W60" s="388" t="s">
        <v>142</v>
      </c>
      <c r="X60" s="115" t="str">
        <f t="shared" si="0"/>
        <v>up</v>
      </c>
      <c r="Y60" s="122"/>
      <c r="Z60" s="122"/>
      <c r="AA60" s="122"/>
      <c r="AB60" s="122"/>
      <c r="AC60" s="402"/>
    </row>
    <row r="61" spans="1:29" x14ac:dyDescent="0.2">
      <c r="A61" s="158" t="s">
        <v>181</v>
      </c>
      <c r="B61" s="158" t="s">
        <v>199</v>
      </c>
      <c r="C61" s="158" t="s">
        <v>257</v>
      </c>
      <c r="D61" s="158" t="s">
        <v>258</v>
      </c>
      <c r="E61" s="148" t="s">
        <v>340</v>
      </c>
      <c r="F61" s="158" t="s">
        <v>58</v>
      </c>
      <c r="G61" s="138" t="s">
        <v>460</v>
      </c>
      <c r="H61" s="178">
        <v>0.86499999999999999</v>
      </c>
      <c r="I61" s="322" t="s">
        <v>142</v>
      </c>
      <c r="J61" s="178">
        <v>0.86599999999999999</v>
      </c>
      <c r="K61" s="388" t="s">
        <v>142</v>
      </c>
      <c r="L61" s="178">
        <v>0.872</v>
      </c>
      <c r="M61" s="388" t="s">
        <v>143</v>
      </c>
      <c r="N61" s="178">
        <v>0.88</v>
      </c>
      <c r="O61" s="388" t="s">
        <v>143</v>
      </c>
      <c r="P61" s="178">
        <v>0.88600000000000001</v>
      </c>
      <c r="Q61" s="388" t="s">
        <v>143</v>
      </c>
      <c r="R61" s="178">
        <v>0.89200000000000002</v>
      </c>
      <c r="S61" s="388" t="s">
        <v>143</v>
      </c>
      <c r="T61" s="178">
        <v>0.90700000000000003</v>
      </c>
      <c r="U61" s="388" t="s">
        <v>143</v>
      </c>
      <c r="V61" s="178">
        <v>0.92700000000000005</v>
      </c>
      <c r="W61" s="388" t="s">
        <v>143</v>
      </c>
      <c r="X61" s="115" t="str">
        <f t="shared" si="0"/>
        <v>up</v>
      </c>
      <c r="Y61" s="122"/>
      <c r="Z61" s="122"/>
      <c r="AA61" s="122"/>
      <c r="AB61" s="122"/>
      <c r="AC61" s="402"/>
    </row>
    <row r="62" spans="1:29" x14ac:dyDescent="0.2">
      <c r="A62" s="158" t="s">
        <v>179</v>
      </c>
      <c r="B62" s="158" t="s">
        <v>203</v>
      </c>
      <c r="C62" s="158" t="s">
        <v>342</v>
      </c>
      <c r="D62" s="158" t="s">
        <v>343</v>
      </c>
      <c r="E62" s="148" t="s">
        <v>344</v>
      </c>
      <c r="F62" s="158" t="s">
        <v>345</v>
      </c>
      <c r="G62" s="138" t="s">
        <v>460</v>
      </c>
      <c r="H62" s="178">
        <v>0.79300000000000004</v>
      </c>
      <c r="I62" s="322" t="s">
        <v>142</v>
      </c>
      <c r="J62" s="178">
        <v>0.79400000000000004</v>
      </c>
      <c r="K62" s="388" t="s">
        <v>142</v>
      </c>
      <c r="L62" s="178">
        <v>0.80200000000000005</v>
      </c>
      <c r="M62" s="388" t="s">
        <v>142</v>
      </c>
      <c r="N62" s="178">
        <v>0.81299999999999994</v>
      </c>
      <c r="O62" s="388" t="s">
        <v>142</v>
      </c>
      <c r="P62" s="178">
        <v>0.82099999999999995</v>
      </c>
      <c r="Q62" s="388" t="s">
        <v>142</v>
      </c>
      <c r="R62" s="178">
        <v>0.82799999999999996</v>
      </c>
      <c r="S62" s="388" t="s">
        <v>142</v>
      </c>
      <c r="T62" s="178">
        <v>0.84199999999999997</v>
      </c>
      <c r="U62" s="388" t="s">
        <v>142</v>
      </c>
      <c r="V62" s="178">
        <v>0.86299999999999999</v>
      </c>
      <c r="W62" s="388" t="s">
        <v>142</v>
      </c>
      <c r="X62" s="115" t="str">
        <f t="shared" si="0"/>
        <v>up</v>
      </c>
      <c r="Y62" s="122"/>
      <c r="Z62" s="122"/>
      <c r="AA62" s="122"/>
      <c r="AB62" s="122"/>
      <c r="AC62" s="402"/>
    </row>
    <row r="63" spans="1:29" x14ac:dyDescent="0.2">
      <c r="A63" s="158" t="s">
        <v>161</v>
      </c>
      <c r="B63" s="158" t="s">
        <v>195</v>
      </c>
      <c r="C63" s="158" t="s">
        <v>346</v>
      </c>
      <c r="D63" s="158" t="s">
        <v>347</v>
      </c>
      <c r="E63" s="148" t="s">
        <v>348</v>
      </c>
      <c r="F63" s="158" t="s">
        <v>349</v>
      </c>
      <c r="G63" s="138" t="s">
        <v>460</v>
      </c>
      <c r="H63" s="178">
        <v>0.52200000000000002</v>
      </c>
      <c r="I63" s="322" t="s">
        <v>142</v>
      </c>
      <c r="J63" s="178">
        <v>0.52100000000000002</v>
      </c>
      <c r="K63" s="388" t="s">
        <v>142</v>
      </c>
      <c r="L63" s="178">
        <v>0.52600000000000002</v>
      </c>
      <c r="M63" s="388" t="s">
        <v>142</v>
      </c>
      <c r="N63" s="178">
        <v>0.53300000000000003</v>
      </c>
      <c r="O63" s="388" t="s">
        <v>142</v>
      </c>
      <c r="P63" s="178">
        <v>0.53800000000000003</v>
      </c>
      <c r="Q63" s="388" t="s">
        <v>142</v>
      </c>
      <c r="R63" s="178">
        <v>0.54200000000000004</v>
      </c>
      <c r="S63" s="388" t="s">
        <v>142</v>
      </c>
      <c r="T63" s="178">
        <v>0.55200000000000005</v>
      </c>
      <c r="U63" s="388" t="s">
        <v>142</v>
      </c>
      <c r="V63" s="178">
        <v>0.56499999999999995</v>
      </c>
      <c r="W63" s="388" t="s">
        <v>142</v>
      </c>
      <c r="X63" s="115" t="str">
        <f t="shared" si="0"/>
        <v>up</v>
      </c>
      <c r="Y63" s="122"/>
      <c r="Z63" s="122"/>
      <c r="AA63" s="122"/>
      <c r="AB63" s="122"/>
      <c r="AC63" s="402"/>
    </row>
    <row r="64" spans="1:29" x14ac:dyDescent="0.2">
      <c r="A64" s="158" t="s">
        <v>181</v>
      </c>
      <c r="B64" s="158" t="s">
        <v>199</v>
      </c>
      <c r="C64" s="158" t="s">
        <v>257</v>
      </c>
      <c r="D64" s="158" t="s">
        <v>258</v>
      </c>
      <c r="E64" s="148" t="s">
        <v>350</v>
      </c>
      <c r="F64" s="158" t="s">
        <v>24</v>
      </c>
      <c r="G64" s="138" t="s">
        <v>460</v>
      </c>
      <c r="H64" s="178">
        <v>0.88300000000000001</v>
      </c>
      <c r="I64" s="322" t="s">
        <v>143</v>
      </c>
      <c r="J64" s="178">
        <v>0.88200000000000001</v>
      </c>
      <c r="K64" s="388" t="s">
        <v>143</v>
      </c>
      <c r="L64" s="178">
        <v>0.89100000000000001</v>
      </c>
      <c r="M64" s="388" t="s">
        <v>143</v>
      </c>
      <c r="N64" s="178">
        <v>0.89800000000000002</v>
      </c>
      <c r="O64" s="388" t="s">
        <v>143</v>
      </c>
      <c r="P64" s="178">
        <v>0.90600000000000003</v>
      </c>
      <c r="Q64" s="388" t="s">
        <v>143</v>
      </c>
      <c r="R64" s="178">
        <v>0.91600000000000004</v>
      </c>
      <c r="S64" s="388" t="s">
        <v>143</v>
      </c>
      <c r="T64" s="178">
        <v>0.93400000000000005</v>
      </c>
      <c r="U64" s="388" t="s">
        <v>143</v>
      </c>
      <c r="V64" s="178">
        <v>0.95699999999999996</v>
      </c>
      <c r="W64" s="388" t="s">
        <v>143</v>
      </c>
      <c r="X64" s="115" t="str">
        <f t="shared" si="0"/>
        <v>up</v>
      </c>
      <c r="Y64" s="122"/>
      <c r="Z64" s="122"/>
      <c r="AA64" s="122"/>
      <c r="AB64" s="122"/>
      <c r="AC64" s="402"/>
    </row>
    <row r="65" spans="1:29" x14ac:dyDescent="0.2">
      <c r="A65" s="158" t="s">
        <v>179</v>
      </c>
      <c r="B65" s="158" t="s">
        <v>203</v>
      </c>
      <c r="C65" s="158" t="s">
        <v>316</v>
      </c>
      <c r="D65" s="158" t="s">
        <v>317</v>
      </c>
      <c r="E65" s="148" t="s">
        <v>351</v>
      </c>
      <c r="F65" s="158" t="s">
        <v>60</v>
      </c>
      <c r="G65" s="138" t="s">
        <v>460</v>
      </c>
      <c r="H65" s="178">
        <v>0.85299999999999998</v>
      </c>
      <c r="I65" s="322" t="s">
        <v>142</v>
      </c>
      <c r="J65" s="178">
        <v>0.85199999999999998</v>
      </c>
      <c r="K65" s="388" t="s">
        <v>142</v>
      </c>
      <c r="L65" s="178">
        <v>0.86</v>
      </c>
      <c r="M65" s="388" t="s">
        <v>142</v>
      </c>
      <c r="N65" s="178">
        <v>0.86499999999999999</v>
      </c>
      <c r="O65" s="388" t="s">
        <v>142</v>
      </c>
      <c r="P65" s="178">
        <v>0.872</v>
      </c>
      <c r="Q65" s="388" t="s">
        <v>143</v>
      </c>
      <c r="R65" s="178">
        <v>0.88</v>
      </c>
      <c r="S65" s="388" t="s">
        <v>143</v>
      </c>
      <c r="T65" s="178">
        <v>0.89200000000000002</v>
      </c>
      <c r="U65" s="388" t="s">
        <v>143</v>
      </c>
      <c r="V65" s="178">
        <v>0.91500000000000004</v>
      </c>
      <c r="W65" s="388" t="s">
        <v>143</v>
      </c>
      <c r="X65" s="115" t="str">
        <f t="shared" si="0"/>
        <v>up</v>
      </c>
      <c r="Y65" s="122"/>
      <c r="Z65" s="122"/>
      <c r="AA65" s="122"/>
      <c r="AB65" s="122"/>
      <c r="AC65" s="402"/>
    </row>
    <row r="66" spans="1:29" x14ac:dyDescent="0.2">
      <c r="A66" s="158" t="s">
        <v>181</v>
      </c>
      <c r="B66" s="158" t="s">
        <v>199</v>
      </c>
      <c r="C66" s="158" t="s">
        <v>288</v>
      </c>
      <c r="D66" s="158" t="s">
        <v>289</v>
      </c>
      <c r="E66" s="148" t="s">
        <v>353</v>
      </c>
      <c r="F66" s="158" t="s">
        <v>62</v>
      </c>
      <c r="G66" s="138" t="s">
        <v>460</v>
      </c>
      <c r="H66" s="178">
        <v>0.81599999999999995</v>
      </c>
      <c r="I66" s="322" t="s">
        <v>142</v>
      </c>
      <c r="J66" s="178">
        <v>0.82799999999999996</v>
      </c>
      <c r="K66" s="388" t="s">
        <v>142</v>
      </c>
      <c r="L66" s="178">
        <v>0.83899999999999997</v>
      </c>
      <c r="M66" s="388" t="s">
        <v>142</v>
      </c>
      <c r="N66" s="178">
        <v>0.85299999999999998</v>
      </c>
      <c r="O66" s="388" t="s">
        <v>142</v>
      </c>
      <c r="P66" s="178">
        <v>0.86599999999999999</v>
      </c>
      <c r="Q66" s="388" t="s">
        <v>142</v>
      </c>
      <c r="R66" s="178">
        <v>0.88</v>
      </c>
      <c r="S66" s="388" t="s">
        <v>143</v>
      </c>
      <c r="T66" s="178">
        <v>0.90100000000000002</v>
      </c>
      <c r="U66" s="388" t="s">
        <v>143</v>
      </c>
      <c r="V66" s="178">
        <v>0.92600000000000005</v>
      </c>
      <c r="W66" s="388" t="s">
        <v>143</v>
      </c>
      <c r="X66" s="115" t="str">
        <f t="shared" si="0"/>
        <v>up</v>
      </c>
      <c r="Y66" s="122"/>
      <c r="Z66" s="122"/>
      <c r="AA66" s="122"/>
      <c r="AB66" s="122"/>
      <c r="AC66" s="402"/>
    </row>
    <row r="67" spans="1:29" x14ac:dyDescent="0.2">
      <c r="A67" s="158" t="s">
        <v>161</v>
      </c>
      <c r="B67" s="158" t="s">
        <v>195</v>
      </c>
      <c r="C67" s="158" t="s">
        <v>196</v>
      </c>
      <c r="D67" s="158" t="s">
        <v>197</v>
      </c>
      <c r="E67" s="148" t="s">
        <v>476</v>
      </c>
      <c r="F67" s="158" t="s">
        <v>477</v>
      </c>
      <c r="G67" s="138" t="s">
        <v>460</v>
      </c>
      <c r="H67" s="178">
        <v>0.60599999999999998</v>
      </c>
      <c r="I67" s="322" t="s">
        <v>142</v>
      </c>
      <c r="J67" s="178">
        <v>0.61</v>
      </c>
      <c r="K67" s="388" t="s">
        <v>142</v>
      </c>
      <c r="L67" s="178">
        <v>0.62</v>
      </c>
      <c r="M67" s="388" t="s">
        <v>142</v>
      </c>
      <c r="N67" s="178">
        <v>0.63100000000000001</v>
      </c>
      <c r="O67" s="388" t="s">
        <v>142</v>
      </c>
      <c r="P67" s="178">
        <v>0.64</v>
      </c>
      <c r="Q67" s="388" t="s">
        <v>142</v>
      </c>
      <c r="R67" s="178">
        <v>0.64600000000000002</v>
      </c>
      <c r="S67" s="388" t="s">
        <v>142</v>
      </c>
      <c r="T67" s="178">
        <v>0.66300000000000003</v>
      </c>
      <c r="U67" s="388" t="s">
        <v>142</v>
      </c>
      <c r="V67" s="178">
        <v>0.68400000000000005</v>
      </c>
      <c r="W67" s="388" t="s">
        <v>142</v>
      </c>
      <c r="X67" s="115" t="str">
        <f t="shared" si="0"/>
        <v>up</v>
      </c>
      <c r="Y67" s="122"/>
      <c r="Z67" s="122"/>
      <c r="AA67" s="122"/>
      <c r="AB67" s="122"/>
      <c r="AC67" s="402"/>
    </row>
    <row r="68" spans="1:29" x14ac:dyDescent="0.2">
      <c r="A68" s="158" t="s">
        <v>181</v>
      </c>
      <c r="B68" s="158" t="s">
        <v>199</v>
      </c>
      <c r="C68" s="158" t="s">
        <v>288</v>
      </c>
      <c r="D68" s="158" t="s">
        <v>289</v>
      </c>
      <c r="E68" s="148" t="s">
        <v>356</v>
      </c>
      <c r="F68" s="158" t="s">
        <v>65</v>
      </c>
      <c r="G68" s="138" t="s">
        <v>460</v>
      </c>
      <c r="H68" s="178">
        <v>0.77400000000000002</v>
      </c>
      <c r="I68" s="322" t="s">
        <v>142</v>
      </c>
      <c r="J68" s="178">
        <v>0.77400000000000002</v>
      </c>
      <c r="K68" s="388" t="s">
        <v>142</v>
      </c>
      <c r="L68" s="178">
        <v>0.78200000000000003</v>
      </c>
      <c r="M68" s="388" t="s">
        <v>142</v>
      </c>
      <c r="N68" s="178">
        <v>0.78900000000000003</v>
      </c>
      <c r="O68" s="388" t="s">
        <v>142</v>
      </c>
      <c r="P68" s="178">
        <v>0.79900000000000004</v>
      </c>
      <c r="Q68" s="388" t="s">
        <v>142</v>
      </c>
      <c r="R68" s="178">
        <v>0.80800000000000005</v>
      </c>
      <c r="S68" s="388" t="s">
        <v>142</v>
      </c>
      <c r="T68" s="178">
        <v>0.81799999999999995</v>
      </c>
      <c r="U68" s="388" t="s">
        <v>142</v>
      </c>
      <c r="V68" s="178">
        <v>0.83399999999999996</v>
      </c>
      <c r="W68" s="388" t="s">
        <v>142</v>
      </c>
      <c r="X68" s="115" t="str">
        <f t="shared" si="0"/>
        <v>up</v>
      </c>
      <c r="Y68" s="122"/>
      <c r="Z68" s="122"/>
      <c r="AA68" s="122"/>
      <c r="AB68" s="122"/>
      <c r="AC68" s="402"/>
    </row>
    <row r="69" spans="1:29" x14ac:dyDescent="0.2">
      <c r="A69" s="158" t="s">
        <v>180</v>
      </c>
      <c r="B69" s="158" t="s">
        <v>215</v>
      </c>
      <c r="C69" s="158" t="s">
        <v>246</v>
      </c>
      <c r="D69" s="158" t="s">
        <v>247</v>
      </c>
      <c r="E69" s="148" t="s">
        <v>357</v>
      </c>
      <c r="F69" s="158" t="s">
        <v>66</v>
      </c>
      <c r="G69" s="138" t="s">
        <v>460</v>
      </c>
      <c r="H69" s="178">
        <v>0.92500000000000004</v>
      </c>
      <c r="I69" s="322" t="s">
        <v>143</v>
      </c>
      <c r="J69" s="178">
        <v>0.92500000000000004</v>
      </c>
      <c r="K69" s="388" t="s">
        <v>143</v>
      </c>
      <c r="L69" s="178">
        <v>0.93500000000000005</v>
      </c>
      <c r="M69" s="388" t="s">
        <v>143</v>
      </c>
      <c r="N69" s="178">
        <v>0.94099999999999995</v>
      </c>
      <c r="O69" s="388" t="s">
        <v>143</v>
      </c>
      <c r="P69" s="178">
        <v>0.94399999999999995</v>
      </c>
      <c r="Q69" s="388" t="s">
        <v>143</v>
      </c>
      <c r="R69" s="178">
        <v>0.94399999999999995</v>
      </c>
      <c r="S69" s="388" t="s">
        <v>143</v>
      </c>
      <c r="T69" s="178">
        <v>0.95899999999999996</v>
      </c>
      <c r="U69" s="388" t="s">
        <v>143</v>
      </c>
      <c r="V69" s="178">
        <v>0.97799999999999998</v>
      </c>
      <c r="W69" s="388" t="s">
        <v>143</v>
      </c>
      <c r="X69" s="115" t="str">
        <f t="shared" si="0"/>
        <v>up</v>
      </c>
      <c r="Y69" s="122"/>
      <c r="Z69" s="122"/>
      <c r="AA69" s="122"/>
      <c r="AB69" s="122"/>
      <c r="AC69" s="402"/>
    </row>
    <row r="70" spans="1:29" x14ac:dyDescent="0.2">
      <c r="A70" s="158" t="s">
        <v>181</v>
      </c>
      <c r="B70" s="158" t="s">
        <v>199</v>
      </c>
      <c r="C70" s="158" t="s">
        <v>257</v>
      </c>
      <c r="D70" s="158" t="s">
        <v>258</v>
      </c>
      <c r="E70" s="148" t="s">
        <v>358</v>
      </c>
      <c r="F70" s="158" t="s">
        <v>67</v>
      </c>
      <c r="G70" s="138" t="s">
        <v>460</v>
      </c>
      <c r="H70" s="178">
        <v>0.89800000000000002</v>
      </c>
      <c r="I70" s="322" t="s">
        <v>143</v>
      </c>
      <c r="J70" s="178">
        <v>0.89700000000000002</v>
      </c>
      <c r="K70" s="388" t="s">
        <v>143</v>
      </c>
      <c r="L70" s="178">
        <v>0.90500000000000003</v>
      </c>
      <c r="M70" s="388" t="s">
        <v>143</v>
      </c>
      <c r="N70" s="178">
        <v>0.91400000000000003</v>
      </c>
      <c r="O70" s="388" t="s">
        <v>143</v>
      </c>
      <c r="P70" s="178">
        <v>0.92700000000000005</v>
      </c>
      <c r="Q70" s="388" t="s">
        <v>143</v>
      </c>
      <c r="R70" s="178">
        <v>0.94199999999999995</v>
      </c>
      <c r="S70" s="388" t="s">
        <v>143</v>
      </c>
      <c r="T70" s="178">
        <v>0.95699999999999996</v>
      </c>
      <c r="U70" s="388" t="s">
        <v>143</v>
      </c>
      <c r="V70" s="178">
        <v>0.97899999999999998</v>
      </c>
      <c r="W70" s="388" t="s">
        <v>143</v>
      </c>
      <c r="X70" s="115" t="str">
        <f t="shared" ref="X70:X110" si="1">IF(V70&lt;T70,"down",IF(V70=T70,"same","up"))</f>
        <v>up</v>
      </c>
      <c r="Y70" s="122"/>
      <c r="Z70" s="122"/>
      <c r="AA70" s="122"/>
      <c r="AB70" s="122"/>
      <c r="AC70" s="402"/>
    </row>
    <row r="71" spans="1:29" x14ac:dyDescent="0.2">
      <c r="A71" s="158" t="s">
        <v>161</v>
      </c>
      <c r="B71" s="158" t="s">
        <v>195</v>
      </c>
      <c r="C71" s="158" t="s">
        <v>231</v>
      </c>
      <c r="D71" s="158" t="s">
        <v>232</v>
      </c>
      <c r="E71" s="148" t="s">
        <v>478</v>
      </c>
      <c r="F71" s="158" t="s">
        <v>479</v>
      </c>
      <c r="G71" s="138" t="s">
        <v>460</v>
      </c>
      <c r="H71" s="178">
        <v>0.52</v>
      </c>
      <c r="I71" s="322" t="s">
        <v>142</v>
      </c>
      <c r="J71" s="178">
        <v>0.52</v>
      </c>
      <c r="K71" s="388" t="s">
        <v>142</v>
      </c>
      <c r="L71" s="178">
        <v>0.52700000000000002</v>
      </c>
      <c r="M71" s="388" t="s">
        <v>142</v>
      </c>
      <c r="N71" s="178">
        <v>0.53700000000000003</v>
      </c>
      <c r="O71" s="388" t="s">
        <v>142</v>
      </c>
      <c r="P71" s="178">
        <v>0.54500000000000004</v>
      </c>
      <c r="Q71" s="388" t="s">
        <v>142</v>
      </c>
      <c r="R71" s="178">
        <v>0.55100000000000005</v>
      </c>
      <c r="S71" s="388" t="s">
        <v>142</v>
      </c>
      <c r="T71" s="178">
        <v>0.56499999999999995</v>
      </c>
      <c r="U71" s="388" t="s">
        <v>142</v>
      </c>
      <c r="V71" s="178">
        <v>0.58199999999999996</v>
      </c>
      <c r="W71" s="388" t="s">
        <v>142</v>
      </c>
      <c r="X71" s="115" t="str">
        <f t="shared" si="1"/>
        <v>up</v>
      </c>
      <c r="Y71" s="122"/>
      <c r="Z71" s="122"/>
      <c r="AA71" s="122"/>
      <c r="AB71" s="122"/>
      <c r="AC71" s="402"/>
    </row>
    <row r="72" spans="1:29" x14ac:dyDescent="0.2">
      <c r="A72" s="158" t="s">
        <v>181</v>
      </c>
      <c r="B72" s="158" t="s">
        <v>199</v>
      </c>
      <c r="C72" s="158" t="s">
        <v>288</v>
      </c>
      <c r="D72" s="158" t="s">
        <v>289</v>
      </c>
      <c r="E72" s="148" t="s">
        <v>359</v>
      </c>
      <c r="F72" s="158" t="s">
        <v>360</v>
      </c>
      <c r="G72" s="138" t="s">
        <v>460</v>
      </c>
      <c r="H72" s="178">
        <v>0.73099999999999998</v>
      </c>
      <c r="I72" s="322" t="s">
        <v>142</v>
      </c>
      <c r="J72" s="178">
        <v>0.73099999999999998</v>
      </c>
      <c r="K72" s="388" t="s">
        <v>142</v>
      </c>
      <c r="L72" s="178">
        <v>0.73799999999999999</v>
      </c>
      <c r="M72" s="388" t="s">
        <v>142</v>
      </c>
      <c r="N72" s="178">
        <v>0.746</v>
      </c>
      <c r="O72" s="388" t="s">
        <v>142</v>
      </c>
      <c r="P72" s="178">
        <v>0.755</v>
      </c>
      <c r="Q72" s="388" t="s">
        <v>142</v>
      </c>
      <c r="R72" s="178">
        <v>0.76500000000000001</v>
      </c>
      <c r="S72" s="388" t="s">
        <v>142</v>
      </c>
      <c r="T72" s="178">
        <v>0.77700000000000002</v>
      </c>
      <c r="U72" s="388" t="s">
        <v>142</v>
      </c>
      <c r="V72" s="178">
        <v>0.79900000000000004</v>
      </c>
      <c r="W72" s="388" t="s">
        <v>142</v>
      </c>
      <c r="X72" s="115" t="str">
        <f t="shared" si="1"/>
        <v>up</v>
      </c>
      <c r="Y72" s="122"/>
      <c r="Z72" s="122"/>
      <c r="AA72" s="122"/>
      <c r="AB72" s="122"/>
      <c r="AC72" s="402"/>
    </row>
    <row r="73" spans="1:29" x14ac:dyDescent="0.2">
      <c r="A73" s="158" t="s">
        <v>180</v>
      </c>
      <c r="B73" s="158" t="s">
        <v>215</v>
      </c>
      <c r="C73" s="158" t="s">
        <v>361</v>
      </c>
      <c r="D73" s="158" t="s">
        <v>362</v>
      </c>
      <c r="E73" s="148" t="s">
        <v>363</v>
      </c>
      <c r="F73" s="158" t="s">
        <v>364</v>
      </c>
      <c r="G73" s="138" t="s">
        <v>460</v>
      </c>
      <c r="H73" s="178">
        <v>0.81</v>
      </c>
      <c r="I73" s="322" t="s">
        <v>142</v>
      </c>
      <c r="J73" s="178">
        <v>0.80900000000000005</v>
      </c>
      <c r="K73" s="388" t="s">
        <v>142</v>
      </c>
      <c r="L73" s="178">
        <v>0.81399999999999995</v>
      </c>
      <c r="M73" s="388" t="s">
        <v>142</v>
      </c>
      <c r="N73" s="178">
        <v>0.82</v>
      </c>
      <c r="O73" s="388" t="s">
        <v>142</v>
      </c>
      <c r="P73" s="178">
        <v>0.82799999999999996</v>
      </c>
      <c r="Q73" s="388" t="s">
        <v>142</v>
      </c>
      <c r="R73" s="178">
        <v>0.83499999999999996</v>
      </c>
      <c r="S73" s="388" t="s">
        <v>142</v>
      </c>
      <c r="T73" s="178">
        <v>0.84699999999999998</v>
      </c>
      <c r="U73" s="388" t="s">
        <v>142</v>
      </c>
      <c r="V73" s="178">
        <v>0.86499999999999999</v>
      </c>
      <c r="W73" s="388" t="s">
        <v>142</v>
      </c>
      <c r="X73" s="115" t="str">
        <f t="shared" si="1"/>
        <v>up</v>
      </c>
      <c r="Y73" s="122"/>
      <c r="Z73" s="122"/>
      <c r="AA73" s="122"/>
      <c r="AB73" s="122"/>
      <c r="AC73" s="402"/>
    </row>
    <row r="74" spans="1:29" x14ac:dyDescent="0.2">
      <c r="A74" s="158" t="s">
        <v>181</v>
      </c>
      <c r="B74" s="158" t="s">
        <v>199</v>
      </c>
      <c r="C74" s="158" t="s">
        <v>257</v>
      </c>
      <c r="D74" s="158" t="s">
        <v>258</v>
      </c>
      <c r="E74" s="148" t="s">
        <v>365</v>
      </c>
      <c r="F74" s="158" t="s">
        <v>68</v>
      </c>
      <c r="G74" s="138" t="s">
        <v>460</v>
      </c>
      <c r="H74" s="178">
        <v>0.92500000000000004</v>
      </c>
      <c r="I74" s="322" t="s">
        <v>143</v>
      </c>
      <c r="J74" s="178">
        <v>0.92400000000000004</v>
      </c>
      <c r="K74" s="388" t="s">
        <v>143</v>
      </c>
      <c r="L74" s="178">
        <v>0.93</v>
      </c>
      <c r="M74" s="388" t="s">
        <v>143</v>
      </c>
      <c r="N74" s="178">
        <v>0.93500000000000005</v>
      </c>
      <c r="O74" s="388" t="s">
        <v>143</v>
      </c>
      <c r="P74" s="178">
        <v>0.94899999999999995</v>
      </c>
      <c r="Q74" s="388" t="s">
        <v>143</v>
      </c>
      <c r="R74" s="178">
        <v>0.96299999999999997</v>
      </c>
      <c r="S74" s="388" t="s">
        <v>143</v>
      </c>
      <c r="T74" s="178">
        <v>0.97899999999999998</v>
      </c>
      <c r="U74" s="388" t="s">
        <v>143</v>
      </c>
      <c r="V74" s="178">
        <v>1.004</v>
      </c>
      <c r="W74" s="388" t="s">
        <v>143</v>
      </c>
      <c r="X74" s="115" t="str">
        <f t="shared" si="1"/>
        <v>up</v>
      </c>
      <c r="Y74" s="122"/>
      <c r="Z74" s="122"/>
      <c r="AA74" s="122"/>
      <c r="AB74" s="122"/>
      <c r="AC74" s="402"/>
    </row>
    <row r="75" spans="1:29" x14ac:dyDescent="0.2">
      <c r="A75" s="158" t="s">
        <v>180</v>
      </c>
      <c r="B75" s="158" t="s">
        <v>215</v>
      </c>
      <c r="C75" s="158" t="s">
        <v>366</v>
      </c>
      <c r="D75" s="158" t="s">
        <v>367</v>
      </c>
      <c r="E75" s="148" t="s">
        <v>368</v>
      </c>
      <c r="F75" s="158" t="s">
        <v>369</v>
      </c>
      <c r="G75" s="138" t="s">
        <v>460</v>
      </c>
      <c r="H75" s="178">
        <v>0.73499999999999999</v>
      </c>
      <c r="I75" s="322" t="s">
        <v>142</v>
      </c>
      <c r="J75" s="178">
        <v>0.73699999999999999</v>
      </c>
      <c r="K75" s="388" t="s">
        <v>142</v>
      </c>
      <c r="L75" s="178">
        <v>0.74399999999999999</v>
      </c>
      <c r="M75" s="388" t="s">
        <v>142</v>
      </c>
      <c r="N75" s="178">
        <v>0.75</v>
      </c>
      <c r="O75" s="388" t="s">
        <v>142</v>
      </c>
      <c r="P75" s="178">
        <v>0.75900000000000001</v>
      </c>
      <c r="Q75" s="388" t="s">
        <v>142</v>
      </c>
      <c r="R75" s="178">
        <v>0.76800000000000002</v>
      </c>
      <c r="S75" s="388" t="s">
        <v>142</v>
      </c>
      <c r="T75" s="178">
        <v>0.78200000000000003</v>
      </c>
      <c r="U75" s="388" t="s">
        <v>142</v>
      </c>
      <c r="V75" s="178">
        <v>0.8</v>
      </c>
      <c r="W75" s="388" t="s">
        <v>142</v>
      </c>
      <c r="X75" s="115" t="str">
        <f t="shared" si="1"/>
        <v>up</v>
      </c>
      <c r="Y75" s="122"/>
      <c r="Z75" s="122"/>
      <c r="AA75" s="122"/>
      <c r="AB75" s="122"/>
      <c r="AC75" s="402"/>
    </row>
    <row r="76" spans="1:29" x14ac:dyDescent="0.2">
      <c r="A76" s="158" t="s">
        <v>182</v>
      </c>
      <c r="B76" s="158" t="s">
        <v>219</v>
      </c>
      <c r="C76" s="158" t="s">
        <v>224</v>
      </c>
      <c r="D76" s="158" t="s">
        <v>225</v>
      </c>
      <c r="E76" s="148" t="s">
        <v>370</v>
      </c>
      <c r="F76" s="158" t="s">
        <v>69</v>
      </c>
      <c r="G76" s="138" t="s">
        <v>460</v>
      </c>
      <c r="H76" s="178">
        <v>0.85399999999999998</v>
      </c>
      <c r="I76" s="322" t="s">
        <v>142</v>
      </c>
      <c r="J76" s="178">
        <v>0.86199999999999999</v>
      </c>
      <c r="K76" s="388" t="s">
        <v>142</v>
      </c>
      <c r="L76" s="178">
        <v>0.86899999999999999</v>
      </c>
      <c r="M76" s="388" t="s">
        <v>142</v>
      </c>
      <c r="N76" s="178">
        <v>0.877</v>
      </c>
      <c r="O76" s="388" t="s">
        <v>143</v>
      </c>
      <c r="P76" s="178">
        <v>0.88600000000000001</v>
      </c>
      <c r="Q76" s="388" t="s">
        <v>143</v>
      </c>
      <c r="R76" s="178">
        <v>0.9</v>
      </c>
      <c r="S76" s="388" t="s">
        <v>143</v>
      </c>
      <c r="T76" s="178">
        <v>0.92</v>
      </c>
      <c r="U76" s="388" t="s">
        <v>143</v>
      </c>
      <c r="V76" s="178">
        <v>0.94499999999999995</v>
      </c>
      <c r="W76" s="388" t="s">
        <v>143</v>
      </c>
      <c r="X76" s="115" t="str">
        <f t="shared" si="1"/>
        <v>up</v>
      </c>
      <c r="Y76" s="122"/>
      <c r="Z76" s="122"/>
      <c r="AA76" s="122"/>
      <c r="AB76" s="122"/>
      <c r="AC76" s="402"/>
    </row>
    <row r="77" spans="1:29" x14ac:dyDescent="0.2">
      <c r="A77" s="158" t="s">
        <v>183</v>
      </c>
      <c r="B77" s="158" t="s">
        <v>211</v>
      </c>
      <c r="C77" s="158" t="s">
        <v>212</v>
      </c>
      <c r="D77" s="158" t="s">
        <v>213</v>
      </c>
      <c r="E77" s="148" t="s">
        <v>371</v>
      </c>
      <c r="F77" s="158" t="s">
        <v>70</v>
      </c>
      <c r="G77" s="138" t="s">
        <v>460</v>
      </c>
      <c r="H77" s="178">
        <v>0.621</v>
      </c>
      <c r="I77" s="322" t="s">
        <v>142</v>
      </c>
      <c r="J77" s="178">
        <v>0.61899999999999999</v>
      </c>
      <c r="K77" s="388" t="s">
        <v>142</v>
      </c>
      <c r="L77" s="178">
        <v>0.622</v>
      </c>
      <c r="M77" s="388" t="s">
        <v>142</v>
      </c>
      <c r="N77" s="178">
        <v>0.628</v>
      </c>
      <c r="O77" s="388" t="s">
        <v>142</v>
      </c>
      <c r="P77" s="178">
        <v>0.63300000000000001</v>
      </c>
      <c r="Q77" s="388" t="s">
        <v>142</v>
      </c>
      <c r="R77" s="178">
        <v>0.64</v>
      </c>
      <c r="S77" s="388" t="s">
        <v>142</v>
      </c>
      <c r="T77" s="178">
        <v>0.64800000000000002</v>
      </c>
      <c r="U77" s="388" t="s">
        <v>142</v>
      </c>
      <c r="V77" s="178">
        <v>0.66100000000000003</v>
      </c>
      <c r="W77" s="388" t="s">
        <v>142</v>
      </c>
      <c r="X77" s="115" t="str">
        <f t="shared" si="1"/>
        <v>up</v>
      </c>
      <c r="Y77" s="122"/>
      <c r="Z77" s="122"/>
      <c r="AA77" s="122"/>
      <c r="AB77" s="122"/>
      <c r="AC77" s="402"/>
    </row>
    <row r="78" spans="1:29" x14ac:dyDescent="0.2">
      <c r="A78" s="158" t="s">
        <v>183</v>
      </c>
      <c r="B78" s="158" t="s">
        <v>211</v>
      </c>
      <c r="C78" s="158" t="s">
        <v>294</v>
      </c>
      <c r="D78" s="158" t="s">
        <v>295</v>
      </c>
      <c r="E78" s="148" t="s">
        <v>372</v>
      </c>
      <c r="F78" s="158" t="s">
        <v>71</v>
      </c>
      <c r="G78" s="138" t="s">
        <v>460</v>
      </c>
      <c r="H78" s="178">
        <v>0.745</v>
      </c>
      <c r="I78" s="322" t="s">
        <v>142</v>
      </c>
      <c r="J78" s="178">
        <v>0.74099999999999999</v>
      </c>
      <c r="K78" s="388" t="s">
        <v>142</v>
      </c>
      <c r="L78" s="178">
        <v>0.745</v>
      </c>
      <c r="M78" s="388" t="s">
        <v>142</v>
      </c>
      <c r="N78" s="178">
        <v>0.747</v>
      </c>
      <c r="O78" s="388" t="s">
        <v>142</v>
      </c>
      <c r="P78" s="178">
        <v>0.751</v>
      </c>
      <c r="Q78" s="388" t="s">
        <v>142</v>
      </c>
      <c r="R78" s="178">
        <v>0.752</v>
      </c>
      <c r="S78" s="388" t="s">
        <v>142</v>
      </c>
      <c r="T78" s="178">
        <v>0.76200000000000001</v>
      </c>
      <c r="U78" s="388" t="s">
        <v>142</v>
      </c>
      <c r="V78" s="178">
        <v>0.77800000000000002</v>
      </c>
      <c r="W78" s="388" t="s">
        <v>142</v>
      </c>
      <c r="X78" s="115" t="str">
        <f t="shared" si="1"/>
        <v>up</v>
      </c>
      <c r="Y78" s="122"/>
      <c r="Z78" s="122"/>
      <c r="AA78" s="122"/>
      <c r="AB78" s="122"/>
      <c r="AC78" s="402"/>
    </row>
    <row r="79" spans="1:29" x14ac:dyDescent="0.2">
      <c r="A79" s="158" t="s">
        <v>181</v>
      </c>
      <c r="B79" s="158" t="s">
        <v>199</v>
      </c>
      <c r="C79" s="158" t="s">
        <v>200</v>
      </c>
      <c r="D79" s="158" t="s">
        <v>201</v>
      </c>
      <c r="E79" s="148" t="s">
        <v>374</v>
      </c>
      <c r="F79" s="158" t="s">
        <v>73</v>
      </c>
      <c r="G79" s="138" t="s">
        <v>460</v>
      </c>
      <c r="H79" s="178">
        <v>0.77800000000000002</v>
      </c>
      <c r="I79" s="322" t="s">
        <v>142</v>
      </c>
      <c r="J79" s="178">
        <v>0.77900000000000003</v>
      </c>
      <c r="K79" s="388" t="s">
        <v>142</v>
      </c>
      <c r="L79" s="178">
        <v>0.78400000000000003</v>
      </c>
      <c r="M79" s="388" t="s">
        <v>142</v>
      </c>
      <c r="N79" s="178">
        <v>0.79400000000000004</v>
      </c>
      <c r="O79" s="388" t="s">
        <v>142</v>
      </c>
      <c r="P79" s="178">
        <v>0.80100000000000005</v>
      </c>
      <c r="Q79" s="388" t="s">
        <v>142</v>
      </c>
      <c r="R79" s="178">
        <v>0.81100000000000005</v>
      </c>
      <c r="S79" s="388" t="s">
        <v>142</v>
      </c>
      <c r="T79" s="178">
        <v>0.82299999999999995</v>
      </c>
      <c r="U79" s="388" t="s">
        <v>142</v>
      </c>
      <c r="V79" s="178">
        <v>0.84399999999999997</v>
      </c>
      <c r="W79" s="388" t="s">
        <v>142</v>
      </c>
      <c r="X79" s="115" t="str">
        <f t="shared" si="1"/>
        <v>up</v>
      </c>
      <c r="Y79" s="122"/>
      <c r="Z79" s="122"/>
      <c r="AA79" s="122"/>
      <c r="AB79" s="122"/>
      <c r="AC79" s="402"/>
    </row>
    <row r="80" spans="1:29" x14ac:dyDescent="0.2">
      <c r="A80" s="158" t="s">
        <v>182</v>
      </c>
      <c r="B80" s="158" t="s">
        <v>219</v>
      </c>
      <c r="C80" s="158" t="s">
        <v>224</v>
      </c>
      <c r="D80" s="158" t="s">
        <v>225</v>
      </c>
      <c r="E80" s="148" t="s">
        <v>375</v>
      </c>
      <c r="F80" s="158" t="s">
        <v>74</v>
      </c>
      <c r="G80" s="138" t="s">
        <v>460</v>
      </c>
      <c r="H80" s="178">
        <v>0.82599999999999996</v>
      </c>
      <c r="I80" s="322" t="s">
        <v>142</v>
      </c>
      <c r="J80" s="178">
        <v>0.82699999999999996</v>
      </c>
      <c r="K80" s="388" t="s">
        <v>142</v>
      </c>
      <c r="L80" s="178">
        <v>0.83499999999999996</v>
      </c>
      <c r="M80" s="388" t="s">
        <v>142</v>
      </c>
      <c r="N80" s="178">
        <v>0.84499999999999997</v>
      </c>
      <c r="O80" s="388" t="s">
        <v>142</v>
      </c>
      <c r="P80" s="178">
        <v>0.85399999999999998</v>
      </c>
      <c r="Q80" s="388" t="s">
        <v>142</v>
      </c>
      <c r="R80" s="178">
        <v>0.86299999999999999</v>
      </c>
      <c r="S80" s="388" t="s">
        <v>142</v>
      </c>
      <c r="T80" s="178">
        <v>0.878</v>
      </c>
      <c r="U80" s="388" t="s">
        <v>143</v>
      </c>
      <c r="V80" s="178">
        <v>0.9</v>
      </c>
      <c r="W80" s="388" t="s">
        <v>143</v>
      </c>
      <c r="X80" s="115" t="str">
        <f t="shared" si="1"/>
        <v>up</v>
      </c>
      <c r="Y80" s="122"/>
      <c r="Z80" s="122"/>
      <c r="AA80" s="122"/>
      <c r="AB80" s="122"/>
      <c r="AC80" s="402"/>
    </row>
    <row r="81" spans="1:29" x14ac:dyDescent="0.2">
      <c r="A81" s="158" t="s">
        <v>180</v>
      </c>
      <c r="B81" s="158" t="s">
        <v>215</v>
      </c>
      <c r="C81" s="158" t="s">
        <v>246</v>
      </c>
      <c r="D81" s="158" t="s">
        <v>247</v>
      </c>
      <c r="E81" s="148" t="s">
        <v>377</v>
      </c>
      <c r="F81" s="158" t="s">
        <v>76</v>
      </c>
      <c r="G81" s="138" t="s">
        <v>460</v>
      </c>
      <c r="H81" s="178">
        <v>0.78100000000000003</v>
      </c>
      <c r="I81" s="322" t="s">
        <v>142</v>
      </c>
      <c r="J81" s="178">
        <v>0.78300000000000003</v>
      </c>
      <c r="K81" s="388" t="s">
        <v>142</v>
      </c>
      <c r="L81" s="178">
        <v>0.79300000000000004</v>
      </c>
      <c r="M81" s="388" t="s">
        <v>142</v>
      </c>
      <c r="N81" s="178">
        <v>0.80100000000000005</v>
      </c>
      <c r="O81" s="388" t="s">
        <v>142</v>
      </c>
      <c r="P81" s="178">
        <v>0.81200000000000006</v>
      </c>
      <c r="Q81" s="388" t="s">
        <v>142</v>
      </c>
      <c r="R81" s="178">
        <v>0.82199999999999995</v>
      </c>
      <c r="S81" s="388" t="s">
        <v>142</v>
      </c>
      <c r="T81" s="178">
        <v>0.83499999999999996</v>
      </c>
      <c r="U81" s="388" t="s">
        <v>142</v>
      </c>
      <c r="V81" s="178">
        <v>0.85599999999999998</v>
      </c>
      <c r="W81" s="388" t="s">
        <v>142</v>
      </c>
      <c r="X81" s="115" t="str">
        <f t="shared" si="1"/>
        <v>up</v>
      </c>
      <c r="Y81" s="122"/>
      <c r="Z81" s="122"/>
      <c r="AA81" s="122"/>
      <c r="AB81" s="122"/>
      <c r="AC81" s="402"/>
    </row>
    <row r="82" spans="1:29" x14ac:dyDescent="0.2">
      <c r="A82" s="158" t="s">
        <v>181</v>
      </c>
      <c r="B82" s="158" t="s">
        <v>199</v>
      </c>
      <c r="C82" s="158" t="s">
        <v>200</v>
      </c>
      <c r="D82" s="158" t="s">
        <v>201</v>
      </c>
      <c r="E82" s="148" t="s">
        <v>378</v>
      </c>
      <c r="F82" s="158" t="s">
        <v>77</v>
      </c>
      <c r="G82" s="138" t="s">
        <v>460</v>
      </c>
      <c r="H82" s="178">
        <v>0.752</v>
      </c>
      <c r="I82" s="322" t="s">
        <v>142</v>
      </c>
      <c r="J82" s="178">
        <v>0.754</v>
      </c>
      <c r="K82" s="388" t="s">
        <v>142</v>
      </c>
      <c r="L82" s="178">
        <v>0.75900000000000001</v>
      </c>
      <c r="M82" s="388" t="s">
        <v>142</v>
      </c>
      <c r="N82" s="178">
        <v>0.76800000000000002</v>
      </c>
      <c r="O82" s="388" t="s">
        <v>142</v>
      </c>
      <c r="P82" s="178">
        <v>0.77600000000000002</v>
      </c>
      <c r="Q82" s="388" t="s">
        <v>142</v>
      </c>
      <c r="R82" s="178">
        <v>0.78300000000000003</v>
      </c>
      <c r="S82" s="388" t="s">
        <v>142</v>
      </c>
      <c r="T82" s="178">
        <v>0.79400000000000004</v>
      </c>
      <c r="U82" s="388" t="s">
        <v>142</v>
      </c>
      <c r="V82" s="178">
        <v>0.81100000000000005</v>
      </c>
      <c r="W82" s="388" t="s">
        <v>142</v>
      </c>
      <c r="X82" s="115" t="str">
        <f t="shared" si="1"/>
        <v>up</v>
      </c>
      <c r="Y82" s="122"/>
      <c r="Z82" s="122"/>
      <c r="AA82" s="122"/>
      <c r="AB82" s="122"/>
      <c r="AC82" s="402"/>
    </row>
    <row r="83" spans="1:29" x14ac:dyDescent="0.2">
      <c r="A83" s="158" t="s">
        <v>180</v>
      </c>
      <c r="B83" s="158" t="s">
        <v>215</v>
      </c>
      <c r="C83" s="158" t="s">
        <v>379</v>
      </c>
      <c r="D83" s="158" t="s">
        <v>380</v>
      </c>
      <c r="E83" s="148" t="s">
        <v>480</v>
      </c>
      <c r="F83" s="158" t="s">
        <v>481</v>
      </c>
      <c r="G83" s="138" t="s">
        <v>460</v>
      </c>
      <c r="H83" s="178">
        <v>0.72</v>
      </c>
      <c r="I83" s="322" t="s">
        <v>142</v>
      </c>
      <c r="J83" s="178">
        <v>0.72099999999999997</v>
      </c>
      <c r="K83" s="388" t="s">
        <v>142</v>
      </c>
      <c r="L83" s="178">
        <v>0.72399999999999998</v>
      </c>
      <c r="M83" s="388" t="s">
        <v>142</v>
      </c>
      <c r="N83" s="178">
        <v>0.73099999999999998</v>
      </c>
      <c r="O83" s="388" t="s">
        <v>142</v>
      </c>
      <c r="P83" s="178">
        <v>0.73899999999999999</v>
      </c>
      <c r="Q83" s="388" t="s">
        <v>142</v>
      </c>
      <c r="R83" s="178">
        <v>0.747</v>
      </c>
      <c r="S83" s="388" t="s">
        <v>142</v>
      </c>
      <c r="T83" s="178">
        <v>0.76100000000000001</v>
      </c>
      <c r="U83" s="388" t="s">
        <v>142</v>
      </c>
      <c r="V83" s="178">
        <v>0.77900000000000003</v>
      </c>
      <c r="W83" s="388" t="s">
        <v>142</v>
      </c>
      <c r="X83" s="115" t="str">
        <f t="shared" si="1"/>
        <v>up</v>
      </c>
      <c r="Y83" s="122"/>
      <c r="Z83" s="122"/>
      <c r="AA83" s="122"/>
      <c r="AB83" s="122"/>
      <c r="AC83" s="402"/>
    </row>
    <row r="84" spans="1:29" x14ac:dyDescent="0.2">
      <c r="A84" s="158" t="s">
        <v>184</v>
      </c>
      <c r="B84" s="158" t="s">
        <v>190</v>
      </c>
      <c r="C84" s="158" t="s">
        <v>382</v>
      </c>
      <c r="D84" s="158" t="s">
        <v>383</v>
      </c>
      <c r="E84" s="148" t="s">
        <v>384</v>
      </c>
      <c r="F84" s="158" t="s">
        <v>79</v>
      </c>
      <c r="G84" s="138" t="s">
        <v>460</v>
      </c>
      <c r="H84" s="178">
        <v>0.68899999999999995</v>
      </c>
      <c r="I84" s="322" t="s">
        <v>142</v>
      </c>
      <c r="J84" s="178">
        <v>0.68700000000000006</v>
      </c>
      <c r="K84" s="388" t="s">
        <v>142</v>
      </c>
      <c r="L84" s="178">
        <v>0.68899999999999995</v>
      </c>
      <c r="M84" s="388" t="s">
        <v>142</v>
      </c>
      <c r="N84" s="178">
        <v>0.69399999999999995</v>
      </c>
      <c r="O84" s="388" t="s">
        <v>142</v>
      </c>
      <c r="P84" s="178">
        <v>0.69899999999999995</v>
      </c>
      <c r="Q84" s="388" t="s">
        <v>142</v>
      </c>
      <c r="R84" s="178">
        <v>0.70399999999999996</v>
      </c>
      <c r="S84" s="388" t="s">
        <v>142</v>
      </c>
      <c r="T84" s="178">
        <v>0.70899999999999996</v>
      </c>
      <c r="U84" s="388" t="s">
        <v>142</v>
      </c>
      <c r="V84" s="178">
        <v>0.72299999999999998</v>
      </c>
      <c r="W84" s="388" t="s">
        <v>142</v>
      </c>
      <c r="X84" s="115" t="str">
        <f t="shared" si="1"/>
        <v>up</v>
      </c>
      <c r="Y84" s="122"/>
      <c r="Z84" s="122"/>
      <c r="AA84" s="122"/>
      <c r="AB84" s="122"/>
      <c r="AC84" s="402"/>
    </row>
    <row r="85" spans="1:29" x14ac:dyDescent="0.2">
      <c r="A85" s="158" t="s">
        <v>161</v>
      </c>
      <c r="B85" s="158" t="s">
        <v>195</v>
      </c>
      <c r="C85" s="158" t="s">
        <v>385</v>
      </c>
      <c r="D85" s="158" t="s">
        <v>386</v>
      </c>
      <c r="E85" s="148" t="s">
        <v>387</v>
      </c>
      <c r="F85" s="158" t="s">
        <v>388</v>
      </c>
      <c r="G85" s="138" t="s">
        <v>460</v>
      </c>
      <c r="H85" s="178">
        <v>0.56499999999999995</v>
      </c>
      <c r="I85" s="322" t="s">
        <v>142</v>
      </c>
      <c r="J85" s="178">
        <v>0.56499999999999995</v>
      </c>
      <c r="K85" s="388" t="s">
        <v>142</v>
      </c>
      <c r="L85" s="178">
        <v>0.57199999999999995</v>
      </c>
      <c r="M85" s="388" t="s">
        <v>142</v>
      </c>
      <c r="N85" s="178">
        <v>0.57899999999999996</v>
      </c>
      <c r="O85" s="388" t="s">
        <v>142</v>
      </c>
      <c r="P85" s="178">
        <v>0.58599999999999997</v>
      </c>
      <c r="Q85" s="388" t="s">
        <v>142</v>
      </c>
      <c r="R85" s="178">
        <v>0.59099999999999997</v>
      </c>
      <c r="S85" s="388" t="s">
        <v>142</v>
      </c>
      <c r="T85" s="178">
        <v>0.60199999999999998</v>
      </c>
      <c r="U85" s="388" t="s">
        <v>142</v>
      </c>
      <c r="V85" s="178">
        <v>0.61899999999999999</v>
      </c>
      <c r="W85" s="388" t="s">
        <v>142</v>
      </c>
      <c r="X85" s="115" t="str">
        <f t="shared" si="1"/>
        <v>up</v>
      </c>
      <c r="Y85" s="122"/>
      <c r="Z85" s="122"/>
      <c r="AA85" s="122"/>
      <c r="AB85" s="122"/>
      <c r="AC85" s="402"/>
    </row>
    <row r="86" spans="1:29" x14ac:dyDescent="0.2">
      <c r="A86" s="158" t="s">
        <v>182</v>
      </c>
      <c r="B86" s="158" t="s">
        <v>219</v>
      </c>
      <c r="C86" s="158" t="s">
        <v>251</v>
      </c>
      <c r="D86" s="158" t="s">
        <v>252</v>
      </c>
      <c r="E86" s="148" t="s">
        <v>390</v>
      </c>
      <c r="F86" s="158" t="s">
        <v>81</v>
      </c>
      <c r="G86" s="138" t="s">
        <v>460</v>
      </c>
      <c r="H86" s="178">
        <v>0.93899999999999995</v>
      </c>
      <c r="I86" s="322" t="s">
        <v>143</v>
      </c>
      <c r="J86" s="178">
        <v>0.94199999999999995</v>
      </c>
      <c r="K86" s="388" t="s">
        <v>143</v>
      </c>
      <c r="L86" s="178">
        <v>0.95099999999999996</v>
      </c>
      <c r="M86" s="388" t="s">
        <v>143</v>
      </c>
      <c r="N86" s="178">
        <v>0.96</v>
      </c>
      <c r="O86" s="388" t="s">
        <v>143</v>
      </c>
      <c r="P86" s="178">
        <v>0.96899999999999997</v>
      </c>
      <c r="Q86" s="388" t="s">
        <v>143</v>
      </c>
      <c r="R86" s="178">
        <v>0.97899999999999998</v>
      </c>
      <c r="S86" s="388" t="s">
        <v>143</v>
      </c>
      <c r="T86" s="178">
        <v>0.995</v>
      </c>
      <c r="U86" s="388" t="s">
        <v>143</v>
      </c>
      <c r="V86" s="178">
        <v>1.0249999999999999</v>
      </c>
      <c r="W86" s="388" t="s">
        <v>143</v>
      </c>
      <c r="X86" s="115" t="str">
        <f t="shared" si="1"/>
        <v>up</v>
      </c>
      <c r="Y86" s="122"/>
      <c r="Z86" s="122"/>
      <c r="AA86" s="122"/>
      <c r="AB86" s="122"/>
      <c r="AC86" s="402"/>
    </row>
    <row r="87" spans="1:29" x14ac:dyDescent="0.2">
      <c r="A87" s="158" t="s">
        <v>181</v>
      </c>
      <c r="B87" s="158" t="s">
        <v>199</v>
      </c>
      <c r="C87" s="158" t="s">
        <v>257</v>
      </c>
      <c r="D87" s="158" t="s">
        <v>258</v>
      </c>
      <c r="E87" s="148" t="s">
        <v>391</v>
      </c>
      <c r="F87" s="158" t="s">
        <v>82</v>
      </c>
      <c r="G87" s="138" t="s">
        <v>460</v>
      </c>
      <c r="H87" s="178">
        <v>0.877</v>
      </c>
      <c r="I87" s="322" t="s">
        <v>143</v>
      </c>
      <c r="J87" s="178">
        <v>0.873</v>
      </c>
      <c r="K87" s="388" t="s">
        <v>143</v>
      </c>
      <c r="L87" s="178">
        <v>0.877</v>
      </c>
      <c r="M87" s="388" t="s">
        <v>143</v>
      </c>
      <c r="N87" s="178">
        <v>0.88300000000000001</v>
      </c>
      <c r="O87" s="388" t="s">
        <v>143</v>
      </c>
      <c r="P87" s="178">
        <v>0.88800000000000001</v>
      </c>
      <c r="Q87" s="388" t="s">
        <v>143</v>
      </c>
      <c r="R87" s="178">
        <v>0.89300000000000002</v>
      </c>
      <c r="S87" s="388" t="s">
        <v>143</v>
      </c>
      <c r="T87" s="178">
        <v>0.90900000000000003</v>
      </c>
      <c r="U87" s="388" t="s">
        <v>143</v>
      </c>
      <c r="V87" s="178">
        <v>0.92700000000000005</v>
      </c>
      <c r="W87" s="388" t="s">
        <v>143</v>
      </c>
      <c r="X87" s="115" t="str">
        <f t="shared" si="1"/>
        <v>up</v>
      </c>
      <c r="Y87" s="122"/>
      <c r="Z87" s="122"/>
      <c r="AA87" s="122"/>
      <c r="AB87" s="122"/>
      <c r="AC87" s="402"/>
    </row>
    <row r="88" spans="1:29" x14ac:dyDescent="0.2">
      <c r="A88" s="158" t="s">
        <v>161</v>
      </c>
      <c r="B88" s="158" t="s">
        <v>195</v>
      </c>
      <c r="C88" s="158" t="s">
        <v>393</v>
      </c>
      <c r="D88" s="158" t="s">
        <v>394</v>
      </c>
      <c r="E88" s="148" t="s">
        <v>395</v>
      </c>
      <c r="F88" s="158" t="s">
        <v>396</v>
      </c>
      <c r="G88" s="138" t="s">
        <v>460</v>
      </c>
      <c r="H88" s="178">
        <v>0.60799999999999998</v>
      </c>
      <c r="I88" s="322" t="s">
        <v>142</v>
      </c>
      <c r="J88" s="178">
        <v>0.61</v>
      </c>
      <c r="K88" s="388" t="s">
        <v>142</v>
      </c>
      <c r="L88" s="178">
        <v>0.61699999999999999</v>
      </c>
      <c r="M88" s="388" t="s">
        <v>142</v>
      </c>
      <c r="N88" s="178">
        <v>0.626</v>
      </c>
      <c r="O88" s="388" t="s">
        <v>142</v>
      </c>
      <c r="P88" s="178">
        <v>0.63600000000000001</v>
      </c>
      <c r="Q88" s="388" t="s">
        <v>142</v>
      </c>
      <c r="R88" s="178">
        <v>0.64400000000000002</v>
      </c>
      <c r="S88" s="388" t="s">
        <v>142</v>
      </c>
      <c r="T88" s="178">
        <v>0.65800000000000003</v>
      </c>
      <c r="U88" s="388" t="s">
        <v>142</v>
      </c>
      <c r="V88" s="178">
        <v>0.67500000000000004</v>
      </c>
      <c r="W88" s="388" t="s">
        <v>142</v>
      </c>
      <c r="X88" s="115" t="str">
        <f t="shared" si="1"/>
        <v>up</v>
      </c>
      <c r="Y88" s="122"/>
      <c r="Z88" s="122"/>
      <c r="AA88" s="122"/>
      <c r="AB88" s="122"/>
      <c r="AC88" s="402"/>
    </row>
    <row r="89" spans="1:29" x14ac:dyDescent="0.2">
      <c r="A89" s="158" t="s">
        <v>179</v>
      </c>
      <c r="B89" s="158" t="s">
        <v>203</v>
      </c>
      <c r="C89" s="158" t="s">
        <v>204</v>
      </c>
      <c r="D89" s="158" t="s">
        <v>205</v>
      </c>
      <c r="E89" s="148" t="s">
        <v>398</v>
      </c>
      <c r="F89" s="158" t="s">
        <v>85</v>
      </c>
      <c r="G89" s="138" t="s">
        <v>460</v>
      </c>
      <c r="H89" s="178">
        <v>0.79100000000000004</v>
      </c>
      <c r="I89" s="322" t="s">
        <v>142</v>
      </c>
      <c r="J89" s="178">
        <v>0.79200000000000004</v>
      </c>
      <c r="K89" s="388" t="s">
        <v>142</v>
      </c>
      <c r="L89" s="178">
        <v>0.80300000000000005</v>
      </c>
      <c r="M89" s="388" t="s">
        <v>142</v>
      </c>
      <c r="N89" s="178">
        <v>0.81299999999999994</v>
      </c>
      <c r="O89" s="388" t="s">
        <v>142</v>
      </c>
      <c r="P89" s="178">
        <v>0.81799999999999995</v>
      </c>
      <c r="Q89" s="388" t="s">
        <v>142</v>
      </c>
      <c r="R89" s="178">
        <v>0.82699999999999996</v>
      </c>
      <c r="S89" s="388" t="s">
        <v>142</v>
      </c>
      <c r="T89" s="178">
        <v>0.85</v>
      </c>
      <c r="U89" s="388" t="s">
        <v>142</v>
      </c>
      <c r="V89" s="178">
        <v>0.876</v>
      </c>
      <c r="W89" s="388" t="s">
        <v>143</v>
      </c>
      <c r="X89" s="115" t="str">
        <f t="shared" si="1"/>
        <v>up</v>
      </c>
      <c r="Y89" s="122"/>
      <c r="Z89" s="122"/>
      <c r="AA89" s="122"/>
      <c r="AB89" s="122"/>
      <c r="AC89" s="402"/>
    </row>
    <row r="90" spans="1:29" x14ac:dyDescent="0.2">
      <c r="A90" s="158" t="s">
        <v>182</v>
      </c>
      <c r="B90" s="158" t="s">
        <v>219</v>
      </c>
      <c r="C90" s="158" t="s">
        <v>251</v>
      </c>
      <c r="D90" s="158" t="s">
        <v>252</v>
      </c>
      <c r="E90" s="148" t="s">
        <v>399</v>
      </c>
      <c r="F90" s="158" t="s">
        <v>86</v>
      </c>
      <c r="G90" s="138" t="s">
        <v>460</v>
      </c>
      <c r="H90" s="178">
        <v>0.8</v>
      </c>
      <c r="I90" s="322" t="s">
        <v>142</v>
      </c>
      <c r="J90" s="178">
        <v>0.79700000000000004</v>
      </c>
      <c r="K90" s="388" t="s">
        <v>142</v>
      </c>
      <c r="L90" s="178">
        <v>0.80100000000000005</v>
      </c>
      <c r="M90" s="388" t="s">
        <v>142</v>
      </c>
      <c r="N90" s="178">
        <v>0.80500000000000005</v>
      </c>
      <c r="O90" s="388" t="s">
        <v>142</v>
      </c>
      <c r="P90" s="178">
        <v>0.81200000000000006</v>
      </c>
      <c r="Q90" s="388" t="s">
        <v>142</v>
      </c>
      <c r="R90" s="178">
        <v>0.81599999999999995</v>
      </c>
      <c r="S90" s="388" t="s">
        <v>142</v>
      </c>
      <c r="T90" s="178">
        <v>0.83399999999999996</v>
      </c>
      <c r="U90" s="388" t="s">
        <v>142</v>
      </c>
      <c r="V90" s="178">
        <v>0.87</v>
      </c>
      <c r="W90" s="388" t="s">
        <v>142</v>
      </c>
      <c r="X90" s="115" t="str">
        <f t="shared" si="1"/>
        <v>up</v>
      </c>
      <c r="Y90" s="122"/>
      <c r="Z90" s="122"/>
      <c r="AA90" s="122"/>
      <c r="AB90" s="122"/>
      <c r="AC90" s="402"/>
    </row>
    <row r="91" spans="1:29" x14ac:dyDescent="0.2">
      <c r="A91" s="158" t="s">
        <v>182</v>
      </c>
      <c r="B91" s="158" t="s">
        <v>219</v>
      </c>
      <c r="C91" s="158" t="s">
        <v>251</v>
      </c>
      <c r="D91" s="158" t="s">
        <v>252</v>
      </c>
      <c r="E91" s="148" t="s">
        <v>400</v>
      </c>
      <c r="F91" s="158" t="s">
        <v>87</v>
      </c>
      <c r="G91" s="138" t="s">
        <v>460</v>
      </c>
      <c r="H91" s="178">
        <v>0.92500000000000004</v>
      </c>
      <c r="I91" s="322" t="s">
        <v>143</v>
      </c>
      <c r="J91" s="178">
        <v>0.92700000000000005</v>
      </c>
      <c r="K91" s="388" t="s">
        <v>143</v>
      </c>
      <c r="L91" s="178">
        <v>0.93500000000000005</v>
      </c>
      <c r="M91" s="388" t="s">
        <v>143</v>
      </c>
      <c r="N91" s="178">
        <v>0.94699999999999995</v>
      </c>
      <c r="O91" s="388" t="s">
        <v>143</v>
      </c>
      <c r="P91" s="178">
        <v>0.95499999999999996</v>
      </c>
      <c r="Q91" s="388" t="s">
        <v>143</v>
      </c>
      <c r="R91" s="178">
        <v>0.96199999999999997</v>
      </c>
      <c r="S91" s="388" t="s">
        <v>143</v>
      </c>
      <c r="T91" s="178">
        <v>0.98</v>
      </c>
      <c r="U91" s="388" t="s">
        <v>143</v>
      </c>
      <c r="V91" s="178">
        <v>1.006</v>
      </c>
      <c r="W91" s="388" t="s">
        <v>143</v>
      </c>
      <c r="X91" s="115" t="str">
        <f t="shared" si="1"/>
        <v>up</v>
      </c>
      <c r="Y91" s="122"/>
      <c r="Z91" s="122"/>
      <c r="AA91" s="122"/>
      <c r="AB91" s="122"/>
      <c r="AC91" s="402"/>
    </row>
    <row r="92" spans="1:29" x14ac:dyDescent="0.2">
      <c r="A92" s="158" t="s">
        <v>180</v>
      </c>
      <c r="B92" s="158" t="s">
        <v>215</v>
      </c>
      <c r="C92" s="158" t="s">
        <v>246</v>
      </c>
      <c r="D92" s="158" t="s">
        <v>247</v>
      </c>
      <c r="E92" s="148" t="s">
        <v>401</v>
      </c>
      <c r="F92" s="158" t="s">
        <v>88</v>
      </c>
      <c r="G92" s="138" t="s">
        <v>460</v>
      </c>
      <c r="H92" s="178">
        <v>0.78900000000000003</v>
      </c>
      <c r="I92" s="322" t="s">
        <v>142</v>
      </c>
      <c r="J92" s="178">
        <v>0.78600000000000003</v>
      </c>
      <c r="K92" s="388" t="s">
        <v>142</v>
      </c>
      <c r="L92" s="178">
        <v>0.79200000000000004</v>
      </c>
      <c r="M92" s="388" t="s">
        <v>142</v>
      </c>
      <c r="N92" s="178">
        <v>0.79700000000000004</v>
      </c>
      <c r="O92" s="388" t="s">
        <v>142</v>
      </c>
      <c r="P92" s="178">
        <v>0.80500000000000005</v>
      </c>
      <c r="Q92" s="388" t="s">
        <v>142</v>
      </c>
      <c r="R92" s="178">
        <v>0.81</v>
      </c>
      <c r="S92" s="388" t="s">
        <v>142</v>
      </c>
      <c r="T92" s="178">
        <v>0.82599999999999996</v>
      </c>
      <c r="U92" s="388" t="s">
        <v>142</v>
      </c>
      <c r="V92" s="178">
        <v>0.84799999999999998</v>
      </c>
      <c r="W92" s="388" t="s">
        <v>142</v>
      </c>
      <c r="X92" s="115" t="str">
        <f t="shared" si="1"/>
        <v>up</v>
      </c>
      <c r="Y92" s="122"/>
      <c r="Z92" s="122"/>
      <c r="AA92" s="122"/>
      <c r="AB92" s="122"/>
      <c r="AC92" s="402"/>
    </row>
    <row r="93" spans="1:29" x14ac:dyDescent="0.2">
      <c r="A93" s="158" t="s">
        <v>182</v>
      </c>
      <c r="B93" s="158" t="s">
        <v>219</v>
      </c>
      <c r="C93" s="158" t="s">
        <v>224</v>
      </c>
      <c r="D93" s="158" t="s">
        <v>225</v>
      </c>
      <c r="E93" s="148" t="s">
        <v>402</v>
      </c>
      <c r="F93" s="158" t="s">
        <v>89</v>
      </c>
      <c r="G93" s="138" t="s">
        <v>460</v>
      </c>
      <c r="H93" s="178">
        <v>0.82899999999999996</v>
      </c>
      <c r="I93" s="322" t="s">
        <v>142</v>
      </c>
      <c r="J93" s="178">
        <v>0.83399999999999996</v>
      </c>
      <c r="K93" s="388" t="s">
        <v>142</v>
      </c>
      <c r="L93" s="178">
        <v>0.84399999999999997</v>
      </c>
      <c r="M93" s="388" t="s">
        <v>142</v>
      </c>
      <c r="N93" s="178">
        <v>0.85599999999999998</v>
      </c>
      <c r="O93" s="388" t="s">
        <v>142</v>
      </c>
      <c r="P93" s="178">
        <v>0.86899999999999999</v>
      </c>
      <c r="Q93" s="388" t="s">
        <v>142</v>
      </c>
      <c r="R93" s="178">
        <v>0.88200000000000001</v>
      </c>
      <c r="S93" s="388" t="s">
        <v>143</v>
      </c>
      <c r="T93" s="178">
        <v>0.9</v>
      </c>
      <c r="U93" s="388" t="s">
        <v>143</v>
      </c>
      <c r="V93" s="178">
        <v>0.92600000000000005</v>
      </c>
      <c r="W93" s="388" t="s">
        <v>143</v>
      </c>
      <c r="X93" s="115" t="str">
        <f t="shared" si="1"/>
        <v>up</v>
      </c>
      <c r="Y93" s="122"/>
      <c r="Z93" s="122"/>
      <c r="AA93" s="122"/>
      <c r="AB93" s="122"/>
      <c r="AC93" s="402"/>
    </row>
    <row r="94" spans="1:29" x14ac:dyDescent="0.2">
      <c r="A94" s="158" t="s">
        <v>180</v>
      </c>
      <c r="B94" s="158" t="s">
        <v>215</v>
      </c>
      <c r="C94" s="158" t="s">
        <v>246</v>
      </c>
      <c r="D94" s="158" t="s">
        <v>247</v>
      </c>
      <c r="E94" s="148" t="s">
        <v>403</v>
      </c>
      <c r="F94" s="158" t="s">
        <v>90</v>
      </c>
      <c r="G94" s="138" t="s">
        <v>460</v>
      </c>
      <c r="H94" s="178">
        <v>0.81100000000000005</v>
      </c>
      <c r="I94" s="322" t="s">
        <v>142</v>
      </c>
      <c r="J94" s="178">
        <v>0.81399999999999995</v>
      </c>
      <c r="K94" s="388" t="s">
        <v>142</v>
      </c>
      <c r="L94" s="178">
        <v>0.82499999999999996</v>
      </c>
      <c r="M94" s="388" t="s">
        <v>142</v>
      </c>
      <c r="N94" s="178">
        <v>0.83699999999999997</v>
      </c>
      <c r="O94" s="388" t="s">
        <v>142</v>
      </c>
      <c r="P94" s="178">
        <v>0.84899999999999998</v>
      </c>
      <c r="Q94" s="388" t="s">
        <v>142</v>
      </c>
      <c r="R94" s="178">
        <v>0.85899999999999999</v>
      </c>
      <c r="S94" s="388" t="s">
        <v>142</v>
      </c>
      <c r="T94" s="178">
        <v>0.88</v>
      </c>
      <c r="U94" s="388" t="s">
        <v>143</v>
      </c>
      <c r="V94" s="178">
        <v>0.90500000000000003</v>
      </c>
      <c r="W94" s="388" t="s">
        <v>143</v>
      </c>
      <c r="X94" s="115" t="str">
        <f t="shared" si="1"/>
        <v>up</v>
      </c>
      <c r="Y94" s="122"/>
      <c r="Z94" s="122"/>
      <c r="AA94" s="122"/>
      <c r="AB94" s="122"/>
      <c r="AC94" s="402"/>
    </row>
    <row r="95" spans="1:29" x14ac:dyDescent="0.2">
      <c r="A95" s="158" t="s">
        <v>181</v>
      </c>
      <c r="B95" s="158" t="s">
        <v>199</v>
      </c>
      <c r="C95" s="158" t="s">
        <v>257</v>
      </c>
      <c r="D95" s="158" t="s">
        <v>258</v>
      </c>
      <c r="E95" s="148" t="s">
        <v>404</v>
      </c>
      <c r="F95" s="158" t="s">
        <v>91</v>
      </c>
      <c r="G95" s="138" t="s">
        <v>460</v>
      </c>
      <c r="H95" s="178">
        <v>0.92600000000000005</v>
      </c>
      <c r="I95" s="322" t="s">
        <v>143</v>
      </c>
      <c r="J95" s="178">
        <v>0.92400000000000004</v>
      </c>
      <c r="K95" s="388" t="s">
        <v>143</v>
      </c>
      <c r="L95" s="178">
        <v>0.92900000000000005</v>
      </c>
      <c r="M95" s="388" t="s">
        <v>143</v>
      </c>
      <c r="N95" s="178">
        <v>0.93100000000000005</v>
      </c>
      <c r="O95" s="388" t="s">
        <v>143</v>
      </c>
      <c r="P95" s="178">
        <v>0.93600000000000005</v>
      </c>
      <c r="Q95" s="388" t="s">
        <v>143</v>
      </c>
      <c r="R95" s="178">
        <v>0.94099999999999995</v>
      </c>
      <c r="S95" s="388" t="s">
        <v>143</v>
      </c>
      <c r="T95" s="178">
        <v>0.95299999999999996</v>
      </c>
      <c r="U95" s="388" t="s">
        <v>143</v>
      </c>
      <c r="V95" s="178">
        <v>0.97099999999999997</v>
      </c>
      <c r="W95" s="388" t="s">
        <v>143</v>
      </c>
      <c r="X95" s="115" t="str">
        <f t="shared" si="1"/>
        <v>up</v>
      </c>
      <c r="Y95" s="122"/>
      <c r="Z95" s="122"/>
      <c r="AA95" s="122"/>
      <c r="AB95" s="122"/>
      <c r="AC95" s="402"/>
    </row>
    <row r="96" spans="1:29" x14ac:dyDescent="0.2">
      <c r="A96" s="158" t="s">
        <v>183</v>
      </c>
      <c r="B96" s="158" t="s">
        <v>211</v>
      </c>
      <c r="C96" s="158" t="s">
        <v>405</v>
      </c>
      <c r="D96" s="158" t="s">
        <v>406</v>
      </c>
      <c r="E96" s="148" t="s">
        <v>407</v>
      </c>
      <c r="F96" s="158" t="s">
        <v>408</v>
      </c>
      <c r="G96" s="138" t="s">
        <v>460</v>
      </c>
      <c r="H96" s="178">
        <v>0.67100000000000004</v>
      </c>
      <c r="I96" s="322" t="s">
        <v>142</v>
      </c>
      <c r="J96" s="178">
        <v>0.67</v>
      </c>
      <c r="K96" s="388" t="s">
        <v>142</v>
      </c>
      <c r="L96" s="178">
        <v>0.67600000000000005</v>
      </c>
      <c r="M96" s="388" t="s">
        <v>142</v>
      </c>
      <c r="N96" s="178">
        <v>0.68600000000000005</v>
      </c>
      <c r="O96" s="388" t="s">
        <v>142</v>
      </c>
      <c r="P96" s="178">
        <v>0.69399999999999995</v>
      </c>
      <c r="Q96" s="388" t="s">
        <v>142</v>
      </c>
      <c r="R96" s="178">
        <v>0.70099999999999996</v>
      </c>
      <c r="S96" s="388" t="s">
        <v>142</v>
      </c>
      <c r="T96" s="178">
        <v>0.71499999999999997</v>
      </c>
      <c r="U96" s="388" t="s">
        <v>142</v>
      </c>
      <c r="V96" s="178">
        <v>0.73499999999999999</v>
      </c>
      <c r="W96" s="388" t="s">
        <v>142</v>
      </c>
      <c r="X96" s="115" t="str">
        <f t="shared" si="1"/>
        <v>up</v>
      </c>
      <c r="Y96" s="122"/>
      <c r="Z96" s="122"/>
      <c r="AA96" s="122"/>
      <c r="AB96" s="122"/>
      <c r="AC96" s="402"/>
    </row>
    <row r="97" spans="1:29" x14ac:dyDescent="0.2">
      <c r="A97" s="158" t="s">
        <v>182</v>
      </c>
      <c r="B97" s="158" t="s">
        <v>219</v>
      </c>
      <c r="C97" s="158" t="s">
        <v>224</v>
      </c>
      <c r="D97" s="158" t="s">
        <v>225</v>
      </c>
      <c r="E97" s="148" t="s">
        <v>410</v>
      </c>
      <c r="F97" s="158" t="s">
        <v>93</v>
      </c>
      <c r="G97" s="138" t="s">
        <v>460</v>
      </c>
      <c r="H97" s="178">
        <v>0.76800000000000002</v>
      </c>
      <c r="I97" s="322" t="s">
        <v>142</v>
      </c>
      <c r="J97" s="178">
        <v>0.76400000000000001</v>
      </c>
      <c r="K97" s="388" t="s">
        <v>142</v>
      </c>
      <c r="L97" s="178">
        <v>0.76700000000000002</v>
      </c>
      <c r="M97" s="388" t="s">
        <v>142</v>
      </c>
      <c r="N97" s="178">
        <v>0.77300000000000002</v>
      </c>
      <c r="O97" s="388" t="s">
        <v>142</v>
      </c>
      <c r="P97" s="178">
        <v>0.78100000000000003</v>
      </c>
      <c r="Q97" s="388" t="s">
        <v>142</v>
      </c>
      <c r="R97" s="178">
        <v>0.78800000000000003</v>
      </c>
      <c r="S97" s="388" t="s">
        <v>142</v>
      </c>
      <c r="T97" s="178">
        <v>0.80200000000000005</v>
      </c>
      <c r="U97" s="388" t="s">
        <v>142</v>
      </c>
      <c r="V97" s="178">
        <v>0.82599999999999996</v>
      </c>
      <c r="W97" s="388" t="s">
        <v>142</v>
      </c>
      <c r="X97" s="115" t="str">
        <f t="shared" si="1"/>
        <v>up</v>
      </c>
      <c r="Y97" s="122"/>
      <c r="Z97" s="122"/>
      <c r="AA97" s="122"/>
      <c r="AB97" s="122"/>
      <c r="AC97" s="402"/>
    </row>
    <row r="98" spans="1:29" x14ac:dyDescent="0.2">
      <c r="A98" s="158" t="s">
        <v>181</v>
      </c>
      <c r="B98" s="158" t="s">
        <v>199</v>
      </c>
      <c r="C98" s="158" t="s">
        <v>257</v>
      </c>
      <c r="D98" s="158" t="s">
        <v>258</v>
      </c>
      <c r="E98" s="148" t="s">
        <v>411</v>
      </c>
      <c r="F98" s="158" t="s">
        <v>412</v>
      </c>
      <c r="G98" s="138" t="s">
        <v>460</v>
      </c>
      <c r="H98" s="178">
        <v>0.91800000000000004</v>
      </c>
      <c r="I98" s="322" t="s">
        <v>143</v>
      </c>
      <c r="J98" s="178">
        <v>0.92200000000000004</v>
      </c>
      <c r="K98" s="388" t="s">
        <v>143</v>
      </c>
      <c r="L98" s="178">
        <v>0.93100000000000005</v>
      </c>
      <c r="M98" s="388" t="s">
        <v>143</v>
      </c>
      <c r="N98" s="178">
        <v>0.94</v>
      </c>
      <c r="O98" s="388" t="s">
        <v>143</v>
      </c>
      <c r="P98" s="178">
        <v>0.95199999999999996</v>
      </c>
      <c r="Q98" s="388" t="s">
        <v>143</v>
      </c>
      <c r="R98" s="178">
        <v>0.96199999999999997</v>
      </c>
      <c r="S98" s="388" t="s">
        <v>143</v>
      </c>
      <c r="T98" s="178">
        <v>0.97899999999999998</v>
      </c>
      <c r="U98" s="388" t="s">
        <v>143</v>
      </c>
      <c r="V98" s="178">
        <v>1.002</v>
      </c>
      <c r="W98" s="388" t="s">
        <v>143</v>
      </c>
      <c r="X98" s="115" t="str">
        <f t="shared" si="1"/>
        <v>up</v>
      </c>
      <c r="Y98" s="122"/>
      <c r="Z98" s="122"/>
      <c r="AA98" s="122"/>
      <c r="AB98" s="122"/>
      <c r="AC98" s="402"/>
    </row>
    <row r="99" spans="1:29" x14ac:dyDescent="0.2">
      <c r="A99" s="158" t="s">
        <v>179</v>
      </c>
      <c r="B99" s="158" t="s">
        <v>203</v>
      </c>
      <c r="C99" s="158" t="s">
        <v>204</v>
      </c>
      <c r="D99" s="158" t="s">
        <v>205</v>
      </c>
      <c r="E99" s="148" t="s">
        <v>414</v>
      </c>
      <c r="F99" s="158" t="s">
        <v>95</v>
      </c>
      <c r="G99" s="138" t="s">
        <v>460</v>
      </c>
      <c r="H99" s="178">
        <v>0.8</v>
      </c>
      <c r="I99" s="322" t="s">
        <v>142</v>
      </c>
      <c r="J99" s="178">
        <v>0.80900000000000005</v>
      </c>
      <c r="K99" s="388" t="s">
        <v>142</v>
      </c>
      <c r="L99" s="178">
        <v>0.81899999999999995</v>
      </c>
      <c r="M99" s="388" t="s">
        <v>142</v>
      </c>
      <c r="N99" s="178">
        <v>0.83099999999999996</v>
      </c>
      <c r="O99" s="388" t="s">
        <v>142</v>
      </c>
      <c r="P99" s="178">
        <v>0.84</v>
      </c>
      <c r="Q99" s="388" t="s">
        <v>142</v>
      </c>
      <c r="R99" s="178">
        <v>0.84699999999999998</v>
      </c>
      <c r="S99" s="388" t="s">
        <v>142</v>
      </c>
      <c r="T99" s="178">
        <v>0.87</v>
      </c>
      <c r="U99" s="388" t="s">
        <v>142</v>
      </c>
      <c r="V99" s="178">
        <v>0.89600000000000002</v>
      </c>
      <c r="W99" s="388" t="s">
        <v>143</v>
      </c>
      <c r="X99" s="115" t="str">
        <f t="shared" si="1"/>
        <v>up</v>
      </c>
      <c r="Y99" s="122"/>
      <c r="Z99" s="122"/>
      <c r="AA99" s="122"/>
      <c r="AB99" s="122"/>
      <c r="AC99" s="402"/>
    </row>
    <row r="100" spans="1:29" x14ac:dyDescent="0.2">
      <c r="A100" s="158" t="s">
        <v>182</v>
      </c>
      <c r="B100" s="158" t="s">
        <v>219</v>
      </c>
      <c r="C100" s="158" t="s">
        <v>224</v>
      </c>
      <c r="D100" s="158" t="s">
        <v>225</v>
      </c>
      <c r="E100" s="148" t="s">
        <v>416</v>
      </c>
      <c r="F100" s="158" t="s">
        <v>97</v>
      </c>
      <c r="G100" s="138" t="s">
        <v>460</v>
      </c>
      <c r="H100" s="178">
        <v>0.82099999999999995</v>
      </c>
      <c r="I100" s="322" t="s">
        <v>142</v>
      </c>
      <c r="J100" s="178">
        <v>0.82399999999999995</v>
      </c>
      <c r="K100" s="388" t="s">
        <v>142</v>
      </c>
      <c r="L100" s="178">
        <v>0.83199999999999996</v>
      </c>
      <c r="M100" s="388" t="s">
        <v>142</v>
      </c>
      <c r="N100" s="178">
        <v>0.83799999999999997</v>
      </c>
      <c r="O100" s="388" t="s">
        <v>142</v>
      </c>
      <c r="P100" s="178">
        <v>0.84699999999999998</v>
      </c>
      <c r="Q100" s="388" t="s">
        <v>142</v>
      </c>
      <c r="R100" s="178">
        <v>0.85699999999999998</v>
      </c>
      <c r="S100" s="388" t="s">
        <v>142</v>
      </c>
      <c r="T100" s="178">
        <v>0.871</v>
      </c>
      <c r="U100" s="388" t="s">
        <v>142</v>
      </c>
      <c r="V100" s="178">
        <v>0.89700000000000002</v>
      </c>
      <c r="W100" s="388" t="s">
        <v>143</v>
      </c>
      <c r="X100" s="115" t="str">
        <f t="shared" si="1"/>
        <v>up</v>
      </c>
      <c r="Y100" s="122"/>
      <c r="Z100" s="122"/>
      <c r="AA100" s="122"/>
      <c r="AB100" s="122"/>
      <c r="AC100" s="402"/>
    </row>
    <row r="101" spans="1:29" x14ac:dyDescent="0.2">
      <c r="A101" s="158" t="s">
        <v>181</v>
      </c>
      <c r="B101" s="158" t="s">
        <v>199</v>
      </c>
      <c r="C101" s="158" t="s">
        <v>288</v>
      </c>
      <c r="D101" s="158" t="s">
        <v>289</v>
      </c>
      <c r="E101" s="148" t="s">
        <v>417</v>
      </c>
      <c r="F101" s="158" t="s">
        <v>98</v>
      </c>
      <c r="G101" s="138" t="s">
        <v>460</v>
      </c>
      <c r="H101" s="178">
        <v>0.67900000000000005</v>
      </c>
      <c r="I101" s="322" t="s">
        <v>142</v>
      </c>
      <c r="J101" s="178">
        <v>0.68100000000000005</v>
      </c>
      <c r="K101" s="388" t="s">
        <v>142</v>
      </c>
      <c r="L101" s="178">
        <v>0.68700000000000006</v>
      </c>
      <c r="M101" s="388" t="s">
        <v>142</v>
      </c>
      <c r="N101" s="178">
        <v>0.69199999999999995</v>
      </c>
      <c r="O101" s="388" t="s">
        <v>142</v>
      </c>
      <c r="P101" s="178">
        <v>0.69899999999999995</v>
      </c>
      <c r="Q101" s="388" t="s">
        <v>142</v>
      </c>
      <c r="R101" s="178">
        <v>0.70499999999999996</v>
      </c>
      <c r="S101" s="388" t="s">
        <v>142</v>
      </c>
      <c r="T101" s="178">
        <v>0.71699999999999997</v>
      </c>
      <c r="U101" s="388" t="s">
        <v>142</v>
      </c>
      <c r="V101" s="178">
        <v>0.73799999999999999</v>
      </c>
      <c r="W101" s="388" t="s">
        <v>142</v>
      </c>
      <c r="X101" s="115" t="str">
        <f t="shared" si="1"/>
        <v>up</v>
      </c>
      <c r="Y101" s="122"/>
      <c r="Z101" s="122"/>
      <c r="AA101" s="122"/>
      <c r="AB101" s="122"/>
      <c r="AC101" s="402"/>
    </row>
    <row r="102" spans="1:29" x14ac:dyDescent="0.2">
      <c r="A102" s="158" t="s">
        <v>181</v>
      </c>
      <c r="B102" s="158" t="s">
        <v>199</v>
      </c>
      <c r="C102" s="158" t="s">
        <v>227</v>
      </c>
      <c r="D102" s="158" t="s">
        <v>228</v>
      </c>
      <c r="E102" s="148" t="s">
        <v>418</v>
      </c>
      <c r="F102" s="158" t="s">
        <v>99</v>
      </c>
      <c r="G102" s="138" t="s">
        <v>460</v>
      </c>
      <c r="H102" s="178">
        <v>0.86399999999999999</v>
      </c>
      <c r="I102" s="322" t="s">
        <v>142</v>
      </c>
      <c r="J102" s="178">
        <v>0.86799999999999999</v>
      </c>
      <c r="K102" s="388" t="s">
        <v>142</v>
      </c>
      <c r="L102" s="178">
        <v>0.88100000000000001</v>
      </c>
      <c r="M102" s="388" t="s">
        <v>143</v>
      </c>
      <c r="N102" s="178">
        <v>0.89300000000000002</v>
      </c>
      <c r="O102" s="388" t="s">
        <v>143</v>
      </c>
      <c r="P102" s="178">
        <v>0.90600000000000003</v>
      </c>
      <c r="Q102" s="388" t="s">
        <v>143</v>
      </c>
      <c r="R102" s="178">
        <v>0.91500000000000004</v>
      </c>
      <c r="S102" s="388" t="s">
        <v>143</v>
      </c>
      <c r="T102" s="178">
        <v>0.93</v>
      </c>
      <c r="U102" s="388" t="s">
        <v>143</v>
      </c>
      <c r="V102" s="178">
        <v>0.95799999999999996</v>
      </c>
      <c r="W102" s="388" t="s">
        <v>143</v>
      </c>
      <c r="X102" s="115" t="str">
        <f t="shared" si="1"/>
        <v>up</v>
      </c>
      <c r="Y102" s="122"/>
      <c r="Z102" s="122"/>
      <c r="AA102" s="122"/>
      <c r="AB102" s="122"/>
      <c r="AC102" s="402"/>
    </row>
    <row r="103" spans="1:29" x14ac:dyDescent="0.2">
      <c r="A103" s="158" t="s">
        <v>182</v>
      </c>
      <c r="B103" s="158" t="s">
        <v>219</v>
      </c>
      <c r="C103" s="158" t="s">
        <v>251</v>
      </c>
      <c r="D103" s="158" t="s">
        <v>252</v>
      </c>
      <c r="E103" s="148" t="s">
        <v>421</v>
      </c>
      <c r="F103" s="158" t="s">
        <v>102</v>
      </c>
      <c r="G103" s="138" t="s">
        <v>460</v>
      </c>
      <c r="H103" s="178">
        <v>0.745</v>
      </c>
      <c r="I103" s="322" t="s">
        <v>142</v>
      </c>
      <c r="J103" s="178">
        <v>0.748</v>
      </c>
      <c r="K103" s="388" t="s">
        <v>142</v>
      </c>
      <c r="L103" s="178">
        <v>0.755</v>
      </c>
      <c r="M103" s="388" t="s">
        <v>142</v>
      </c>
      <c r="N103" s="178">
        <v>0.76</v>
      </c>
      <c r="O103" s="388" t="s">
        <v>142</v>
      </c>
      <c r="P103" s="178">
        <v>0.77</v>
      </c>
      <c r="Q103" s="388" t="s">
        <v>142</v>
      </c>
      <c r="R103" s="178">
        <v>0.78</v>
      </c>
      <c r="S103" s="388" t="s">
        <v>142</v>
      </c>
      <c r="T103" s="178">
        <v>0.79400000000000004</v>
      </c>
      <c r="U103" s="388" t="s">
        <v>142</v>
      </c>
      <c r="V103" s="178">
        <v>0.81899999999999995</v>
      </c>
      <c r="W103" s="388" t="s">
        <v>142</v>
      </c>
      <c r="X103" s="115" t="str">
        <f t="shared" si="1"/>
        <v>up</v>
      </c>
      <c r="Y103" s="122"/>
      <c r="Z103" s="122"/>
      <c r="AA103" s="122"/>
      <c r="AB103" s="122"/>
      <c r="AC103" s="402"/>
    </row>
    <row r="104" spans="1:29" x14ac:dyDescent="0.2">
      <c r="A104" s="158" t="s">
        <v>179</v>
      </c>
      <c r="B104" s="158" t="s">
        <v>203</v>
      </c>
      <c r="C104" s="158" t="s">
        <v>278</v>
      </c>
      <c r="D104" s="158" t="s">
        <v>279</v>
      </c>
      <c r="E104" s="148" t="s">
        <v>423</v>
      </c>
      <c r="F104" s="158" t="s">
        <v>104</v>
      </c>
      <c r="G104" s="138" t="s">
        <v>460</v>
      </c>
      <c r="H104" s="178">
        <v>0.81</v>
      </c>
      <c r="I104" s="322" t="s">
        <v>142</v>
      </c>
      <c r="J104" s="178">
        <v>0.81599999999999995</v>
      </c>
      <c r="K104" s="388" t="s">
        <v>142</v>
      </c>
      <c r="L104" s="178">
        <v>0.83099999999999996</v>
      </c>
      <c r="M104" s="388" t="s">
        <v>142</v>
      </c>
      <c r="N104" s="178">
        <v>0.84399999999999997</v>
      </c>
      <c r="O104" s="388" t="s">
        <v>142</v>
      </c>
      <c r="P104" s="178">
        <v>0.85599999999999998</v>
      </c>
      <c r="Q104" s="388" t="s">
        <v>142</v>
      </c>
      <c r="R104" s="178">
        <v>0.872</v>
      </c>
      <c r="S104" s="388" t="s">
        <v>143</v>
      </c>
      <c r="T104" s="178">
        <v>0.89600000000000002</v>
      </c>
      <c r="U104" s="388" t="s">
        <v>143</v>
      </c>
      <c r="V104" s="178">
        <v>0.92500000000000004</v>
      </c>
      <c r="W104" s="388" t="s">
        <v>143</v>
      </c>
      <c r="X104" s="115" t="str">
        <f t="shared" si="1"/>
        <v>up</v>
      </c>
      <c r="Y104" s="122"/>
      <c r="Z104" s="122"/>
      <c r="AA104" s="122"/>
      <c r="AB104" s="122"/>
      <c r="AC104" s="402"/>
    </row>
    <row r="105" spans="1:29" x14ac:dyDescent="0.2">
      <c r="A105" s="158" t="s">
        <v>182</v>
      </c>
      <c r="B105" s="158" t="s">
        <v>219</v>
      </c>
      <c r="C105" s="158" t="s">
        <v>220</v>
      </c>
      <c r="D105" s="158" t="s">
        <v>221</v>
      </c>
      <c r="E105" s="148" t="s">
        <v>425</v>
      </c>
      <c r="F105" s="158" t="s">
        <v>106</v>
      </c>
      <c r="G105" s="138" t="s">
        <v>460</v>
      </c>
      <c r="H105" s="178">
        <v>0.77100000000000002</v>
      </c>
      <c r="I105" s="322" t="s">
        <v>142</v>
      </c>
      <c r="J105" s="178">
        <v>0.76700000000000002</v>
      </c>
      <c r="K105" s="388" t="s">
        <v>142</v>
      </c>
      <c r="L105" s="178">
        <v>0.76900000000000002</v>
      </c>
      <c r="M105" s="388" t="s">
        <v>142</v>
      </c>
      <c r="N105" s="178">
        <v>0.77500000000000002</v>
      </c>
      <c r="O105" s="388" t="s">
        <v>142</v>
      </c>
      <c r="P105" s="178">
        <v>0.77800000000000002</v>
      </c>
      <c r="Q105" s="388" t="s">
        <v>142</v>
      </c>
      <c r="R105" s="178">
        <v>0.78200000000000003</v>
      </c>
      <c r="S105" s="388" t="s">
        <v>142</v>
      </c>
      <c r="T105" s="178">
        <v>0.79300000000000004</v>
      </c>
      <c r="U105" s="388" t="s">
        <v>142</v>
      </c>
      <c r="V105" s="178">
        <v>0.81200000000000006</v>
      </c>
      <c r="W105" s="388" t="s">
        <v>142</v>
      </c>
      <c r="X105" s="115" t="str">
        <f t="shared" si="1"/>
        <v>up</v>
      </c>
      <c r="Y105" s="122"/>
      <c r="Z105" s="122"/>
      <c r="AA105" s="122"/>
      <c r="AB105" s="122"/>
      <c r="AC105" s="402"/>
    </row>
    <row r="106" spans="1:29" x14ac:dyDescent="0.2">
      <c r="A106" s="158" t="s">
        <v>180</v>
      </c>
      <c r="B106" s="158" t="s">
        <v>215</v>
      </c>
      <c r="C106" s="158" t="s">
        <v>285</v>
      </c>
      <c r="D106" s="158" t="s">
        <v>286</v>
      </c>
      <c r="E106" s="148" t="s">
        <v>426</v>
      </c>
      <c r="F106" s="158" t="s">
        <v>107</v>
      </c>
      <c r="G106" s="138" t="s">
        <v>460</v>
      </c>
      <c r="H106" s="178">
        <v>0.73899999999999999</v>
      </c>
      <c r="I106" s="322" t="s">
        <v>142</v>
      </c>
      <c r="J106" s="178">
        <v>0.74199999999999999</v>
      </c>
      <c r="K106" s="388" t="s">
        <v>142</v>
      </c>
      <c r="L106" s="178">
        <v>0.747</v>
      </c>
      <c r="M106" s="388" t="s">
        <v>142</v>
      </c>
      <c r="N106" s="178">
        <v>0.751</v>
      </c>
      <c r="O106" s="388" t="s">
        <v>142</v>
      </c>
      <c r="P106" s="178">
        <v>0.76100000000000001</v>
      </c>
      <c r="Q106" s="388" t="s">
        <v>142</v>
      </c>
      <c r="R106" s="178">
        <v>0.77400000000000002</v>
      </c>
      <c r="S106" s="388" t="s">
        <v>142</v>
      </c>
      <c r="T106" s="178">
        <v>0.78700000000000003</v>
      </c>
      <c r="U106" s="388" t="s">
        <v>142</v>
      </c>
      <c r="V106" s="178">
        <v>0.80500000000000005</v>
      </c>
      <c r="W106" s="388" t="s">
        <v>142</v>
      </c>
      <c r="X106" s="115" t="str">
        <f t="shared" si="1"/>
        <v>up</v>
      </c>
      <c r="Y106" s="122"/>
      <c r="Z106" s="122"/>
      <c r="AA106" s="122"/>
      <c r="AB106" s="122"/>
      <c r="AC106" s="402"/>
    </row>
    <row r="107" spans="1:29" x14ac:dyDescent="0.2">
      <c r="A107" s="158" t="s">
        <v>179</v>
      </c>
      <c r="B107" s="158" t="s">
        <v>203</v>
      </c>
      <c r="C107" s="158" t="s">
        <v>316</v>
      </c>
      <c r="D107" s="158" t="s">
        <v>317</v>
      </c>
      <c r="E107" s="148" t="s">
        <v>428</v>
      </c>
      <c r="F107" s="158" t="s">
        <v>109</v>
      </c>
      <c r="G107" s="138" t="s">
        <v>460</v>
      </c>
      <c r="H107" s="178">
        <v>0.81899999999999995</v>
      </c>
      <c r="I107" s="322" t="s">
        <v>142</v>
      </c>
      <c r="J107" s="178">
        <v>0.81899999999999995</v>
      </c>
      <c r="K107" s="388" t="s">
        <v>142</v>
      </c>
      <c r="L107" s="178">
        <v>0.82599999999999996</v>
      </c>
      <c r="M107" s="388" t="s">
        <v>142</v>
      </c>
      <c r="N107" s="178">
        <v>0.83499999999999996</v>
      </c>
      <c r="O107" s="388" t="s">
        <v>142</v>
      </c>
      <c r="P107" s="178">
        <v>0.84099999999999997</v>
      </c>
      <c r="Q107" s="388" t="s">
        <v>142</v>
      </c>
      <c r="R107" s="178">
        <v>0.85099999999999998</v>
      </c>
      <c r="S107" s="388" t="s">
        <v>142</v>
      </c>
      <c r="T107" s="178">
        <v>0.86899999999999999</v>
      </c>
      <c r="U107" s="388" t="s">
        <v>142</v>
      </c>
      <c r="V107" s="178">
        <v>0.88800000000000001</v>
      </c>
      <c r="W107" s="388" t="s">
        <v>143</v>
      </c>
      <c r="X107" s="115" t="str">
        <f t="shared" si="1"/>
        <v>up</v>
      </c>
      <c r="Y107" s="122"/>
      <c r="Z107" s="122"/>
      <c r="AA107" s="122"/>
      <c r="AB107" s="122"/>
      <c r="AC107" s="402"/>
    </row>
    <row r="108" spans="1:29" x14ac:dyDescent="0.2">
      <c r="A108" s="158" t="s">
        <v>183</v>
      </c>
      <c r="B108" s="158" t="s">
        <v>211</v>
      </c>
      <c r="C108" s="158" t="s">
        <v>234</v>
      </c>
      <c r="D108" s="158" t="s">
        <v>235</v>
      </c>
      <c r="E108" s="148" t="s">
        <v>429</v>
      </c>
      <c r="F108" s="158" t="s">
        <v>430</v>
      </c>
      <c r="G108" s="138" t="s">
        <v>460</v>
      </c>
      <c r="H108" s="178">
        <v>0.68300000000000005</v>
      </c>
      <c r="I108" s="322" t="s">
        <v>142</v>
      </c>
      <c r="J108" s="178">
        <v>0.68100000000000005</v>
      </c>
      <c r="K108" s="388" t="s">
        <v>142</v>
      </c>
      <c r="L108" s="178">
        <v>0.68500000000000005</v>
      </c>
      <c r="M108" s="388" t="s">
        <v>142</v>
      </c>
      <c r="N108" s="178">
        <v>0.69</v>
      </c>
      <c r="O108" s="388" t="s">
        <v>142</v>
      </c>
      <c r="P108" s="178">
        <v>0.69699999999999995</v>
      </c>
      <c r="Q108" s="388" t="s">
        <v>142</v>
      </c>
      <c r="R108" s="178">
        <v>0.70199999999999996</v>
      </c>
      <c r="S108" s="388" t="s">
        <v>142</v>
      </c>
      <c r="T108" s="178">
        <v>0.71299999999999997</v>
      </c>
      <c r="U108" s="388" t="s">
        <v>142</v>
      </c>
      <c r="V108" s="178">
        <v>0.73099999999999998</v>
      </c>
      <c r="W108" s="388" t="s">
        <v>142</v>
      </c>
      <c r="X108" s="115" t="str">
        <f t="shared" si="1"/>
        <v>up</v>
      </c>
      <c r="Y108" s="122"/>
      <c r="Z108" s="122"/>
      <c r="AA108" s="122"/>
      <c r="AB108" s="122"/>
      <c r="AC108" s="402"/>
    </row>
    <row r="109" spans="1:29" x14ac:dyDescent="0.2">
      <c r="A109" s="158" t="s">
        <v>182</v>
      </c>
      <c r="B109" s="158" t="s">
        <v>219</v>
      </c>
      <c r="C109" s="158" t="s">
        <v>224</v>
      </c>
      <c r="D109" s="158" t="s">
        <v>225</v>
      </c>
      <c r="E109" s="148" t="s">
        <v>431</v>
      </c>
      <c r="F109" s="158" t="s">
        <v>110</v>
      </c>
      <c r="G109" s="138" t="s">
        <v>460</v>
      </c>
      <c r="H109" s="178">
        <v>0.86799999999999999</v>
      </c>
      <c r="I109" s="322" t="s">
        <v>142</v>
      </c>
      <c r="J109" s="178">
        <v>0.877</v>
      </c>
      <c r="K109" s="388" t="s">
        <v>143</v>
      </c>
      <c r="L109" s="178">
        <v>0.88600000000000001</v>
      </c>
      <c r="M109" s="388" t="s">
        <v>143</v>
      </c>
      <c r="N109" s="178">
        <v>0.89500000000000002</v>
      </c>
      <c r="O109" s="388" t="s">
        <v>143</v>
      </c>
      <c r="P109" s="178">
        <v>0.90400000000000003</v>
      </c>
      <c r="Q109" s="388" t="s">
        <v>143</v>
      </c>
      <c r="R109" s="178">
        <v>0.91500000000000004</v>
      </c>
      <c r="S109" s="388" t="s">
        <v>143</v>
      </c>
      <c r="T109" s="178">
        <v>0.93300000000000005</v>
      </c>
      <c r="U109" s="388" t="s">
        <v>143</v>
      </c>
      <c r="V109" s="178">
        <v>0.96199999999999997</v>
      </c>
      <c r="W109" s="388" t="s">
        <v>143</v>
      </c>
      <c r="X109" s="115" t="str">
        <f t="shared" si="1"/>
        <v>up</v>
      </c>
      <c r="Y109" s="122"/>
      <c r="Z109" s="122"/>
      <c r="AA109" s="122"/>
      <c r="AB109" s="122"/>
      <c r="AC109" s="158"/>
    </row>
    <row r="110" spans="1:29" x14ac:dyDescent="0.2">
      <c r="A110" s="158" t="s">
        <v>182</v>
      </c>
      <c r="B110" s="158" t="s">
        <v>219</v>
      </c>
      <c r="C110" s="158" t="s">
        <v>251</v>
      </c>
      <c r="D110" s="158" t="s">
        <v>252</v>
      </c>
      <c r="E110" s="148" t="s">
        <v>432</v>
      </c>
      <c r="F110" s="158" t="s">
        <v>111</v>
      </c>
      <c r="G110" s="138" t="s">
        <v>460</v>
      </c>
      <c r="H110" s="178">
        <v>0.9</v>
      </c>
      <c r="I110" s="322" t="s">
        <v>143</v>
      </c>
      <c r="J110" s="178">
        <v>0.90500000000000003</v>
      </c>
      <c r="K110" s="388" t="s">
        <v>143</v>
      </c>
      <c r="L110" s="178">
        <v>0.91100000000000003</v>
      </c>
      <c r="M110" s="388" t="s">
        <v>143</v>
      </c>
      <c r="N110" s="178">
        <v>0.91800000000000004</v>
      </c>
      <c r="O110" s="388" t="s">
        <v>143</v>
      </c>
      <c r="P110" s="178">
        <v>0.93100000000000005</v>
      </c>
      <c r="Q110" s="388" t="s">
        <v>143</v>
      </c>
      <c r="R110" s="178">
        <v>0.94099999999999995</v>
      </c>
      <c r="S110" s="388" t="s">
        <v>143</v>
      </c>
      <c r="T110" s="178">
        <v>0.95899999999999996</v>
      </c>
      <c r="U110" s="388" t="s">
        <v>143</v>
      </c>
      <c r="V110" s="178">
        <v>0.98399999999999999</v>
      </c>
      <c r="W110" s="388" t="s">
        <v>143</v>
      </c>
      <c r="X110" s="115" t="str">
        <f t="shared" si="1"/>
        <v>up</v>
      </c>
      <c r="Y110" s="122"/>
      <c r="Z110" s="122"/>
      <c r="AA110" s="122"/>
      <c r="AB110" s="122"/>
      <c r="AC110" s="158"/>
    </row>
    <row r="111" spans="1:29" x14ac:dyDescent="0.2">
      <c r="G111" s="175"/>
      <c r="X111" s="101"/>
      <c r="Z111" s="123"/>
    </row>
    <row r="112" spans="1:29" x14ac:dyDescent="0.2">
      <c r="E112" s="107" t="s">
        <v>501</v>
      </c>
      <c r="G112" s="175"/>
      <c r="H112" s="151">
        <v>0.73199999999999998</v>
      </c>
      <c r="J112" s="389">
        <v>0.73299999999999998</v>
      </c>
      <c r="L112" s="389">
        <v>0.74</v>
      </c>
      <c r="N112" s="389">
        <v>0.749</v>
      </c>
      <c r="P112" s="145">
        <v>0.75700000000000001</v>
      </c>
      <c r="R112" s="145">
        <v>0.76400000000000001</v>
      </c>
      <c r="T112" s="323">
        <v>0.77900000000000003</v>
      </c>
      <c r="V112" s="145">
        <v>0.79900000000000004</v>
      </c>
      <c r="X112" s="101"/>
    </row>
    <row r="113" spans="3:24" x14ac:dyDescent="0.2">
      <c r="C113" s="108"/>
      <c r="D113" s="103"/>
      <c r="G113" s="175"/>
      <c r="H113" s="120"/>
      <c r="I113" s="323"/>
      <c r="K113" s="323"/>
      <c r="M113" s="323"/>
      <c r="O113" s="323"/>
      <c r="P113" s="323"/>
      <c r="Q113" s="323"/>
      <c r="R113" s="323"/>
      <c r="S113" s="323"/>
      <c r="T113" s="323"/>
      <c r="U113" s="323"/>
      <c r="V113" s="323"/>
      <c r="W113" s="323"/>
      <c r="X113" s="116"/>
    </row>
    <row r="114" spans="3:24" s="158" customFormat="1" ht="10.5" x14ac:dyDescent="0.25">
      <c r="C114" s="109"/>
      <c r="D114" s="110"/>
      <c r="E114" s="258" t="s">
        <v>524</v>
      </c>
      <c r="G114" s="175"/>
      <c r="H114" s="258">
        <f>COUNTIF(I5:I110,"yes")</f>
        <v>88</v>
      </c>
      <c r="I114" s="258"/>
      <c r="J114" s="258">
        <f t="shared" ref="J114:N114" si="2">COUNTIF(K5:K110,"yes")</f>
        <v>87</v>
      </c>
      <c r="K114" s="258"/>
      <c r="L114" s="258">
        <f t="shared" si="2"/>
        <v>84</v>
      </c>
      <c r="M114" s="258"/>
      <c r="N114" s="258">
        <f t="shared" si="2"/>
        <v>82</v>
      </c>
      <c r="O114" s="324"/>
      <c r="P114" s="258">
        <f t="shared" ref="P114" si="3">COUNTIF(Q5:Q110,"yes")</f>
        <v>81</v>
      </c>
      <c r="Q114" s="258"/>
      <c r="R114" s="258">
        <f t="shared" ref="R114" si="4">COUNTIF(S5:S110,"yes")</f>
        <v>74</v>
      </c>
      <c r="S114" s="258"/>
      <c r="T114" s="258">
        <f t="shared" ref="T114" si="5">COUNTIF(U5:U110,"yes")</f>
        <v>69</v>
      </c>
      <c r="U114" s="258"/>
      <c r="V114" s="258">
        <f t="shared" ref="V114" si="6">COUNTIF(W5:W110,"yes")</f>
        <v>59</v>
      </c>
      <c r="W114" s="324"/>
      <c r="X114" s="126"/>
    </row>
    <row r="115" spans="3:24" x14ac:dyDescent="0.2">
      <c r="C115" s="108"/>
      <c r="D115" s="103"/>
      <c r="E115" s="105" t="s">
        <v>525</v>
      </c>
      <c r="G115" s="175"/>
      <c r="X115" s="106">
        <f>COUNTIF(X5:X110,"up")</f>
        <v>106</v>
      </c>
    </row>
    <row r="116" spans="3:24" x14ac:dyDescent="0.2">
      <c r="E116" s="105" t="s">
        <v>526</v>
      </c>
      <c r="G116" s="175"/>
      <c r="X116" s="106">
        <f>COUNTIF(X5:X110,"same")</f>
        <v>0</v>
      </c>
    </row>
    <row r="117" spans="3:24" x14ac:dyDescent="0.2">
      <c r="E117" s="105" t="s">
        <v>527</v>
      </c>
      <c r="G117" s="175"/>
      <c r="X117" s="106">
        <f>COUNTIF(X5:X110,"down")</f>
        <v>0</v>
      </c>
    </row>
    <row r="118" spans="3:24" x14ac:dyDescent="0.2">
      <c r="G118" s="175"/>
      <c r="X118" s="101"/>
    </row>
    <row r="119" spans="3:24" x14ac:dyDescent="0.2">
      <c r="G119" s="175"/>
      <c r="X119" s="101"/>
    </row>
    <row r="122" spans="3:24" x14ac:dyDescent="0.2">
      <c r="F122" s="127"/>
    </row>
    <row r="123" spans="3:24" x14ac:dyDescent="0.2">
      <c r="F123" s="127"/>
    </row>
    <row r="124" spans="3:24" x14ac:dyDescent="0.2">
      <c r="F124" s="127"/>
    </row>
    <row r="125" spans="3:24" x14ac:dyDescent="0.2">
      <c r="F125" s="127"/>
    </row>
    <row r="126" spans="3:24" x14ac:dyDescent="0.2">
      <c r="F126" s="127"/>
    </row>
    <row r="127" spans="3:24" x14ac:dyDescent="0.2">
      <c r="F127" s="127"/>
    </row>
  </sheetData>
  <customSheetViews>
    <customSheetView guid="{460C675D-EB01-4F1F-8F6F-F3410AC9815E}" showAutoFilter="1" topLeftCell="V1">
      <pane ySplit="4" topLeftCell="A5" activePane="bottomLeft" state="frozen"/>
      <selection pane="bottomLeft" activeCell="AD2" sqref="AD2"/>
      <pageMargins left="0.7" right="0.7" top="0.75" bottom="0.75" header="0.3" footer="0.3"/>
      <pageSetup paperSize="9" orientation="portrait" r:id="rId1"/>
      <autoFilter ref="A4:AL195" xr:uid="{52D0B90E-2D17-4CFB-96EF-51890388E6C9}"/>
    </customSheetView>
  </customSheetViews>
  <phoneticPr fontId="12" type="noConversion"/>
  <conditionalFormatting sqref="X5:X110">
    <cfRule type="expression" dxfId="96" priority="96">
      <formula>X5="up"</formula>
    </cfRule>
  </conditionalFormatting>
  <conditionalFormatting sqref="H5:H110">
    <cfRule type="expression" dxfId="95" priority="12">
      <formula>I5="yes"</formula>
    </cfRule>
  </conditionalFormatting>
  <conditionalFormatting sqref="E5:E110">
    <cfRule type="expression" dxfId="94" priority="166">
      <formula>W5="yes"</formula>
    </cfRule>
    <cfRule type="expression" dxfId="93" priority="167">
      <formula>AND($W5="no",$X5="up")</formula>
    </cfRule>
  </conditionalFormatting>
  <conditionalFormatting sqref="J5:J110">
    <cfRule type="expression" dxfId="92" priority="7">
      <formula>K5="yes"</formula>
    </cfRule>
  </conditionalFormatting>
  <conditionalFormatting sqref="L5:L110">
    <cfRule type="expression" dxfId="91" priority="6">
      <formula>M5="yes"</formula>
    </cfRule>
  </conditionalFormatting>
  <conditionalFormatting sqref="N5:N110">
    <cfRule type="expression" dxfId="90" priority="5">
      <formula>O5="yes"</formula>
    </cfRule>
  </conditionalFormatting>
  <conditionalFormatting sqref="P5:P110">
    <cfRule type="expression" dxfId="89" priority="4">
      <formula>Q5="yes"</formula>
    </cfRule>
  </conditionalFormatting>
  <conditionalFormatting sqref="R5:R110">
    <cfRule type="expression" dxfId="88" priority="3">
      <formula>S5="yes"</formula>
    </cfRule>
  </conditionalFormatting>
  <conditionalFormatting sqref="T5:T110">
    <cfRule type="expression" dxfId="87" priority="2">
      <formula>U5="yes"</formula>
    </cfRule>
  </conditionalFormatting>
  <conditionalFormatting sqref="V5:V110">
    <cfRule type="expression" dxfId="86" priority="1">
      <formula>W5="yes"</formula>
    </cfRule>
  </conditionalFormatting>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AC277"/>
  <sheetViews>
    <sheetView workbookViewId="0">
      <pane ySplit="4" topLeftCell="A5" activePane="bottomLeft" state="frozen"/>
      <selection pane="bottomLeft"/>
    </sheetView>
  </sheetViews>
  <sheetFormatPr defaultRowHeight="10" x14ac:dyDescent="0.2"/>
  <cols>
    <col min="1" max="1" width="36.109375" customWidth="1"/>
    <col min="2" max="2" width="8.6640625" customWidth="1"/>
    <col min="3" max="3" width="42.77734375" bestFit="1" customWidth="1"/>
    <col min="4" max="4" width="9.44140625" customWidth="1"/>
    <col min="5" max="5" width="44.44140625" customWidth="1"/>
    <col min="6" max="6" width="9.44140625" customWidth="1"/>
    <col min="7" max="7" width="16" style="2" customWidth="1"/>
    <col min="8" max="8" width="15.33203125" style="158" customWidth="1"/>
    <col min="9" max="9" width="15.33203125" style="158" hidden="1" customWidth="1"/>
    <col min="10" max="10" width="15.33203125" style="9" customWidth="1"/>
    <col min="11" max="11" width="13.77734375" style="386" hidden="1" customWidth="1"/>
    <col min="12" max="12" width="15.33203125" style="9" customWidth="1"/>
    <col min="13" max="13" width="13.44140625" style="386" hidden="1" customWidth="1"/>
    <col min="14" max="14" width="15.33203125" style="9" customWidth="1"/>
    <col min="15" max="15" width="13.77734375" style="386" hidden="1" customWidth="1"/>
    <col min="16" max="16" width="13.77734375" style="395" customWidth="1"/>
    <col min="17" max="17" width="13.77734375" style="395" hidden="1" customWidth="1"/>
    <col min="18" max="18" width="15.77734375" style="403" customWidth="1"/>
    <col min="19" max="19" width="15.77734375" style="403" hidden="1" customWidth="1"/>
    <col min="20" max="20" width="15.77734375" style="406" customWidth="1"/>
    <col min="21" max="21" width="15.77734375" style="406" hidden="1" customWidth="1"/>
    <col min="22" max="22" width="15.77734375" style="409" customWidth="1"/>
    <col min="23" max="23" width="15.77734375" style="409" hidden="1" customWidth="1"/>
    <col min="24" max="24" width="13.6640625" customWidth="1"/>
    <col min="25" max="25" width="10.33203125" customWidth="1"/>
  </cols>
  <sheetData>
    <row r="1" spans="1:29" ht="52" x14ac:dyDescent="0.3">
      <c r="A1" s="381" t="s">
        <v>528</v>
      </c>
      <c r="J1" s="386"/>
      <c r="L1" s="386"/>
      <c r="N1" s="386"/>
    </row>
    <row r="2" spans="1:29" ht="13" x14ac:dyDescent="0.3">
      <c r="A2" s="6"/>
      <c r="E2" s="165" t="s">
        <v>529</v>
      </c>
      <c r="J2" s="386"/>
      <c r="L2" s="386"/>
      <c r="N2" s="386"/>
    </row>
    <row r="3" spans="1:29" ht="31.5" x14ac:dyDescent="0.25">
      <c r="A3" s="1"/>
      <c r="E3" s="57" t="s">
        <v>642</v>
      </c>
      <c r="H3" s="12" t="s">
        <v>462</v>
      </c>
      <c r="J3" s="12" t="s">
        <v>608</v>
      </c>
      <c r="L3" s="12" t="s">
        <v>609</v>
      </c>
      <c r="N3" s="12" t="s">
        <v>610</v>
      </c>
      <c r="P3" s="12" t="s">
        <v>623</v>
      </c>
      <c r="R3" s="12" t="s">
        <v>628</v>
      </c>
      <c r="T3" s="12" t="s">
        <v>633</v>
      </c>
      <c r="V3" s="12" t="s">
        <v>638</v>
      </c>
    </row>
    <row r="4" spans="1:29" ht="31.5" x14ac:dyDescent="0.25">
      <c r="A4" s="102" t="s">
        <v>186</v>
      </c>
      <c r="B4" s="102" t="s">
        <v>187</v>
      </c>
      <c r="C4" s="102" t="s">
        <v>188</v>
      </c>
      <c r="D4" s="102" t="s">
        <v>189</v>
      </c>
      <c r="E4" s="102" t="s">
        <v>0</v>
      </c>
      <c r="F4" s="102" t="s">
        <v>1</v>
      </c>
      <c r="G4" s="66" t="s">
        <v>552</v>
      </c>
      <c r="H4" s="102" t="s">
        <v>2</v>
      </c>
      <c r="I4" s="102" t="s">
        <v>463</v>
      </c>
      <c r="J4" s="102" t="s">
        <v>2</v>
      </c>
      <c r="K4" s="102" t="s">
        <v>605</v>
      </c>
      <c r="L4" s="102" t="s">
        <v>2</v>
      </c>
      <c r="M4" s="102" t="s">
        <v>606</v>
      </c>
      <c r="N4" s="102" t="s">
        <v>2</v>
      </c>
      <c r="O4" s="102" t="s">
        <v>607</v>
      </c>
      <c r="P4" s="102" t="s">
        <v>2</v>
      </c>
      <c r="Q4" s="102" t="s">
        <v>624</v>
      </c>
      <c r="R4" s="102" t="s">
        <v>2</v>
      </c>
      <c r="S4" s="102" t="s">
        <v>629</v>
      </c>
      <c r="T4" s="102" t="s">
        <v>2</v>
      </c>
      <c r="U4" s="102" t="s">
        <v>634</v>
      </c>
      <c r="V4" s="102" t="s">
        <v>2</v>
      </c>
      <c r="W4" s="102" t="s">
        <v>639</v>
      </c>
      <c r="X4" s="63" t="s">
        <v>523</v>
      </c>
    </row>
    <row r="5" spans="1:29" x14ac:dyDescent="0.2">
      <c r="A5" s="158" t="s">
        <v>184</v>
      </c>
      <c r="B5" s="158" t="s">
        <v>190</v>
      </c>
      <c r="C5" s="158" t="s">
        <v>191</v>
      </c>
      <c r="D5" s="158" t="s">
        <v>192</v>
      </c>
      <c r="E5" s="148" t="s">
        <v>193</v>
      </c>
      <c r="F5" s="158" t="s">
        <v>194</v>
      </c>
      <c r="G5" s="14" t="s">
        <v>131</v>
      </c>
      <c r="H5" s="153">
        <v>11.5</v>
      </c>
      <c r="I5" s="172" t="s">
        <v>143</v>
      </c>
      <c r="J5" s="153">
        <v>11.4</v>
      </c>
      <c r="K5" s="388" t="s">
        <v>143</v>
      </c>
      <c r="L5" s="153">
        <v>11.3</v>
      </c>
      <c r="M5" s="388" t="s">
        <v>143</v>
      </c>
      <c r="N5" s="153">
        <v>11.2</v>
      </c>
      <c r="O5" s="388" t="s">
        <v>143</v>
      </c>
      <c r="P5" s="153">
        <v>11.2</v>
      </c>
      <c r="Q5" s="388" t="s">
        <v>143</v>
      </c>
      <c r="R5" s="153">
        <v>11</v>
      </c>
      <c r="S5" s="388" t="s">
        <v>143</v>
      </c>
      <c r="T5" s="153">
        <v>10.9</v>
      </c>
      <c r="U5" s="388" t="s">
        <v>143</v>
      </c>
      <c r="V5" s="153">
        <v>10.7</v>
      </c>
      <c r="W5" s="388" t="s">
        <v>143</v>
      </c>
      <c r="X5" s="86" t="str">
        <f>IF(V5&lt;T5,"down",IF(V5=T5,"same","up"))</f>
        <v>down</v>
      </c>
      <c r="Y5" s="225"/>
      <c r="Z5" s="244"/>
      <c r="AA5" s="244"/>
      <c r="AB5" s="9"/>
    </row>
    <row r="6" spans="1:29" x14ac:dyDescent="0.2">
      <c r="A6" s="158" t="s">
        <v>181</v>
      </c>
      <c r="B6" s="158" t="s">
        <v>199</v>
      </c>
      <c r="C6" s="158" t="s">
        <v>200</v>
      </c>
      <c r="D6" s="158" t="s">
        <v>201</v>
      </c>
      <c r="E6" s="148" t="s">
        <v>202</v>
      </c>
      <c r="F6" s="158" t="s">
        <v>6</v>
      </c>
      <c r="G6" s="15" t="s">
        <v>131</v>
      </c>
      <c r="H6" s="153">
        <v>6.8</v>
      </c>
      <c r="I6" s="172" t="s">
        <v>142</v>
      </c>
      <c r="J6" s="153">
        <v>6.8</v>
      </c>
      <c r="K6" s="388" t="s">
        <v>142</v>
      </c>
      <c r="L6" s="153">
        <v>6.7</v>
      </c>
      <c r="M6" s="388" t="s">
        <v>142</v>
      </c>
      <c r="N6" s="153">
        <v>6.7</v>
      </c>
      <c r="O6" s="388" t="s">
        <v>142</v>
      </c>
      <c r="P6" s="153">
        <v>6.8</v>
      </c>
      <c r="Q6" s="388" t="s">
        <v>142</v>
      </c>
      <c r="R6" s="153">
        <v>6.8</v>
      </c>
      <c r="S6" s="388" t="s">
        <v>142</v>
      </c>
      <c r="T6" s="153">
        <v>6.7</v>
      </c>
      <c r="U6" s="388" t="s">
        <v>142</v>
      </c>
      <c r="V6" s="153">
        <v>6.5</v>
      </c>
      <c r="W6" s="388" t="s">
        <v>142</v>
      </c>
      <c r="X6" s="86" t="str">
        <f t="shared" ref="X6:X69" si="0">IF(V6&lt;T6,"down",IF(V6=T6,"same","up"))</f>
        <v>down</v>
      </c>
      <c r="Y6" s="225"/>
      <c r="Z6" s="244"/>
      <c r="AA6" s="244"/>
      <c r="AB6" s="9"/>
      <c r="AC6" s="402"/>
    </row>
    <row r="7" spans="1:29" x14ac:dyDescent="0.2">
      <c r="A7" s="158" t="s">
        <v>179</v>
      </c>
      <c r="B7" s="158" t="s">
        <v>203</v>
      </c>
      <c r="C7" s="158" t="s">
        <v>204</v>
      </c>
      <c r="D7" s="158" t="s">
        <v>205</v>
      </c>
      <c r="E7" s="148" t="s">
        <v>206</v>
      </c>
      <c r="F7" s="158" t="s">
        <v>7</v>
      </c>
      <c r="G7" s="15" t="s">
        <v>131</v>
      </c>
      <c r="H7" s="153">
        <v>10.4</v>
      </c>
      <c r="I7" s="172" t="s">
        <v>143</v>
      </c>
      <c r="J7" s="153">
        <v>10</v>
      </c>
      <c r="K7" s="388" t="s">
        <v>142</v>
      </c>
      <c r="L7" s="153">
        <v>9.6999999999999993</v>
      </c>
      <c r="M7" s="388" t="s">
        <v>142</v>
      </c>
      <c r="N7" s="153">
        <v>9.5</v>
      </c>
      <c r="O7" s="388" t="s">
        <v>142</v>
      </c>
      <c r="P7" s="153">
        <v>9.3000000000000007</v>
      </c>
      <c r="Q7" s="388" t="s">
        <v>142</v>
      </c>
      <c r="R7" s="153">
        <v>9.1999999999999993</v>
      </c>
      <c r="S7" s="388" t="s">
        <v>142</v>
      </c>
      <c r="T7" s="153">
        <v>8.8000000000000007</v>
      </c>
      <c r="U7" s="388" t="s">
        <v>142</v>
      </c>
      <c r="V7" s="153">
        <v>8.5</v>
      </c>
      <c r="W7" s="388" t="s">
        <v>142</v>
      </c>
      <c r="X7" s="86" t="str">
        <f t="shared" si="0"/>
        <v>down</v>
      </c>
      <c r="Y7" s="225"/>
      <c r="Z7" s="244"/>
      <c r="AA7" s="244"/>
      <c r="AB7" s="9"/>
      <c r="AC7" s="402"/>
    </row>
    <row r="8" spans="1:29" x14ac:dyDescent="0.2">
      <c r="A8" s="158" t="s">
        <v>181</v>
      </c>
      <c r="B8" s="158" t="s">
        <v>199</v>
      </c>
      <c r="C8" s="158" t="s">
        <v>200</v>
      </c>
      <c r="D8" s="158" t="s">
        <v>201</v>
      </c>
      <c r="E8" s="148" t="s">
        <v>207</v>
      </c>
      <c r="F8" s="158" t="s">
        <v>8</v>
      </c>
      <c r="G8" s="15" t="s">
        <v>131</v>
      </c>
      <c r="H8" s="153">
        <v>7.1</v>
      </c>
      <c r="I8" s="172" t="s">
        <v>142</v>
      </c>
      <c r="J8" s="153">
        <v>7.1</v>
      </c>
      <c r="K8" s="388" t="s">
        <v>142</v>
      </c>
      <c r="L8" s="153">
        <v>7</v>
      </c>
      <c r="M8" s="388" t="s">
        <v>142</v>
      </c>
      <c r="N8" s="153">
        <v>6.8</v>
      </c>
      <c r="O8" s="388" t="s">
        <v>142</v>
      </c>
      <c r="P8" s="153">
        <v>6.8</v>
      </c>
      <c r="Q8" s="388" t="s">
        <v>142</v>
      </c>
      <c r="R8" s="153">
        <v>6.7</v>
      </c>
      <c r="S8" s="388" t="s">
        <v>142</v>
      </c>
      <c r="T8" s="153">
        <v>6.6</v>
      </c>
      <c r="U8" s="388" t="s">
        <v>142</v>
      </c>
      <c r="V8" s="153">
        <v>6.5</v>
      </c>
      <c r="W8" s="388" t="s">
        <v>142</v>
      </c>
      <c r="X8" s="86" t="str">
        <f t="shared" si="0"/>
        <v>down</v>
      </c>
      <c r="Y8" s="225"/>
      <c r="Z8" s="244"/>
      <c r="AA8" s="244"/>
      <c r="AB8" s="9"/>
      <c r="AC8" s="402"/>
    </row>
    <row r="9" spans="1:29" x14ac:dyDescent="0.2">
      <c r="A9" s="158" t="s">
        <v>179</v>
      </c>
      <c r="B9" s="158" t="s">
        <v>203</v>
      </c>
      <c r="C9" s="158" t="s">
        <v>208</v>
      </c>
      <c r="D9" s="158" t="s">
        <v>209</v>
      </c>
      <c r="E9" s="148" t="s">
        <v>464</v>
      </c>
      <c r="F9" s="158" t="s">
        <v>465</v>
      </c>
      <c r="G9" s="15" t="s">
        <v>131</v>
      </c>
      <c r="H9" s="153">
        <v>10.9</v>
      </c>
      <c r="I9" s="172" t="s">
        <v>143</v>
      </c>
      <c r="J9" s="153">
        <v>10.8</v>
      </c>
      <c r="K9" s="388" t="s">
        <v>143</v>
      </c>
      <c r="L9" s="153">
        <v>10.6</v>
      </c>
      <c r="M9" s="388" t="s">
        <v>143</v>
      </c>
      <c r="N9" s="153">
        <v>10.5</v>
      </c>
      <c r="O9" s="388" t="s">
        <v>143</v>
      </c>
      <c r="P9" s="153">
        <v>10.4</v>
      </c>
      <c r="Q9" s="388" t="s">
        <v>143</v>
      </c>
      <c r="R9" s="153">
        <v>10.4</v>
      </c>
      <c r="S9" s="388" t="s">
        <v>143</v>
      </c>
      <c r="T9" s="153">
        <v>10.1</v>
      </c>
      <c r="U9" s="388" t="s">
        <v>143</v>
      </c>
      <c r="V9" s="153">
        <v>9.8000000000000007</v>
      </c>
      <c r="W9" s="388" t="s">
        <v>142</v>
      </c>
      <c r="X9" s="86" t="str">
        <f t="shared" si="0"/>
        <v>down</v>
      </c>
      <c r="Y9" s="225"/>
      <c r="Z9" s="244"/>
      <c r="AA9" s="244"/>
      <c r="AB9" s="9"/>
      <c r="AC9" s="402"/>
    </row>
    <row r="10" spans="1:29" x14ac:dyDescent="0.2">
      <c r="A10" s="158" t="s">
        <v>183</v>
      </c>
      <c r="B10" s="158" t="s">
        <v>211</v>
      </c>
      <c r="C10" s="158" t="s">
        <v>212</v>
      </c>
      <c r="D10" s="158" t="s">
        <v>213</v>
      </c>
      <c r="E10" s="148" t="s">
        <v>214</v>
      </c>
      <c r="F10" s="158" t="s">
        <v>144</v>
      </c>
      <c r="G10" s="15" t="s">
        <v>131</v>
      </c>
      <c r="H10" s="153">
        <v>11.1</v>
      </c>
      <c r="I10" s="172" t="s">
        <v>143</v>
      </c>
      <c r="J10" s="153">
        <v>11</v>
      </c>
      <c r="K10" s="388" t="s">
        <v>143</v>
      </c>
      <c r="L10" s="153">
        <v>10.8</v>
      </c>
      <c r="M10" s="388" t="s">
        <v>143</v>
      </c>
      <c r="N10" s="153">
        <v>10.7</v>
      </c>
      <c r="O10" s="388" t="s">
        <v>143</v>
      </c>
      <c r="P10" s="153">
        <v>10.7</v>
      </c>
      <c r="Q10" s="388" t="s">
        <v>143</v>
      </c>
      <c r="R10" s="153">
        <v>10.6</v>
      </c>
      <c r="S10" s="388" t="s">
        <v>143</v>
      </c>
      <c r="T10" s="153">
        <v>10.4</v>
      </c>
      <c r="U10" s="388" t="s">
        <v>143</v>
      </c>
      <c r="V10" s="153">
        <v>10.199999999999999</v>
      </c>
      <c r="W10" s="388" t="s">
        <v>143</v>
      </c>
      <c r="X10" s="86" t="str">
        <f t="shared" si="0"/>
        <v>down</v>
      </c>
      <c r="Y10" s="225"/>
      <c r="Z10" s="244"/>
      <c r="AA10" s="244"/>
      <c r="AB10" s="9"/>
      <c r="AC10" s="402"/>
    </row>
    <row r="11" spans="1:29" x14ac:dyDescent="0.2">
      <c r="A11" s="158" t="s">
        <v>180</v>
      </c>
      <c r="B11" s="158" t="s">
        <v>215</v>
      </c>
      <c r="C11" s="158" t="s">
        <v>216</v>
      </c>
      <c r="D11" s="158" t="s">
        <v>217</v>
      </c>
      <c r="E11" s="148" t="s">
        <v>218</v>
      </c>
      <c r="F11" s="158" t="s">
        <v>145</v>
      </c>
      <c r="G11" s="15" t="s">
        <v>131</v>
      </c>
      <c r="H11" s="153">
        <v>9.4</v>
      </c>
      <c r="I11" s="172" t="s">
        <v>142</v>
      </c>
      <c r="J11" s="153">
        <v>9.3000000000000007</v>
      </c>
      <c r="K11" s="388" t="s">
        <v>142</v>
      </c>
      <c r="L11" s="153">
        <v>9.1999999999999993</v>
      </c>
      <c r="M11" s="388" t="s">
        <v>142</v>
      </c>
      <c r="N11" s="153">
        <v>9.1</v>
      </c>
      <c r="O11" s="388" t="s">
        <v>142</v>
      </c>
      <c r="P11" s="153">
        <v>9</v>
      </c>
      <c r="Q11" s="388" t="s">
        <v>142</v>
      </c>
      <c r="R11" s="153">
        <v>8.9</v>
      </c>
      <c r="S11" s="388" t="s">
        <v>142</v>
      </c>
      <c r="T11" s="153">
        <v>8.6999999999999993</v>
      </c>
      <c r="U11" s="388" t="s">
        <v>142</v>
      </c>
      <c r="V11" s="153">
        <v>8.5</v>
      </c>
      <c r="W11" s="388" t="s">
        <v>142</v>
      </c>
      <c r="X11" s="86" t="str">
        <f t="shared" si="0"/>
        <v>down</v>
      </c>
      <c r="Y11" s="225"/>
      <c r="Z11" s="244"/>
      <c r="AA11" s="244"/>
      <c r="AB11" s="9"/>
      <c r="AC11" s="402"/>
    </row>
    <row r="12" spans="1:29" x14ac:dyDescent="0.2">
      <c r="A12" s="158" t="s">
        <v>180</v>
      </c>
      <c r="B12" s="158" t="s">
        <v>215</v>
      </c>
      <c r="C12" s="158" t="s">
        <v>274</v>
      </c>
      <c r="D12" s="158" t="s">
        <v>275</v>
      </c>
      <c r="E12" s="148" t="s">
        <v>466</v>
      </c>
      <c r="F12" s="158" t="s">
        <v>467</v>
      </c>
      <c r="G12" s="15" t="s">
        <v>131</v>
      </c>
      <c r="H12" s="153">
        <v>7.1</v>
      </c>
      <c r="I12" s="172" t="s">
        <v>142</v>
      </c>
      <c r="J12" s="153">
        <v>7.1</v>
      </c>
      <c r="K12" s="388" t="s">
        <v>142</v>
      </c>
      <c r="L12" s="153">
        <v>7</v>
      </c>
      <c r="M12" s="388" t="s">
        <v>142</v>
      </c>
      <c r="N12" s="153">
        <v>6.9</v>
      </c>
      <c r="O12" s="388" t="s">
        <v>142</v>
      </c>
      <c r="P12" s="153">
        <v>6.9</v>
      </c>
      <c r="Q12" s="388" t="s">
        <v>142</v>
      </c>
      <c r="R12" s="153">
        <v>6.9</v>
      </c>
      <c r="S12" s="388" t="s">
        <v>142</v>
      </c>
      <c r="T12" s="153">
        <v>6.8</v>
      </c>
      <c r="U12" s="388" t="s">
        <v>142</v>
      </c>
      <c r="V12" s="153">
        <v>6.7</v>
      </c>
      <c r="W12" s="388" t="s">
        <v>142</v>
      </c>
      <c r="X12" s="86" t="str">
        <f t="shared" si="0"/>
        <v>down</v>
      </c>
      <c r="Y12" s="225"/>
      <c r="Z12" s="244"/>
      <c r="AA12" s="244"/>
      <c r="AB12" s="9"/>
      <c r="AC12" s="402"/>
    </row>
    <row r="13" spans="1:29" x14ac:dyDescent="0.2">
      <c r="A13" s="158" t="s">
        <v>182</v>
      </c>
      <c r="B13" s="158" t="s">
        <v>219</v>
      </c>
      <c r="C13" s="158" t="s">
        <v>220</v>
      </c>
      <c r="D13" s="158" t="s">
        <v>221</v>
      </c>
      <c r="E13" s="148" t="s">
        <v>222</v>
      </c>
      <c r="F13" s="158" t="s">
        <v>10</v>
      </c>
      <c r="G13" s="15" t="s">
        <v>131</v>
      </c>
      <c r="H13" s="153">
        <v>8.5</v>
      </c>
      <c r="I13" s="172" t="s">
        <v>142</v>
      </c>
      <c r="J13" s="153">
        <v>8.4</v>
      </c>
      <c r="K13" s="388" t="s">
        <v>142</v>
      </c>
      <c r="L13" s="153">
        <v>8.1</v>
      </c>
      <c r="M13" s="388" t="s">
        <v>142</v>
      </c>
      <c r="N13" s="153">
        <v>8</v>
      </c>
      <c r="O13" s="388" t="s">
        <v>142</v>
      </c>
      <c r="P13" s="153">
        <v>7.9</v>
      </c>
      <c r="Q13" s="388" t="s">
        <v>142</v>
      </c>
      <c r="R13" s="153">
        <v>7.9</v>
      </c>
      <c r="S13" s="388" t="s">
        <v>142</v>
      </c>
      <c r="T13" s="153">
        <v>7.5</v>
      </c>
      <c r="U13" s="388" t="s">
        <v>142</v>
      </c>
      <c r="V13" s="153">
        <v>7.3</v>
      </c>
      <c r="W13" s="388" t="s">
        <v>142</v>
      </c>
      <c r="X13" s="86" t="str">
        <f t="shared" si="0"/>
        <v>down</v>
      </c>
      <c r="Y13" s="225"/>
      <c r="Z13" s="244"/>
      <c r="AA13" s="244"/>
      <c r="AB13" s="9"/>
      <c r="AC13" s="402"/>
    </row>
    <row r="14" spans="1:29" x14ac:dyDescent="0.2">
      <c r="A14" s="158" t="s">
        <v>182</v>
      </c>
      <c r="B14" s="158" t="s">
        <v>219</v>
      </c>
      <c r="C14" s="158" t="s">
        <v>220</v>
      </c>
      <c r="D14" s="158" t="s">
        <v>221</v>
      </c>
      <c r="E14" s="148" t="s">
        <v>223</v>
      </c>
      <c r="F14" s="158" t="s">
        <v>11</v>
      </c>
      <c r="G14" s="15" t="s">
        <v>131</v>
      </c>
      <c r="H14" s="153">
        <v>9.4</v>
      </c>
      <c r="I14" s="172" t="s">
        <v>142</v>
      </c>
      <c r="J14" s="153">
        <v>9.3000000000000007</v>
      </c>
      <c r="K14" s="388" t="s">
        <v>142</v>
      </c>
      <c r="L14" s="153">
        <v>9.3000000000000007</v>
      </c>
      <c r="M14" s="388" t="s">
        <v>142</v>
      </c>
      <c r="N14" s="153">
        <v>9.1999999999999993</v>
      </c>
      <c r="O14" s="388" t="s">
        <v>142</v>
      </c>
      <c r="P14" s="153">
        <v>9.1</v>
      </c>
      <c r="Q14" s="388" t="s">
        <v>142</v>
      </c>
      <c r="R14" s="153">
        <v>9</v>
      </c>
      <c r="S14" s="388" t="s">
        <v>142</v>
      </c>
      <c r="T14" s="153">
        <v>8.9</v>
      </c>
      <c r="U14" s="388" t="s">
        <v>142</v>
      </c>
      <c r="V14" s="153">
        <v>8.6999999999999993</v>
      </c>
      <c r="W14" s="388" t="s">
        <v>142</v>
      </c>
      <c r="X14" s="86" t="str">
        <f t="shared" si="0"/>
        <v>down</v>
      </c>
      <c r="Y14" s="225"/>
      <c r="Z14" s="244"/>
      <c r="AA14" s="244"/>
      <c r="AB14" s="9"/>
      <c r="AC14" s="402"/>
    </row>
    <row r="15" spans="1:29" x14ac:dyDescent="0.2">
      <c r="A15" s="158" t="s">
        <v>182</v>
      </c>
      <c r="B15" s="158" t="s">
        <v>219</v>
      </c>
      <c r="C15" s="158" t="s">
        <v>224</v>
      </c>
      <c r="D15" s="158" t="s">
        <v>225</v>
      </c>
      <c r="E15" s="148" t="s">
        <v>226</v>
      </c>
      <c r="F15" s="158" t="s">
        <v>12</v>
      </c>
      <c r="G15" s="15" t="s">
        <v>131</v>
      </c>
      <c r="H15" s="153">
        <v>8.1999999999999993</v>
      </c>
      <c r="I15" s="172" t="s">
        <v>142</v>
      </c>
      <c r="J15" s="153">
        <v>8.1</v>
      </c>
      <c r="K15" s="388" t="s">
        <v>142</v>
      </c>
      <c r="L15" s="153">
        <v>8</v>
      </c>
      <c r="M15" s="388" t="s">
        <v>142</v>
      </c>
      <c r="N15" s="153">
        <v>7.8</v>
      </c>
      <c r="O15" s="388" t="s">
        <v>142</v>
      </c>
      <c r="P15" s="153">
        <v>7.8</v>
      </c>
      <c r="Q15" s="388" t="s">
        <v>142</v>
      </c>
      <c r="R15" s="153">
        <v>7.7</v>
      </c>
      <c r="S15" s="388" t="s">
        <v>142</v>
      </c>
      <c r="T15" s="153">
        <v>7.5</v>
      </c>
      <c r="U15" s="388" t="s">
        <v>142</v>
      </c>
      <c r="V15" s="153">
        <v>7.2</v>
      </c>
      <c r="W15" s="388" t="s">
        <v>142</v>
      </c>
      <c r="X15" s="86" t="str">
        <f t="shared" si="0"/>
        <v>down</v>
      </c>
      <c r="Y15" s="225"/>
      <c r="Z15" s="244"/>
      <c r="AA15" s="244"/>
      <c r="AB15" s="9"/>
      <c r="AC15" s="402"/>
    </row>
    <row r="16" spans="1:29" x14ac:dyDescent="0.2">
      <c r="A16" s="158" t="s">
        <v>181</v>
      </c>
      <c r="B16" s="158" t="s">
        <v>199</v>
      </c>
      <c r="C16" s="158" t="s">
        <v>227</v>
      </c>
      <c r="D16" s="158" t="s">
        <v>228</v>
      </c>
      <c r="E16" s="148" t="s">
        <v>229</v>
      </c>
      <c r="F16" s="158" t="s">
        <v>230</v>
      </c>
      <c r="G16" s="15" t="s">
        <v>131</v>
      </c>
      <c r="H16" s="153">
        <v>6.7</v>
      </c>
      <c r="I16" s="172" t="s">
        <v>142</v>
      </c>
      <c r="J16" s="153">
        <v>6.6</v>
      </c>
      <c r="K16" s="388" t="s">
        <v>142</v>
      </c>
      <c r="L16" s="153">
        <v>6.5</v>
      </c>
      <c r="M16" s="388" t="s">
        <v>142</v>
      </c>
      <c r="N16" s="153">
        <v>6.4</v>
      </c>
      <c r="O16" s="388" t="s">
        <v>142</v>
      </c>
      <c r="P16" s="153">
        <v>6.3</v>
      </c>
      <c r="Q16" s="388" t="s">
        <v>142</v>
      </c>
      <c r="R16" s="153">
        <v>6.2</v>
      </c>
      <c r="S16" s="388" t="s">
        <v>142</v>
      </c>
      <c r="T16" s="153">
        <v>6.1</v>
      </c>
      <c r="U16" s="388" t="s">
        <v>142</v>
      </c>
      <c r="V16" s="153">
        <v>5.9</v>
      </c>
      <c r="W16" s="388" t="s">
        <v>142</v>
      </c>
      <c r="X16" s="86" t="str">
        <f t="shared" si="0"/>
        <v>down</v>
      </c>
      <c r="Y16" s="225"/>
      <c r="Z16" s="244"/>
      <c r="AA16" s="244"/>
      <c r="AB16" s="9"/>
      <c r="AC16" s="402"/>
    </row>
    <row r="17" spans="1:29" x14ac:dyDescent="0.2">
      <c r="A17" s="158" t="s">
        <v>183</v>
      </c>
      <c r="B17" s="158" t="s">
        <v>211</v>
      </c>
      <c r="C17" s="158" t="s">
        <v>234</v>
      </c>
      <c r="D17" s="158" t="s">
        <v>235</v>
      </c>
      <c r="E17" s="148" t="s">
        <v>236</v>
      </c>
      <c r="F17" s="158" t="s">
        <v>14</v>
      </c>
      <c r="G17" s="15" t="s">
        <v>131</v>
      </c>
      <c r="H17" s="153">
        <v>11.4</v>
      </c>
      <c r="I17" s="172" t="s">
        <v>143</v>
      </c>
      <c r="J17" s="153">
        <v>11.4</v>
      </c>
      <c r="K17" s="388" t="s">
        <v>143</v>
      </c>
      <c r="L17" s="153">
        <v>11.4</v>
      </c>
      <c r="M17" s="388" t="s">
        <v>143</v>
      </c>
      <c r="N17" s="153">
        <v>11.3</v>
      </c>
      <c r="O17" s="388" t="s">
        <v>143</v>
      </c>
      <c r="P17" s="153">
        <v>11.2</v>
      </c>
      <c r="Q17" s="388" t="s">
        <v>143</v>
      </c>
      <c r="R17" s="153">
        <v>11.1</v>
      </c>
      <c r="S17" s="388" t="s">
        <v>143</v>
      </c>
      <c r="T17" s="153">
        <v>10.9</v>
      </c>
      <c r="U17" s="388" t="s">
        <v>143</v>
      </c>
      <c r="V17" s="153">
        <v>10.6</v>
      </c>
      <c r="W17" s="388" t="s">
        <v>143</v>
      </c>
      <c r="X17" s="86" t="str">
        <f t="shared" si="0"/>
        <v>down</v>
      </c>
      <c r="Y17" s="225"/>
      <c r="Z17" s="244"/>
      <c r="AA17" s="244"/>
      <c r="AB17" s="9"/>
      <c r="AC17" s="402"/>
    </row>
    <row r="18" spans="1:29" x14ac:dyDescent="0.2">
      <c r="A18" s="158" t="s">
        <v>184</v>
      </c>
      <c r="B18" s="158" t="s">
        <v>190</v>
      </c>
      <c r="C18" s="158" t="s">
        <v>237</v>
      </c>
      <c r="D18" s="158" t="s">
        <v>238</v>
      </c>
      <c r="E18" s="148" t="s">
        <v>239</v>
      </c>
      <c r="F18" s="158" t="s">
        <v>146</v>
      </c>
      <c r="G18" s="15" t="s">
        <v>131</v>
      </c>
      <c r="H18" s="153">
        <v>10.7</v>
      </c>
      <c r="I18" s="172" t="s">
        <v>143</v>
      </c>
      <c r="J18" s="153">
        <v>10.7</v>
      </c>
      <c r="K18" s="388" t="s">
        <v>143</v>
      </c>
      <c r="L18" s="153">
        <v>10.6</v>
      </c>
      <c r="M18" s="388" t="s">
        <v>143</v>
      </c>
      <c r="N18" s="153">
        <v>10.6</v>
      </c>
      <c r="O18" s="388" t="s">
        <v>143</v>
      </c>
      <c r="P18" s="153">
        <v>10.6</v>
      </c>
      <c r="Q18" s="388" t="s">
        <v>143</v>
      </c>
      <c r="R18" s="153">
        <v>10.5</v>
      </c>
      <c r="S18" s="388" t="s">
        <v>143</v>
      </c>
      <c r="T18" s="153">
        <v>10.4</v>
      </c>
      <c r="U18" s="388" t="s">
        <v>143</v>
      </c>
      <c r="V18" s="153">
        <v>10.199999999999999</v>
      </c>
      <c r="W18" s="388" t="s">
        <v>143</v>
      </c>
      <c r="X18" s="86" t="str">
        <f t="shared" si="0"/>
        <v>down</v>
      </c>
      <c r="Y18" s="225"/>
      <c r="Z18" s="244"/>
      <c r="AA18" s="244"/>
      <c r="AB18" s="9"/>
      <c r="AC18" s="402"/>
    </row>
    <row r="19" spans="1:29" x14ac:dyDescent="0.2">
      <c r="A19" s="158" t="s">
        <v>183</v>
      </c>
      <c r="B19" s="158" t="s">
        <v>211</v>
      </c>
      <c r="C19" s="158" t="s">
        <v>212</v>
      </c>
      <c r="D19" s="158" t="s">
        <v>213</v>
      </c>
      <c r="E19" s="148" t="s">
        <v>240</v>
      </c>
      <c r="F19" s="158" t="s">
        <v>147</v>
      </c>
      <c r="G19" s="15" t="s">
        <v>131</v>
      </c>
      <c r="H19" s="153">
        <v>10.3</v>
      </c>
      <c r="I19" s="172" t="s">
        <v>143</v>
      </c>
      <c r="J19" s="153">
        <v>10.199999999999999</v>
      </c>
      <c r="K19" s="388" t="s">
        <v>143</v>
      </c>
      <c r="L19" s="153">
        <v>10.1</v>
      </c>
      <c r="M19" s="388" t="s">
        <v>143</v>
      </c>
      <c r="N19" s="153">
        <v>10</v>
      </c>
      <c r="O19" s="388" t="s">
        <v>142</v>
      </c>
      <c r="P19" s="153">
        <v>10</v>
      </c>
      <c r="Q19" s="388" t="s">
        <v>142</v>
      </c>
      <c r="R19" s="153">
        <v>9.9</v>
      </c>
      <c r="S19" s="388" t="s">
        <v>142</v>
      </c>
      <c r="T19" s="153">
        <v>9.6999999999999993</v>
      </c>
      <c r="U19" s="388" t="s">
        <v>142</v>
      </c>
      <c r="V19" s="153">
        <v>9.5</v>
      </c>
      <c r="W19" s="388" t="s">
        <v>142</v>
      </c>
      <c r="X19" s="86" t="str">
        <f t="shared" si="0"/>
        <v>down</v>
      </c>
      <c r="Y19" s="225"/>
      <c r="Z19" s="244"/>
      <c r="AA19" s="244"/>
      <c r="AB19" s="9"/>
      <c r="AC19" s="402"/>
    </row>
    <row r="20" spans="1:29" x14ac:dyDescent="0.2">
      <c r="A20" s="158" t="s">
        <v>182</v>
      </c>
      <c r="B20" s="158" t="s">
        <v>219</v>
      </c>
      <c r="C20" s="158" t="s">
        <v>224</v>
      </c>
      <c r="D20" s="158" t="s">
        <v>225</v>
      </c>
      <c r="E20" s="148" t="s">
        <v>241</v>
      </c>
      <c r="F20" s="158" t="s">
        <v>15</v>
      </c>
      <c r="G20" s="15" t="s">
        <v>131</v>
      </c>
      <c r="H20" s="153">
        <v>7.2</v>
      </c>
      <c r="I20" s="172" t="s">
        <v>142</v>
      </c>
      <c r="J20" s="153">
        <v>7.1</v>
      </c>
      <c r="K20" s="388" t="s">
        <v>142</v>
      </c>
      <c r="L20" s="153">
        <v>7</v>
      </c>
      <c r="M20" s="388" t="s">
        <v>142</v>
      </c>
      <c r="N20" s="153">
        <v>7</v>
      </c>
      <c r="O20" s="388" t="s">
        <v>142</v>
      </c>
      <c r="P20" s="153">
        <v>7</v>
      </c>
      <c r="Q20" s="388" t="s">
        <v>142</v>
      </c>
      <c r="R20" s="153">
        <v>6.9</v>
      </c>
      <c r="S20" s="388" t="s">
        <v>142</v>
      </c>
      <c r="T20" s="153">
        <v>6.8</v>
      </c>
      <c r="U20" s="388" t="s">
        <v>142</v>
      </c>
      <c r="V20" s="153">
        <v>6.7</v>
      </c>
      <c r="W20" s="388" t="s">
        <v>142</v>
      </c>
      <c r="X20" s="86" t="str">
        <f t="shared" si="0"/>
        <v>down</v>
      </c>
      <c r="Y20" s="225"/>
      <c r="Z20" s="244"/>
      <c r="AA20" s="244"/>
      <c r="AB20" s="9"/>
      <c r="AC20" s="402"/>
    </row>
    <row r="21" spans="1:29" x14ac:dyDescent="0.2">
      <c r="A21" s="158" t="s">
        <v>181</v>
      </c>
      <c r="B21" s="158" t="s">
        <v>199</v>
      </c>
      <c r="C21" s="158" t="s">
        <v>227</v>
      </c>
      <c r="D21" s="158" t="s">
        <v>228</v>
      </c>
      <c r="E21" s="148" t="s">
        <v>242</v>
      </c>
      <c r="F21" s="158" t="s">
        <v>16</v>
      </c>
      <c r="G21" s="15" t="s">
        <v>131</v>
      </c>
      <c r="H21" s="153">
        <v>7.2</v>
      </c>
      <c r="I21" s="172" t="s">
        <v>142</v>
      </c>
      <c r="J21" s="153">
        <v>7.1</v>
      </c>
      <c r="K21" s="388" t="s">
        <v>142</v>
      </c>
      <c r="L21" s="153">
        <v>7</v>
      </c>
      <c r="M21" s="388" t="s">
        <v>142</v>
      </c>
      <c r="N21" s="153">
        <v>6.8</v>
      </c>
      <c r="O21" s="388" t="s">
        <v>142</v>
      </c>
      <c r="P21" s="153">
        <v>6.8</v>
      </c>
      <c r="Q21" s="388" t="s">
        <v>142</v>
      </c>
      <c r="R21" s="153">
        <v>6.7</v>
      </c>
      <c r="S21" s="388" t="s">
        <v>142</v>
      </c>
      <c r="T21" s="153">
        <v>6.5</v>
      </c>
      <c r="U21" s="388" t="s">
        <v>142</v>
      </c>
      <c r="V21" s="153">
        <v>6.3</v>
      </c>
      <c r="W21" s="388" t="s">
        <v>142</v>
      </c>
      <c r="X21" s="86" t="str">
        <f t="shared" si="0"/>
        <v>down</v>
      </c>
      <c r="Y21" s="225"/>
      <c r="Z21" s="244"/>
      <c r="AA21" s="244"/>
      <c r="AB21" s="9"/>
      <c r="AC21" s="402"/>
    </row>
    <row r="22" spans="1:29" x14ac:dyDescent="0.2">
      <c r="A22" s="158" t="s">
        <v>179</v>
      </c>
      <c r="B22" s="158" t="s">
        <v>203</v>
      </c>
      <c r="C22" s="158" t="s">
        <v>243</v>
      </c>
      <c r="D22" s="158" t="s">
        <v>244</v>
      </c>
      <c r="E22" s="148" t="s">
        <v>245</v>
      </c>
      <c r="F22" s="158" t="s">
        <v>17</v>
      </c>
      <c r="G22" s="15" t="s">
        <v>131</v>
      </c>
      <c r="H22" s="153">
        <v>12.4</v>
      </c>
      <c r="I22" s="172" t="s">
        <v>143</v>
      </c>
      <c r="J22" s="153">
        <v>12.4</v>
      </c>
      <c r="K22" s="388" t="s">
        <v>143</v>
      </c>
      <c r="L22" s="153">
        <v>12.2</v>
      </c>
      <c r="M22" s="388" t="s">
        <v>143</v>
      </c>
      <c r="N22" s="153">
        <v>12.1</v>
      </c>
      <c r="O22" s="388" t="s">
        <v>143</v>
      </c>
      <c r="P22" s="153">
        <v>12</v>
      </c>
      <c r="Q22" s="388" t="s">
        <v>143</v>
      </c>
      <c r="R22" s="153">
        <v>11.8</v>
      </c>
      <c r="S22" s="388" t="s">
        <v>143</v>
      </c>
      <c r="T22" s="153">
        <v>11.6</v>
      </c>
      <c r="U22" s="388" t="s">
        <v>143</v>
      </c>
      <c r="V22" s="153">
        <v>11.4</v>
      </c>
      <c r="W22" s="388" t="s">
        <v>143</v>
      </c>
      <c r="X22" s="86" t="str">
        <f t="shared" si="0"/>
        <v>down</v>
      </c>
      <c r="Y22" s="225"/>
      <c r="Z22" s="244"/>
      <c r="AA22" s="244"/>
      <c r="AB22" s="9"/>
      <c r="AC22" s="402"/>
    </row>
    <row r="23" spans="1:29" x14ac:dyDescent="0.2">
      <c r="A23" s="158" t="s">
        <v>180</v>
      </c>
      <c r="B23" s="158" t="s">
        <v>215</v>
      </c>
      <c r="C23" s="158" t="s">
        <v>246</v>
      </c>
      <c r="D23" s="158" t="s">
        <v>247</v>
      </c>
      <c r="E23" s="148" t="s">
        <v>248</v>
      </c>
      <c r="F23" s="158" t="s">
        <v>18</v>
      </c>
      <c r="G23" s="15" t="s">
        <v>131</v>
      </c>
      <c r="H23" s="153">
        <v>10.7</v>
      </c>
      <c r="I23" s="172" t="s">
        <v>143</v>
      </c>
      <c r="J23" s="153">
        <v>10.6</v>
      </c>
      <c r="K23" s="388" t="s">
        <v>143</v>
      </c>
      <c r="L23" s="153">
        <v>10.6</v>
      </c>
      <c r="M23" s="388" t="s">
        <v>143</v>
      </c>
      <c r="N23" s="153">
        <v>10.4</v>
      </c>
      <c r="O23" s="388" t="s">
        <v>143</v>
      </c>
      <c r="P23" s="153">
        <v>10.4</v>
      </c>
      <c r="Q23" s="388" t="s">
        <v>143</v>
      </c>
      <c r="R23" s="153">
        <v>10.3</v>
      </c>
      <c r="S23" s="388" t="s">
        <v>143</v>
      </c>
      <c r="T23" s="153">
        <v>10.199999999999999</v>
      </c>
      <c r="U23" s="388" t="s">
        <v>143</v>
      </c>
      <c r="V23" s="153">
        <v>10</v>
      </c>
      <c r="W23" s="388" t="s">
        <v>142</v>
      </c>
      <c r="X23" s="86" t="str">
        <f t="shared" si="0"/>
        <v>down</v>
      </c>
      <c r="Y23" s="225"/>
      <c r="Z23" s="244"/>
      <c r="AA23" s="244"/>
      <c r="AB23" s="9"/>
      <c r="AC23" s="402"/>
    </row>
    <row r="24" spans="1:29" x14ac:dyDescent="0.2">
      <c r="A24" s="158" t="s">
        <v>179</v>
      </c>
      <c r="B24" s="158" t="s">
        <v>203</v>
      </c>
      <c r="C24" s="158" t="s">
        <v>204</v>
      </c>
      <c r="D24" s="158" t="s">
        <v>205</v>
      </c>
      <c r="E24" s="148" t="s">
        <v>249</v>
      </c>
      <c r="F24" s="158" t="s">
        <v>19</v>
      </c>
      <c r="G24" s="15" t="s">
        <v>131</v>
      </c>
      <c r="H24" s="153">
        <v>12.6</v>
      </c>
      <c r="I24" s="172" t="s">
        <v>143</v>
      </c>
      <c r="J24" s="153">
        <v>12.4</v>
      </c>
      <c r="K24" s="388" t="s">
        <v>143</v>
      </c>
      <c r="L24" s="153">
        <v>12</v>
      </c>
      <c r="M24" s="388" t="s">
        <v>143</v>
      </c>
      <c r="N24" s="153">
        <v>11.8</v>
      </c>
      <c r="O24" s="388" t="s">
        <v>143</v>
      </c>
      <c r="P24" s="153">
        <v>11.5</v>
      </c>
      <c r="Q24" s="388" t="s">
        <v>143</v>
      </c>
      <c r="R24" s="153">
        <v>11.3</v>
      </c>
      <c r="S24" s="388" t="s">
        <v>143</v>
      </c>
      <c r="T24" s="153">
        <v>10.9</v>
      </c>
      <c r="U24" s="388" t="s">
        <v>143</v>
      </c>
      <c r="V24" s="153">
        <v>10.6</v>
      </c>
      <c r="W24" s="388" t="s">
        <v>143</v>
      </c>
      <c r="X24" s="86" t="str">
        <f t="shared" si="0"/>
        <v>down</v>
      </c>
      <c r="Y24" s="225"/>
      <c r="Z24" s="244"/>
      <c r="AA24" s="244"/>
      <c r="AB24" s="9"/>
      <c r="AC24" s="402"/>
    </row>
    <row r="25" spans="1:29" x14ac:dyDescent="0.2">
      <c r="A25" s="158" t="s">
        <v>182</v>
      </c>
      <c r="B25" s="158" t="s">
        <v>219</v>
      </c>
      <c r="C25" s="158" t="s">
        <v>251</v>
      </c>
      <c r="D25" s="158" t="s">
        <v>252</v>
      </c>
      <c r="E25" s="148" t="s">
        <v>253</v>
      </c>
      <c r="F25" s="158" t="s">
        <v>254</v>
      </c>
      <c r="G25" s="15" t="s">
        <v>131</v>
      </c>
      <c r="H25" s="153">
        <v>9.6</v>
      </c>
      <c r="I25" s="172" t="s">
        <v>142</v>
      </c>
      <c r="J25" s="153">
        <v>9.6</v>
      </c>
      <c r="K25" s="388" t="s">
        <v>142</v>
      </c>
      <c r="L25" s="153">
        <v>9.5</v>
      </c>
      <c r="M25" s="388" t="s">
        <v>142</v>
      </c>
      <c r="N25" s="153">
        <v>9.3000000000000007</v>
      </c>
      <c r="O25" s="388" t="s">
        <v>142</v>
      </c>
      <c r="P25" s="153">
        <v>9.1999999999999993</v>
      </c>
      <c r="Q25" s="388" t="s">
        <v>142</v>
      </c>
      <c r="R25" s="153">
        <v>9.1</v>
      </c>
      <c r="S25" s="388" t="s">
        <v>142</v>
      </c>
      <c r="T25" s="153">
        <v>8.9</v>
      </c>
      <c r="U25" s="388" t="s">
        <v>142</v>
      </c>
      <c r="V25" s="153">
        <v>8.6999999999999993</v>
      </c>
      <c r="W25" s="388" t="s">
        <v>142</v>
      </c>
      <c r="X25" s="86" t="str">
        <f t="shared" si="0"/>
        <v>down</v>
      </c>
      <c r="Y25" s="225"/>
      <c r="Z25" s="244"/>
      <c r="AA25" s="244"/>
      <c r="AB25" s="9"/>
      <c r="AC25" s="402"/>
    </row>
    <row r="26" spans="1:29" x14ac:dyDescent="0.2">
      <c r="A26" s="158" t="s">
        <v>182</v>
      </c>
      <c r="B26" s="158" t="s">
        <v>219</v>
      </c>
      <c r="C26" s="158" t="s">
        <v>220</v>
      </c>
      <c r="D26" s="158" t="s">
        <v>221</v>
      </c>
      <c r="E26" s="148" t="s">
        <v>255</v>
      </c>
      <c r="F26" s="158" t="s">
        <v>21</v>
      </c>
      <c r="G26" s="15" t="s">
        <v>131</v>
      </c>
      <c r="H26" s="153">
        <v>10.3</v>
      </c>
      <c r="I26" s="172" t="s">
        <v>143</v>
      </c>
      <c r="J26" s="153">
        <v>10.199999999999999</v>
      </c>
      <c r="K26" s="388" t="s">
        <v>143</v>
      </c>
      <c r="L26" s="153">
        <v>10.199999999999999</v>
      </c>
      <c r="M26" s="388" t="s">
        <v>143</v>
      </c>
      <c r="N26" s="153">
        <v>10.1</v>
      </c>
      <c r="O26" s="388" t="s">
        <v>143</v>
      </c>
      <c r="P26" s="153">
        <v>10</v>
      </c>
      <c r="Q26" s="388" t="s">
        <v>142</v>
      </c>
      <c r="R26" s="153">
        <v>9.9</v>
      </c>
      <c r="S26" s="388" t="s">
        <v>142</v>
      </c>
      <c r="T26" s="153">
        <v>9.8000000000000007</v>
      </c>
      <c r="U26" s="388" t="s">
        <v>142</v>
      </c>
      <c r="V26" s="153">
        <v>9.5</v>
      </c>
      <c r="W26" s="388" t="s">
        <v>142</v>
      </c>
      <c r="X26" s="86" t="str">
        <f t="shared" si="0"/>
        <v>down</v>
      </c>
      <c r="Y26" s="225"/>
      <c r="Z26" s="244"/>
      <c r="AA26" s="244"/>
      <c r="AB26" s="9"/>
      <c r="AC26" s="402"/>
    </row>
    <row r="27" spans="1:29" x14ac:dyDescent="0.2">
      <c r="A27" s="158" t="s">
        <v>181</v>
      </c>
      <c r="B27" s="158" t="s">
        <v>199</v>
      </c>
      <c r="C27" s="158" t="s">
        <v>257</v>
      </c>
      <c r="D27" s="158" t="s">
        <v>258</v>
      </c>
      <c r="E27" s="148" t="s">
        <v>259</v>
      </c>
      <c r="F27" s="158" t="s">
        <v>260</v>
      </c>
      <c r="G27" s="15" t="s">
        <v>131</v>
      </c>
      <c r="H27" s="153">
        <v>8.1999999999999993</v>
      </c>
      <c r="I27" s="172" t="s">
        <v>142</v>
      </c>
      <c r="J27" s="153">
        <v>8.1999999999999993</v>
      </c>
      <c r="K27" s="388" t="s">
        <v>142</v>
      </c>
      <c r="L27" s="153">
        <v>8.1999999999999993</v>
      </c>
      <c r="M27" s="388" t="s">
        <v>142</v>
      </c>
      <c r="N27" s="153">
        <v>8.1</v>
      </c>
      <c r="O27" s="388" t="s">
        <v>142</v>
      </c>
      <c r="P27" s="153">
        <v>8</v>
      </c>
      <c r="Q27" s="388" t="s">
        <v>142</v>
      </c>
      <c r="R27" s="153">
        <v>8</v>
      </c>
      <c r="S27" s="388" t="s">
        <v>142</v>
      </c>
      <c r="T27" s="153">
        <v>7.8</v>
      </c>
      <c r="U27" s="388" t="s">
        <v>142</v>
      </c>
      <c r="V27" s="153">
        <v>7.6</v>
      </c>
      <c r="W27" s="388" t="s">
        <v>142</v>
      </c>
      <c r="X27" s="86" t="str">
        <f t="shared" si="0"/>
        <v>down</v>
      </c>
      <c r="Y27" s="225"/>
      <c r="Z27" s="244"/>
      <c r="AA27" s="244"/>
      <c r="AB27" s="9"/>
      <c r="AC27" s="402"/>
    </row>
    <row r="28" spans="1:29" x14ac:dyDescent="0.2">
      <c r="A28" s="158" t="s">
        <v>180</v>
      </c>
      <c r="B28" s="158" t="s">
        <v>215</v>
      </c>
      <c r="C28" s="158" t="s">
        <v>261</v>
      </c>
      <c r="D28" s="158" t="s">
        <v>262</v>
      </c>
      <c r="E28" s="148" t="s">
        <v>468</v>
      </c>
      <c r="F28" s="158" t="s">
        <v>469</v>
      </c>
      <c r="G28" s="15" t="s">
        <v>131</v>
      </c>
      <c r="H28" s="153">
        <v>10.7</v>
      </c>
      <c r="I28" s="172" t="s">
        <v>143</v>
      </c>
      <c r="J28" s="153">
        <v>10.6</v>
      </c>
      <c r="K28" s="388" t="s">
        <v>143</v>
      </c>
      <c r="L28" s="153">
        <v>10.5</v>
      </c>
      <c r="M28" s="388" t="s">
        <v>143</v>
      </c>
      <c r="N28" s="153">
        <v>10.4</v>
      </c>
      <c r="O28" s="388" t="s">
        <v>143</v>
      </c>
      <c r="P28" s="153">
        <v>10.4</v>
      </c>
      <c r="Q28" s="388" t="s">
        <v>143</v>
      </c>
      <c r="R28" s="153">
        <v>10.3</v>
      </c>
      <c r="S28" s="388" t="s">
        <v>143</v>
      </c>
      <c r="T28" s="153">
        <v>10.1</v>
      </c>
      <c r="U28" s="388" t="s">
        <v>143</v>
      </c>
      <c r="V28" s="153">
        <v>9.9</v>
      </c>
      <c r="W28" s="388" t="s">
        <v>142</v>
      </c>
      <c r="X28" s="86" t="str">
        <f t="shared" si="0"/>
        <v>down</v>
      </c>
      <c r="Y28" s="225"/>
      <c r="Z28" s="244"/>
      <c r="AA28" s="244"/>
      <c r="AB28" s="9"/>
      <c r="AC28" s="402"/>
    </row>
    <row r="29" spans="1:29" x14ac:dyDescent="0.2">
      <c r="A29" s="158" t="s">
        <v>180</v>
      </c>
      <c r="B29" s="158" t="s">
        <v>215</v>
      </c>
      <c r="C29" s="158" t="s">
        <v>264</v>
      </c>
      <c r="D29" s="158" t="s">
        <v>265</v>
      </c>
      <c r="E29" s="148" t="s">
        <v>266</v>
      </c>
      <c r="F29" s="158" t="s">
        <v>162</v>
      </c>
      <c r="G29" s="15" t="s">
        <v>131</v>
      </c>
      <c r="H29" s="153">
        <v>9.1999999999999993</v>
      </c>
      <c r="I29" s="172" t="s">
        <v>142</v>
      </c>
      <c r="J29" s="153">
        <v>9.1</v>
      </c>
      <c r="K29" s="388" t="s">
        <v>142</v>
      </c>
      <c r="L29" s="153">
        <v>9.1</v>
      </c>
      <c r="M29" s="388" t="s">
        <v>142</v>
      </c>
      <c r="N29" s="153">
        <v>9</v>
      </c>
      <c r="O29" s="388" t="s">
        <v>142</v>
      </c>
      <c r="P29" s="153">
        <v>9</v>
      </c>
      <c r="Q29" s="388" t="s">
        <v>142</v>
      </c>
      <c r="R29" s="153">
        <v>8.9</v>
      </c>
      <c r="S29" s="388" t="s">
        <v>142</v>
      </c>
      <c r="T29" s="153">
        <v>8.6999999999999993</v>
      </c>
      <c r="U29" s="388" t="s">
        <v>142</v>
      </c>
      <c r="V29" s="153">
        <v>8.5</v>
      </c>
      <c r="W29" s="388" t="s">
        <v>142</v>
      </c>
      <c r="X29" s="86" t="str">
        <f t="shared" si="0"/>
        <v>down</v>
      </c>
      <c r="Y29" s="225"/>
      <c r="Z29" s="244"/>
      <c r="AA29" s="244"/>
      <c r="AB29" s="9"/>
      <c r="AC29" s="402"/>
    </row>
    <row r="30" spans="1:29" x14ac:dyDescent="0.2">
      <c r="A30" s="158" t="s">
        <v>184</v>
      </c>
      <c r="B30" s="158" t="s">
        <v>190</v>
      </c>
      <c r="C30" s="158" t="s">
        <v>267</v>
      </c>
      <c r="D30" s="158" t="s">
        <v>268</v>
      </c>
      <c r="E30" s="148" t="s">
        <v>269</v>
      </c>
      <c r="F30" s="158" t="s">
        <v>163</v>
      </c>
      <c r="G30" s="15" t="s">
        <v>131</v>
      </c>
      <c r="H30" s="153">
        <v>10.6</v>
      </c>
      <c r="I30" s="172" t="s">
        <v>143</v>
      </c>
      <c r="J30" s="153">
        <v>10.5</v>
      </c>
      <c r="K30" s="388" t="s">
        <v>143</v>
      </c>
      <c r="L30" s="153">
        <v>10.4</v>
      </c>
      <c r="M30" s="388" t="s">
        <v>143</v>
      </c>
      <c r="N30" s="153">
        <v>10.199999999999999</v>
      </c>
      <c r="O30" s="388" t="s">
        <v>143</v>
      </c>
      <c r="P30" s="153">
        <v>10.199999999999999</v>
      </c>
      <c r="Q30" s="388" t="s">
        <v>143</v>
      </c>
      <c r="R30" s="153">
        <v>10.1</v>
      </c>
      <c r="S30" s="388" t="s">
        <v>143</v>
      </c>
      <c r="T30" s="153">
        <v>9.9</v>
      </c>
      <c r="U30" s="388" t="s">
        <v>142</v>
      </c>
      <c r="V30" s="153">
        <v>9.8000000000000007</v>
      </c>
      <c r="W30" s="388" t="s">
        <v>142</v>
      </c>
      <c r="X30" s="86" t="str">
        <f t="shared" si="0"/>
        <v>down</v>
      </c>
      <c r="Y30" s="225"/>
      <c r="Z30" s="244"/>
      <c r="AA30" s="244"/>
      <c r="AB30" s="9"/>
      <c r="AC30" s="402"/>
    </row>
    <row r="31" spans="1:29" x14ac:dyDescent="0.2">
      <c r="A31" s="158" t="s">
        <v>181</v>
      </c>
      <c r="B31" s="158" t="s">
        <v>199</v>
      </c>
      <c r="C31" s="158" t="s">
        <v>200</v>
      </c>
      <c r="D31" s="158" t="s">
        <v>201</v>
      </c>
      <c r="E31" s="148" t="s">
        <v>270</v>
      </c>
      <c r="F31" s="158" t="s">
        <v>25</v>
      </c>
      <c r="G31" s="15" t="s">
        <v>131</v>
      </c>
      <c r="H31" s="153">
        <v>7.5</v>
      </c>
      <c r="I31" s="172" t="s">
        <v>142</v>
      </c>
      <c r="J31" s="153">
        <v>7.4</v>
      </c>
      <c r="K31" s="388" t="s">
        <v>142</v>
      </c>
      <c r="L31" s="153">
        <v>7.3</v>
      </c>
      <c r="M31" s="388" t="s">
        <v>142</v>
      </c>
      <c r="N31" s="153">
        <v>7.2</v>
      </c>
      <c r="O31" s="388" t="s">
        <v>142</v>
      </c>
      <c r="P31" s="153">
        <v>7.2</v>
      </c>
      <c r="Q31" s="388" t="s">
        <v>142</v>
      </c>
      <c r="R31" s="153">
        <v>7.1</v>
      </c>
      <c r="S31" s="388" t="s">
        <v>142</v>
      </c>
      <c r="T31" s="153">
        <v>6.9</v>
      </c>
      <c r="U31" s="388" t="s">
        <v>142</v>
      </c>
      <c r="V31" s="153">
        <v>6.7</v>
      </c>
      <c r="W31" s="388" t="s">
        <v>142</v>
      </c>
      <c r="X31" s="86" t="str">
        <f t="shared" si="0"/>
        <v>down</v>
      </c>
      <c r="Y31" s="225"/>
      <c r="Z31" s="244"/>
      <c r="AA31" s="244"/>
      <c r="AB31" s="9"/>
      <c r="AC31" s="402"/>
    </row>
    <row r="32" spans="1:29" x14ac:dyDescent="0.2">
      <c r="A32" s="158" t="s">
        <v>184</v>
      </c>
      <c r="B32" s="158" t="s">
        <v>190</v>
      </c>
      <c r="C32" s="158" t="s">
        <v>271</v>
      </c>
      <c r="D32" s="158" t="s">
        <v>272</v>
      </c>
      <c r="E32" s="148" t="s">
        <v>273</v>
      </c>
      <c r="F32" s="158" t="s">
        <v>26</v>
      </c>
      <c r="G32" s="15" t="s">
        <v>131</v>
      </c>
      <c r="H32" s="153">
        <v>10.6</v>
      </c>
      <c r="I32" s="172" t="s">
        <v>143</v>
      </c>
      <c r="J32" s="153">
        <v>10.6</v>
      </c>
      <c r="K32" s="388" t="s">
        <v>143</v>
      </c>
      <c r="L32" s="153">
        <v>10.5</v>
      </c>
      <c r="M32" s="388" t="s">
        <v>143</v>
      </c>
      <c r="N32" s="153">
        <v>10.5</v>
      </c>
      <c r="O32" s="388" t="s">
        <v>143</v>
      </c>
      <c r="P32" s="153">
        <v>10.4</v>
      </c>
      <c r="Q32" s="388" t="s">
        <v>143</v>
      </c>
      <c r="R32" s="153">
        <v>10.3</v>
      </c>
      <c r="S32" s="388" t="s">
        <v>143</v>
      </c>
      <c r="T32" s="153">
        <v>10.1</v>
      </c>
      <c r="U32" s="388" t="s">
        <v>143</v>
      </c>
      <c r="V32" s="153">
        <v>9.9</v>
      </c>
      <c r="W32" s="388" t="s">
        <v>142</v>
      </c>
      <c r="X32" s="86" t="str">
        <f t="shared" si="0"/>
        <v>down</v>
      </c>
      <c r="Y32" s="225"/>
      <c r="Z32" s="244"/>
      <c r="AA32" s="244"/>
      <c r="AB32" s="9"/>
      <c r="AC32" s="402"/>
    </row>
    <row r="33" spans="1:29" x14ac:dyDescent="0.2">
      <c r="A33" s="158" t="s">
        <v>179</v>
      </c>
      <c r="B33" s="158" t="s">
        <v>203</v>
      </c>
      <c r="C33" s="158" t="s">
        <v>278</v>
      </c>
      <c r="D33" s="158" t="s">
        <v>279</v>
      </c>
      <c r="E33" s="148" t="s">
        <v>280</v>
      </c>
      <c r="F33" s="158" t="s">
        <v>29</v>
      </c>
      <c r="G33" s="15" t="s">
        <v>131</v>
      </c>
      <c r="H33" s="153">
        <v>10.4</v>
      </c>
      <c r="I33" s="172" t="s">
        <v>143</v>
      </c>
      <c r="J33" s="153">
        <v>10.3</v>
      </c>
      <c r="K33" s="388" t="s">
        <v>143</v>
      </c>
      <c r="L33" s="153">
        <v>10.199999999999999</v>
      </c>
      <c r="M33" s="388" t="s">
        <v>143</v>
      </c>
      <c r="N33" s="153">
        <v>10.1</v>
      </c>
      <c r="O33" s="388" t="s">
        <v>143</v>
      </c>
      <c r="P33" s="153">
        <v>10</v>
      </c>
      <c r="Q33" s="388" t="s">
        <v>142</v>
      </c>
      <c r="R33" s="153">
        <v>9.9</v>
      </c>
      <c r="S33" s="388" t="s">
        <v>142</v>
      </c>
      <c r="T33" s="153">
        <v>9.6999999999999993</v>
      </c>
      <c r="U33" s="388" t="s">
        <v>142</v>
      </c>
      <c r="V33" s="153">
        <v>9.5</v>
      </c>
      <c r="W33" s="388" t="s">
        <v>142</v>
      </c>
      <c r="X33" s="86" t="str">
        <f t="shared" si="0"/>
        <v>down</v>
      </c>
      <c r="Y33" s="225"/>
      <c r="Z33" s="244"/>
      <c r="AA33" s="244"/>
      <c r="AB33" s="9"/>
      <c r="AC33" s="402"/>
    </row>
    <row r="34" spans="1:29" x14ac:dyDescent="0.2">
      <c r="A34" s="158" t="s">
        <v>182</v>
      </c>
      <c r="B34" s="158" t="s">
        <v>219</v>
      </c>
      <c r="C34" s="158" t="s">
        <v>220</v>
      </c>
      <c r="D34" s="158" t="s">
        <v>221</v>
      </c>
      <c r="E34" s="148" t="s">
        <v>284</v>
      </c>
      <c r="F34" s="158" t="s">
        <v>30</v>
      </c>
      <c r="G34" s="15" t="s">
        <v>131</v>
      </c>
      <c r="H34" s="153">
        <v>7.2</v>
      </c>
      <c r="I34" s="172" t="s">
        <v>142</v>
      </c>
      <c r="J34" s="153">
        <v>7.1</v>
      </c>
      <c r="K34" s="388" t="s">
        <v>142</v>
      </c>
      <c r="L34" s="153">
        <v>7</v>
      </c>
      <c r="M34" s="388" t="s">
        <v>142</v>
      </c>
      <c r="N34" s="153">
        <v>6.9</v>
      </c>
      <c r="O34" s="388" t="s">
        <v>142</v>
      </c>
      <c r="P34" s="153">
        <v>6.9</v>
      </c>
      <c r="Q34" s="388" t="s">
        <v>142</v>
      </c>
      <c r="R34" s="153">
        <v>6.9</v>
      </c>
      <c r="S34" s="388" t="s">
        <v>142</v>
      </c>
      <c r="T34" s="153">
        <v>6.7</v>
      </c>
      <c r="U34" s="388" t="s">
        <v>142</v>
      </c>
      <c r="V34" s="153">
        <v>6.6</v>
      </c>
      <c r="W34" s="388" t="s">
        <v>142</v>
      </c>
      <c r="X34" s="86" t="str">
        <f t="shared" si="0"/>
        <v>down</v>
      </c>
      <c r="Y34" s="225"/>
      <c r="Z34" s="244"/>
      <c r="AA34" s="244"/>
      <c r="AB34" s="9"/>
      <c r="AC34" s="402"/>
    </row>
    <row r="35" spans="1:29" x14ac:dyDescent="0.2">
      <c r="A35" s="158" t="s">
        <v>180</v>
      </c>
      <c r="B35" s="158" t="s">
        <v>215</v>
      </c>
      <c r="C35" s="158" t="s">
        <v>285</v>
      </c>
      <c r="D35" s="158" t="s">
        <v>286</v>
      </c>
      <c r="E35" s="148" t="s">
        <v>287</v>
      </c>
      <c r="F35" s="158" t="s">
        <v>31</v>
      </c>
      <c r="G35" s="15" t="s">
        <v>131</v>
      </c>
      <c r="H35" s="153">
        <v>12</v>
      </c>
      <c r="I35" s="172" t="s">
        <v>143</v>
      </c>
      <c r="J35" s="153">
        <v>11.9</v>
      </c>
      <c r="K35" s="388" t="s">
        <v>143</v>
      </c>
      <c r="L35" s="153">
        <v>11.7</v>
      </c>
      <c r="M35" s="388" t="s">
        <v>143</v>
      </c>
      <c r="N35" s="153">
        <v>11.6</v>
      </c>
      <c r="O35" s="388" t="s">
        <v>143</v>
      </c>
      <c r="P35" s="153">
        <v>11.5</v>
      </c>
      <c r="Q35" s="388" t="s">
        <v>143</v>
      </c>
      <c r="R35" s="153">
        <v>11.4</v>
      </c>
      <c r="S35" s="388" t="s">
        <v>143</v>
      </c>
      <c r="T35" s="153">
        <v>11.2</v>
      </c>
      <c r="U35" s="388" t="s">
        <v>143</v>
      </c>
      <c r="V35" s="153">
        <v>11</v>
      </c>
      <c r="W35" s="388" t="s">
        <v>143</v>
      </c>
      <c r="X35" s="86" t="str">
        <f t="shared" si="0"/>
        <v>down</v>
      </c>
      <c r="Y35" s="225"/>
      <c r="Z35" s="244"/>
      <c r="AA35" s="244"/>
      <c r="AB35" s="9"/>
      <c r="AC35" s="402"/>
    </row>
    <row r="36" spans="1:29" x14ac:dyDescent="0.2">
      <c r="A36" s="158" t="s">
        <v>181</v>
      </c>
      <c r="B36" s="158" t="s">
        <v>199</v>
      </c>
      <c r="C36" s="158" t="s">
        <v>288</v>
      </c>
      <c r="D36" s="158" t="s">
        <v>289</v>
      </c>
      <c r="E36" s="148" t="s">
        <v>290</v>
      </c>
      <c r="F36" s="158" t="s">
        <v>32</v>
      </c>
      <c r="G36" s="15" t="s">
        <v>131</v>
      </c>
      <c r="H36" s="153">
        <v>6.1</v>
      </c>
      <c r="I36" s="172" t="s">
        <v>142</v>
      </c>
      <c r="J36" s="153">
        <v>6</v>
      </c>
      <c r="K36" s="388" t="s">
        <v>142</v>
      </c>
      <c r="L36" s="153">
        <v>5.9</v>
      </c>
      <c r="M36" s="388" t="s">
        <v>142</v>
      </c>
      <c r="N36" s="153">
        <v>5.7</v>
      </c>
      <c r="O36" s="388" t="s">
        <v>142</v>
      </c>
      <c r="P36" s="153">
        <v>5.6</v>
      </c>
      <c r="Q36" s="388" t="s">
        <v>142</v>
      </c>
      <c r="R36" s="153">
        <v>5.6</v>
      </c>
      <c r="S36" s="388" t="s">
        <v>142</v>
      </c>
      <c r="T36" s="153">
        <v>5.4</v>
      </c>
      <c r="U36" s="388" t="s">
        <v>142</v>
      </c>
      <c r="V36" s="153">
        <v>5.3</v>
      </c>
      <c r="W36" s="388" t="s">
        <v>142</v>
      </c>
      <c r="X36" s="86" t="str">
        <f t="shared" si="0"/>
        <v>down</v>
      </c>
      <c r="Y36" s="225"/>
      <c r="Z36" s="244"/>
      <c r="AA36" s="244"/>
      <c r="AB36" s="9"/>
      <c r="AC36" s="402"/>
    </row>
    <row r="37" spans="1:29" x14ac:dyDescent="0.2">
      <c r="A37" s="158" t="s">
        <v>180</v>
      </c>
      <c r="B37" s="158" t="s">
        <v>215</v>
      </c>
      <c r="C37" s="158" t="s">
        <v>246</v>
      </c>
      <c r="D37" s="158" t="s">
        <v>247</v>
      </c>
      <c r="E37" s="148" t="s">
        <v>291</v>
      </c>
      <c r="F37" s="158" t="s">
        <v>33</v>
      </c>
      <c r="G37" s="15" t="s">
        <v>131</v>
      </c>
      <c r="H37" s="153">
        <v>11.5</v>
      </c>
      <c r="I37" s="172" t="s">
        <v>143</v>
      </c>
      <c r="J37" s="153">
        <v>11.5</v>
      </c>
      <c r="K37" s="388" t="s">
        <v>143</v>
      </c>
      <c r="L37" s="153">
        <v>11.3</v>
      </c>
      <c r="M37" s="388" t="s">
        <v>143</v>
      </c>
      <c r="N37" s="153">
        <v>11.2</v>
      </c>
      <c r="O37" s="388" t="s">
        <v>143</v>
      </c>
      <c r="P37" s="153">
        <v>11.2</v>
      </c>
      <c r="Q37" s="388" t="s">
        <v>143</v>
      </c>
      <c r="R37" s="153">
        <v>11.1</v>
      </c>
      <c r="S37" s="388" t="s">
        <v>143</v>
      </c>
      <c r="T37" s="153">
        <v>11</v>
      </c>
      <c r="U37" s="388" t="s">
        <v>143</v>
      </c>
      <c r="V37" s="153">
        <v>10.7</v>
      </c>
      <c r="W37" s="388" t="s">
        <v>143</v>
      </c>
      <c r="X37" s="86" t="str">
        <f t="shared" si="0"/>
        <v>down</v>
      </c>
      <c r="Y37" s="225"/>
      <c r="Z37" s="244"/>
      <c r="AA37" s="244"/>
      <c r="AB37" s="9"/>
      <c r="AC37" s="402"/>
    </row>
    <row r="38" spans="1:29" x14ac:dyDescent="0.2">
      <c r="A38" s="158" t="s">
        <v>183</v>
      </c>
      <c r="B38" s="158" t="s">
        <v>211</v>
      </c>
      <c r="C38" s="158" t="s">
        <v>234</v>
      </c>
      <c r="D38" s="158" t="s">
        <v>235</v>
      </c>
      <c r="E38" s="148" t="s">
        <v>292</v>
      </c>
      <c r="F38" s="158" t="s">
        <v>293</v>
      </c>
      <c r="G38" s="15" t="s">
        <v>131</v>
      </c>
      <c r="H38" s="153">
        <v>11.4</v>
      </c>
      <c r="I38" s="172" t="s">
        <v>143</v>
      </c>
      <c r="J38" s="153">
        <v>11.3</v>
      </c>
      <c r="K38" s="388" t="s">
        <v>143</v>
      </c>
      <c r="L38" s="153">
        <v>11.2</v>
      </c>
      <c r="M38" s="388" t="s">
        <v>143</v>
      </c>
      <c r="N38" s="153">
        <v>11</v>
      </c>
      <c r="O38" s="388" t="s">
        <v>143</v>
      </c>
      <c r="P38" s="153">
        <v>10.9</v>
      </c>
      <c r="Q38" s="388" t="s">
        <v>143</v>
      </c>
      <c r="R38" s="153">
        <v>10.8</v>
      </c>
      <c r="S38" s="388" t="s">
        <v>143</v>
      </c>
      <c r="T38" s="153">
        <v>10.5</v>
      </c>
      <c r="U38" s="388" t="s">
        <v>143</v>
      </c>
      <c r="V38" s="153">
        <v>10.3</v>
      </c>
      <c r="W38" s="388" t="s">
        <v>143</v>
      </c>
      <c r="X38" s="86" t="str">
        <f t="shared" si="0"/>
        <v>down</v>
      </c>
      <c r="Y38" s="225"/>
      <c r="Z38" s="244"/>
      <c r="AA38" s="244"/>
      <c r="AB38" s="9"/>
      <c r="AC38" s="402"/>
    </row>
    <row r="39" spans="1:29" x14ac:dyDescent="0.2">
      <c r="A39" s="158" t="s">
        <v>183</v>
      </c>
      <c r="B39" s="158" t="s">
        <v>211</v>
      </c>
      <c r="C39" s="158" t="s">
        <v>281</v>
      </c>
      <c r="D39" s="158" t="s">
        <v>282</v>
      </c>
      <c r="E39" s="148" t="s">
        <v>470</v>
      </c>
      <c r="F39" s="158" t="s">
        <v>471</v>
      </c>
      <c r="G39" s="15" t="s">
        <v>131</v>
      </c>
      <c r="H39" s="153">
        <v>11.3</v>
      </c>
      <c r="I39" s="172" t="s">
        <v>143</v>
      </c>
      <c r="J39" s="153">
        <v>11.2</v>
      </c>
      <c r="K39" s="388" t="s">
        <v>143</v>
      </c>
      <c r="L39" s="153">
        <v>10.9</v>
      </c>
      <c r="M39" s="388" t="s">
        <v>143</v>
      </c>
      <c r="N39" s="153">
        <v>10.7</v>
      </c>
      <c r="O39" s="388" t="s">
        <v>143</v>
      </c>
      <c r="P39" s="153">
        <v>10.7</v>
      </c>
      <c r="Q39" s="388" t="s">
        <v>143</v>
      </c>
      <c r="R39" s="153">
        <v>10.5</v>
      </c>
      <c r="S39" s="388" t="s">
        <v>143</v>
      </c>
      <c r="T39" s="153">
        <v>10.3</v>
      </c>
      <c r="U39" s="388" t="s">
        <v>143</v>
      </c>
      <c r="V39" s="153">
        <v>10</v>
      </c>
      <c r="W39" s="388" t="s">
        <v>142</v>
      </c>
      <c r="X39" s="86" t="str">
        <f t="shared" si="0"/>
        <v>down</v>
      </c>
      <c r="Y39" s="225"/>
      <c r="Z39" s="244"/>
      <c r="AA39" s="244"/>
      <c r="AB39" s="9"/>
      <c r="AC39" s="402"/>
    </row>
    <row r="40" spans="1:29" x14ac:dyDescent="0.2">
      <c r="A40" s="158" t="s">
        <v>182</v>
      </c>
      <c r="B40" s="158" t="s">
        <v>219</v>
      </c>
      <c r="C40" s="158" t="s">
        <v>220</v>
      </c>
      <c r="D40" s="158" t="s">
        <v>221</v>
      </c>
      <c r="E40" s="148" t="s">
        <v>297</v>
      </c>
      <c r="F40" s="158" t="s">
        <v>35</v>
      </c>
      <c r="G40" s="15" t="s">
        <v>131</v>
      </c>
      <c r="H40" s="153">
        <v>10.1</v>
      </c>
      <c r="I40" s="172" t="s">
        <v>143</v>
      </c>
      <c r="J40" s="153">
        <v>10</v>
      </c>
      <c r="K40" s="388" t="s">
        <v>142</v>
      </c>
      <c r="L40" s="153">
        <v>9.9</v>
      </c>
      <c r="M40" s="388" t="s">
        <v>142</v>
      </c>
      <c r="N40" s="153">
        <v>9.6999999999999993</v>
      </c>
      <c r="O40" s="388" t="s">
        <v>142</v>
      </c>
      <c r="P40" s="153">
        <v>9.6</v>
      </c>
      <c r="Q40" s="388" t="s">
        <v>142</v>
      </c>
      <c r="R40" s="153">
        <v>9.5</v>
      </c>
      <c r="S40" s="388" t="s">
        <v>142</v>
      </c>
      <c r="T40" s="153">
        <v>9.4</v>
      </c>
      <c r="U40" s="388" t="s">
        <v>142</v>
      </c>
      <c r="V40" s="153">
        <v>9.3000000000000007</v>
      </c>
      <c r="W40" s="388" t="s">
        <v>142</v>
      </c>
      <c r="X40" s="86" t="str">
        <f t="shared" si="0"/>
        <v>down</v>
      </c>
      <c r="Y40" s="225"/>
      <c r="Z40" s="244"/>
      <c r="AA40" s="244"/>
      <c r="AB40" s="9"/>
      <c r="AC40" s="402"/>
    </row>
    <row r="41" spans="1:29" x14ac:dyDescent="0.2">
      <c r="A41" s="158" t="s">
        <v>184</v>
      </c>
      <c r="B41" s="158" t="s">
        <v>190</v>
      </c>
      <c r="C41" s="158" t="s">
        <v>298</v>
      </c>
      <c r="D41" s="158" t="s">
        <v>299</v>
      </c>
      <c r="E41" s="148" t="s">
        <v>300</v>
      </c>
      <c r="F41" s="158" t="s">
        <v>36</v>
      </c>
      <c r="G41" s="15" t="s">
        <v>131</v>
      </c>
      <c r="H41" s="153">
        <v>10.6</v>
      </c>
      <c r="I41" s="172" t="s">
        <v>143</v>
      </c>
      <c r="J41" s="153">
        <v>10.6</v>
      </c>
      <c r="K41" s="388" t="s">
        <v>143</v>
      </c>
      <c r="L41" s="153">
        <v>10.5</v>
      </c>
      <c r="M41" s="388" t="s">
        <v>143</v>
      </c>
      <c r="N41" s="153">
        <v>10.4</v>
      </c>
      <c r="O41" s="388" t="s">
        <v>143</v>
      </c>
      <c r="P41" s="153">
        <v>10.3</v>
      </c>
      <c r="Q41" s="388" t="s">
        <v>143</v>
      </c>
      <c r="R41" s="153">
        <v>10.3</v>
      </c>
      <c r="S41" s="388" t="s">
        <v>143</v>
      </c>
      <c r="T41" s="153">
        <v>10.1</v>
      </c>
      <c r="U41" s="388" t="s">
        <v>143</v>
      </c>
      <c r="V41" s="153">
        <v>9.9</v>
      </c>
      <c r="W41" s="388" t="s">
        <v>142</v>
      </c>
      <c r="X41" s="86" t="str">
        <f t="shared" si="0"/>
        <v>down</v>
      </c>
      <c r="Y41" s="225"/>
      <c r="Z41" s="244"/>
      <c r="AA41" s="244"/>
      <c r="AB41" s="9"/>
      <c r="AC41" s="402"/>
    </row>
    <row r="42" spans="1:29" x14ac:dyDescent="0.2">
      <c r="A42" s="158" t="s">
        <v>182</v>
      </c>
      <c r="B42" s="158" t="s">
        <v>219</v>
      </c>
      <c r="C42" s="158" t="s">
        <v>220</v>
      </c>
      <c r="D42" s="158" t="s">
        <v>221</v>
      </c>
      <c r="E42" s="148" t="s">
        <v>302</v>
      </c>
      <c r="F42" s="158" t="s">
        <v>38</v>
      </c>
      <c r="G42" s="15" t="s">
        <v>131</v>
      </c>
      <c r="H42" s="153">
        <v>10.5</v>
      </c>
      <c r="I42" s="172" t="s">
        <v>143</v>
      </c>
      <c r="J42" s="153">
        <v>10.5</v>
      </c>
      <c r="K42" s="388" t="s">
        <v>143</v>
      </c>
      <c r="L42" s="153">
        <v>10.3</v>
      </c>
      <c r="M42" s="388" t="s">
        <v>143</v>
      </c>
      <c r="N42" s="153">
        <v>10.1</v>
      </c>
      <c r="O42" s="388" t="s">
        <v>143</v>
      </c>
      <c r="P42" s="153">
        <v>10.1</v>
      </c>
      <c r="Q42" s="388" t="s">
        <v>143</v>
      </c>
      <c r="R42" s="153">
        <v>10</v>
      </c>
      <c r="S42" s="388" t="s">
        <v>142</v>
      </c>
      <c r="T42" s="153">
        <v>9.8000000000000007</v>
      </c>
      <c r="U42" s="388" t="s">
        <v>142</v>
      </c>
      <c r="V42" s="153">
        <v>9.6</v>
      </c>
      <c r="W42" s="388" t="s">
        <v>142</v>
      </c>
      <c r="X42" s="86" t="str">
        <f t="shared" si="0"/>
        <v>down</v>
      </c>
      <c r="Y42" s="225"/>
      <c r="Z42" s="244"/>
      <c r="AA42" s="244"/>
      <c r="AB42" s="9"/>
      <c r="AC42" s="402"/>
    </row>
    <row r="43" spans="1:29" x14ac:dyDescent="0.2">
      <c r="A43" s="158" t="s">
        <v>182</v>
      </c>
      <c r="B43" s="158" t="s">
        <v>219</v>
      </c>
      <c r="C43" s="158" t="s">
        <v>251</v>
      </c>
      <c r="D43" s="158" t="s">
        <v>252</v>
      </c>
      <c r="E43" s="148" t="s">
        <v>303</v>
      </c>
      <c r="F43" s="158" t="s">
        <v>39</v>
      </c>
      <c r="G43" s="15" t="s">
        <v>131</v>
      </c>
      <c r="H43" s="153">
        <v>8.1999999999999993</v>
      </c>
      <c r="I43" s="172" t="s">
        <v>142</v>
      </c>
      <c r="J43" s="153">
        <v>8.1999999999999993</v>
      </c>
      <c r="K43" s="388" t="s">
        <v>142</v>
      </c>
      <c r="L43" s="153">
        <v>8</v>
      </c>
      <c r="M43" s="388" t="s">
        <v>142</v>
      </c>
      <c r="N43" s="153">
        <v>7.9</v>
      </c>
      <c r="O43" s="388" t="s">
        <v>142</v>
      </c>
      <c r="P43" s="153">
        <v>7.8</v>
      </c>
      <c r="Q43" s="388" t="s">
        <v>142</v>
      </c>
      <c r="R43" s="153">
        <v>7.7</v>
      </c>
      <c r="S43" s="388" t="s">
        <v>142</v>
      </c>
      <c r="T43" s="153">
        <v>7.5</v>
      </c>
      <c r="U43" s="388" t="s">
        <v>142</v>
      </c>
      <c r="V43" s="153">
        <v>7.4</v>
      </c>
      <c r="W43" s="388" t="s">
        <v>142</v>
      </c>
      <c r="X43" s="86" t="str">
        <f t="shared" si="0"/>
        <v>down</v>
      </c>
      <c r="Y43" s="225"/>
      <c r="Z43" s="244"/>
      <c r="AA43" s="244"/>
      <c r="AB43" s="9"/>
      <c r="AC43" s="402"/>
    </row>
    <row r="44" spans="1:29" s="89" customFormat="1" x14ac:dyDescent="0.2">
      <c r="A44" s="158" t="s">
        <v>183</v>
      </c>
      <c r="B44" s="158" t="s">
        <v>211</v>
      </c>
      <c r="C44" s="158" t="s">
        <v>294</v>
      </c>
      <c r="D44" s="158" t="s">
        <v>295</v>
      </c>
      <c r="E44" s="148" t="s">
        <v>472</v>
      </c>
      <c r="F44" s="158" t="s">
        <v>473</v>
      </c>
      <c r="G44" s="15" t="s">
        <v>131</v>
      </c>
      <c r="H44" s="153">
        <v>11.5</v>
      </c>
      <c r="I44" s="172" t="s">
        <v>143</v>
      </c>
      <c r="J44" s="153">
        <v>11.5</v>
      </c>
      <c r="K44" s="388" t="s">
        <v>143</v>
      </c>
      <c r="L44" s="153">
        <v>11.4</v>
      </c>
      <c r="M44" s="388" t="s">
        <v>143</v>
      </c>
      <c r="N44" s="153">
        <v>11.4</v>
      </c>
      <c r="O44" s="388" t="s">
        <v>143</v>
      </c>
      <c r="P44" s="153">
        <v>11.3</v>
      </c>
      <c r="Q44" s="388" t="s">
        <v>143</v>
      </c>
      <c r="R44" s="153">
        <v>11.2</v>
      </c>
      <c r="S44" s="388" t="s">
        <v>143</v>
      </c>
      <c r="T44" s="153">
        <v>11</v>
      </c>
      <c r="U44" s="388" t="s">
        <v>143</v>
      </c>
      <c r="V44" s="153">
        <v>10.8</v>
      </c>
      <c r="W44" s="388" t="s">
        <v>143</v>
      </c>
      <c r="X44" s="86" t="str">
        <f t="shared" si="0"/>
        <v>down</v>
      </c>
      <c r="Y44" s="225"/>
      <c r="Z44" s="244"/>
      <c r="AA44" s="244"/>
      <c r="AB44" s="9"/>
      <c r="AC44" s="402"/>
    </row>
    <row r="45" spans="1:29" s="89" customFormat="1" x14ac:dyDescent="0.2">
      <c r="A45" s="158" t="s">
        <v>180</v>
      </c>
      <c r="B45" s="158" t="s">
        <v>215</v>
      </c>
      <c r="C45" s="158" t="s">
        <v>307</v>
      </c>
      <c r="D45" s="158" t="s">
        <v>308</v>
      </c>
      <c r="E45" s="148" t="s">
        <v>309</v>
      </c>
      <c r="F45" s="158" t="s">
        <v>310</v>
      </c>
      <c r="G45" s="15" t="s">
        <v>131</v>
      </c>
      <c r="H45" s="153">
        <v>10.4</v>
      </c>
      <c r="I45" s="172" t="s">
        <v>143</v>
      </c>
      <c r="J45" s="153">
        <v>10.3</v>
      </c>
      <c r="K45" s="388" t="s">
        <v>143</v>
      </c>
      <c r="L45" s="153">
        <v>10.199999999999999</v>
      </c>
      <c r="M45" s="388" t="s">
        <v>143</v>
      </c>
      <c r="N45" s="153">
        <v>10.1</v>
      </c>
      <c r="O45" s="388" t="s">
        <v>143</v>
      </c>
      <c r="P45" s="153">
        <v>10.1</v>
      </c>
      <c r="Q45" s="388" t="s">
        <v>143</v>
      </c>
      <c r="R45" s="153">
        <v>10</v>
      </c>
      <c r="S45" s="388" t="s">
        <v>142</v>
      </c>
      <c r="T45" s="153">
        <v>9.9</v>
      </c>
      <c r="U45" s="388" t="s">
        <v>142</v>
      </c>
      <c r="V45" s="153">
        <v>9.6999999999999993</v>
      </c>
      <c r="W45" s="388" t="s">
        <v>142</v>
      </c>
      <c r="X45" s="86" t="str">
        <f t="shared" si="0"/>
        <v>down</v>
      </c>
      <c r="Y45" s="225"/>
      <c r="Z45" s="244"/>
      <c r="AA45" s="244"/>
      <c r="AB45" s="9"/>
      <c r="AC45" s="402"/>
    </row>
    <row r="46" spans="1:29" x14ac:dyDescent="0.2">
      <c r="A46" s="158" t="s">
        <v>179</v>
      </c>
      <c r="B46" s="158" t="s">
        <v>203</v>
      </c>
      <c r="C46" s="158" t="s">
        <v>278</v>
      </c>
      <c r="D46" s="158" t="s">
        <v>279</v>
      </c>
      <c r="E46" s="148" t="s">
        <v>311</v>
      </c>
      <c r="F46" s="158" t="s">
        <v>43</v>
      </c>
      <c r="G46" s="15" t="s">
        <v>131</v>
      </c>
      <c r="H46" s="153">
        <v>11.5</v>
      </c>
      <c r="I46" s="172" t="s">
        <v>143</v>
      </c>
      <c r="J46" s="153">
        <v>11.4</v>
      </c>
      <c r="K46" s="388" t="s">
        <v>143</v>
      </c>
      <c r="L46" s="153">
        <v>11.3</v>
      </c>
      <c r="M46" s="388" t="s">
        <v>143</v>
      </c>
      <c r="N46" s="153">
        <v>11.1</v>
      </c>
      <c r="O46" s="388" t="s">
        <v>143</v>
      </c>
      <c r="P46" s="153">
        <v>11</v>
      </c>
      <c r="Q46" s="388" t="s">
        <v>143</v>
      </c>
      <c r="R46" s="153">
        <v>10.9</v>
      </c>
      <c r="S46" s="388" t="s">
        <v>143</v>
      </c>
      <c r="T46" s="153">
        <v>10.6</v>
      </c>
      <c r="U46" s="388" t="s">
        <v>143</v>
      </c>
      <c r="V46" s="153">
        <v>10.3</v>
      </c>
      <c r="W46" s="388" t="s">
        <v>143</v>
      </c>
      <c r="X46" s="86" t="str">
        <f t="shared" si="0"/>
        <v>down</v>
      </c>
      <c r="Y46" s="225"/>
      <c r="Z46" s="244"/>
      <c r="AA46" s="244"/>
      <c r="AB46" s="9"/>
      <c r="AC46" s="402"/>
    </row>
    <row r="47" spans="1:29" x14ac:dyDescent="0.2">
      <c r="A47" s="158" t="s">
        <v>182</v>
      </c>
      <c r="B47" s="158" t="s">
        <v>219</v>
      </c>
      <c r="C47" s="158" t="s">
        <v>224</v>
      </c>
      <c r="D47" s="158" t="s">
        <v>225</v>
      </c>
      <c r="E47" s="148" t="s">
        <v>312</v>
      </c>
      <c r="F47" s="158" t="s">
        <v>44</v>
      </c>
      <c r="G47" s="15" t="s">
        <v>131</v>
      </c>
      <c r="H47" s="153">
        <v>9.5</v>
      </c>
      <c r="I47" s="172" t="s">
        <v>142</v>
      </c>
      <c r="J47" s="153">
        <v>9.3000000000000007</v>
      </c>
      <c r="K47" s="388" t="s">
        <v>142</v>
      </c>
      <c r="L47" s="153">
        <v>9.1999999999999993</v>
      </c>
      <c r="M47" s="388" t="s">
        <v>142</v>
      </c>
      <c r="N47" s="153">
        <v>9</v>
      </c>
      <c r="O47" s="388" t="s">
        <v>142</v>
      </c>
      <c r="P47" s="153">
        <v>8.9</v>
      </c>
      <c r="Q47" s="388" t="s">
        <v>142</v>
      </c>
      <c r="R47" s="153">
        <v>8.8000000000000007</v>
      </c>
      <c r="S47" s="388" t="s">
        <v>142</v>
      </c>
      <c r="T47" s="153">
        <v>8.6</v>
      </c>
      <c r="U47" s="388" t="s">
        <v>142</v>
      </c>
      <c r="V47" s="153">
        <v>8.3000000000000007</v>
      </c>
      <c r="W47" s="388" t="s">
        <v>142</v>
      </c>
      <c r="X47" s="86" t="str">
        <f t="shared" si="0"/>
        <v>down</v>
      </c>
      <c r="Y47" s="225"/>
      <c r="Z47" s="244"/>
      <c r="AA47" s="244"/>
      <c r="AB47" s="9"/>
      <c r="AC47" s="402"/>
    </row>
    <row r="48" spans="1:29" x14ac:dyDescent="0.2">
      <c r="A48" s="158" t="s">
        <v>181</v>
      </c>
      <c r="B48" s="158" t="s">
        <v>199</v>
      </c>
      <c r="C48" s="158" t="s">
        <v>288</v>
      </c>
      <c r="D48" s="158" t="s">
        <v>289</v>
      </c>
      <c r="E48" s="148" t="s">
        <v>315</v>
      </c>
      <c r="F48" s="158" t="s">
        <v>47</v>
      </c>
      <c r="G48" s="15" t="s">
        <v>131</v>
      </c>
      <c r="H48" s="153">
        <v>5.3</v>
      </c>
      <c r="I48" s="172" t="s">
        <v>142</v>
      </c>
      <c r="J48" s="153">
        <v>5.3</v>
      </c>
      <c r="K48" s="388" t="s">
        <v>142</v>
      </c>
      <c r="L48" s="153">
        <v>5.2</v>
      </c>
      <c r="M48" s="388" t="s">
        <v>142</v>
      </c>
      <c r="N48" s="153">
        <v>5.0999999999999996</v>
      </c>
      <c r="O48" s="388" t="s">
        <v>142</v>
      </c>
      <c r="P48" s="153">
        <v>5.0999999999999996</v>
      </c>
      <c r="Q48" s="388" t="s">
        <v>142</v>
      </c>
      <c r="R48" s="153">
        <v>5</v>
      </c>
      <c r="S48" s="388" t="s">
        <v>142</v>
      </c>
      <c r="T48" s="153">
        <v>4.9000000000000004</v>
      </c>
      <c r="U48" s="388" t="s">
        <v>142</v>
      </c>
      <c r="V48" s="153">
        <v>4.7</v>
      </c>
      <c r="W48" s="388" t="s">
        <v>142</v>
      </c>
      <c r="X48" s="86" t="str">
        <f t="shared" si="0"/>
        <v>down</v>
      </c>
      <c r="Y48" s="225"/>
      <c r="Z48" s="244"/>
      <c r="AA48" s="244"/>
      <c r="AB48" s="9"/>
      <c r="AC48" s="402"/>
    </row>
    <row r="49" spans="1:29" x14ac:dyDescent="0.2">
      <c r="A49" s="158" t="s">
        <v>179</v>
      </c>
      <c r="B49" s="158" t="s">
        <v>203</v>
      </c>
      <c r="C49" s="158" t="s">
        <v>316</v>
      </c>
      <c r="D49" s="158" t="s">
        <v>317</v>
      </c>
      <c r="E49" s="148" t="s">
        <v>318</v>
      </c>
      <c r="F49" s="158" t="s">
        <v>48</v>
      </c>
      <c r="G49" s="15" t="s">
        <v>131</v>
      </c>
      <c r="H49" s="153">
        <v>9.4</v>
      </c>
      <c r="I49" s="172" t="s">
        <v>142</v>
      </c>
      <c r="J49" s="153">
        <v>9.3000000000000007</v>
      </c>
      <c r="K49" s="388" t="s">
        <v>142</v>
      </c>
      <c r="L49" s="153">
        <v>9.3000000000000007</v>
      </c>
      <c r="M49" s="388" t="s">
        <v>142</v>
      </c>
      <c r="N49" s="153">
        <v>9.1</v>
      </c>
      <c r="O49" s="388" t="s">
        <v>142</v>
      </c>
      <c r="P49" s="153">
        <v>9.1</v>
      </c>
      <c r="Q49" s="388" t="s">
        <v>142</v>
      </c>
      <c r="R49" s="153">
        <v>9.1</v>
      </c>
      <c r="S49" s="388" t="s">
        <v>142</v>
      </c>
      <c r="T49" s="153">
        <v>8.8000000000000007</v>
      </c>
      <c r="U49" s="388" t="s">
        <v>142</v>
      </c>
      <c r="V49" s="153">
        <v>8.6999999999999993</v>
      </c>
      <c r="W49" s="388" t="s">
        <v>142</v>
      </c>
      <c r="X49" s="86" t="str">
        <f t="shared" si="0"/>
        <v>down</v>
      </c>
      <c r="Y49" s="225"/>
      <c r="Z49" s="244"/>
      <c r="AA49" s="244"/>
      <c r="AB49" s="9"/>
      <c r="AC49" s="402"/>
    </row>
    <row r="50" spans="1:29" x14ac:dyDescent="0.2">
      <c r="A50" s="158" t="s">
        <v>183</v>
      </c>
      <c r="B50" s="158" t="s">
        <v>211</v>
      </c>
      <c r="C50" s="158" t="s">
        <v>320</v>
      </c>
      <c r="D50" s="158" t="s">
        <v>321</v>
      </c>
      <c r="E50" s="148" t="s">
        <v>322</v>
      </c>
      <c r="F50" s="158" t="s">
        <v>323</v>
      </c>
      <c r="G50" s="15" t="s">
        <v>131</v>
      </c>
      <c r="H50" s="153">
        <v>10.9</v>
      </c>
      <c r="I50" s="172" t="s">
        <v>143</v>
      </c>
      <c r="J50" s="153">
        <v>10.8</v>
      </c>
      <c r="K50" s="388" t="s">
        <v>143</v>
      </c>
      <c r="L50" s="153">
        <v>10.7</v>
      </c>
      <c r="M50" s="388" t="s">
        <v>143</v>
      </c>
      <c r="N50" s="153">
        <v>10.6</v>
      </c>
      <c r="O50" s="388" t="s">
        <v>143</v>
      </c>
      <c r="P50" s="153">
        <v>10.6</v>
      </c>
      <c r="Q50" s="388" t="s">
        <v>143</v>
      </c>
      <c r="R50" s="153">
        <v>10.5</v>
      </c>
      <c r="S50" s="388" t="s">
        <v>143</v>
      </c>
      <c r="T50" s="153">
        <v>10.3</v>
      </c>
      <c r="U50" s="388" t="s">
        <v>143</v>
      </c>
      <c r="V50" s="153">
        <v>10.1</v>
      </c>
      <c r="W50" s="388" t="s">
        <v>143</v>
      </c>
      <c r="X50" s="86" t="str">
        <f t="shared" si="0"/>
        <v>down</v>
      </c>
      <c r="Y50" s="225"/>
      <c r="Z50" s="244"/>
      <c r="AA50" s="244"/>
      <c r="AB50" s="9"/>
      <c r="AC50" s="402"/>
    </row>
    <row r="51" spans="1:29" x14ac:dyDescent="0.2">
      <c r="A51" s="158" t="s">
        <v>184</v>
      </c>
      <c r="B51" s="158" t="s">
        <v>190</v>
      </c>
      <c r="C51" s="158" t="s">
        <v>324</v>
      </c>
      <c r="D51" s="158" t="s">
        <v>325</v>
      </c>
      <c r="E51" s="148" t="s">
        <v>326</v>
      </c>
      <c r="F51" s="158" t="s">
        <v>50</v>
      </c>
      <c r="G51" s="15" t="s">
        <v>131</v>
      </c>
      <c r="H51" s="153">
        <v>11.2</v>
      </c>
      <c r="I51" s="172" t="s">
        <v>143</v>
      </c>
      <c r="J51" s="153">
        <v>11.1</v>
      </c>
      <c r="K51" s="388" t="s">
        <v>143</v>
      </c>
      <c r="L51" s="153">
        <v>11</v>
      </c>
      <c r="M51" s="388" t="s">
        <v>143</v>
      </c>
      <c r="N51" s="153">
        <v>10.8</v>
      </c>
      <c r="O51" s="388" t="s">
        <v>143</v>
      </c>
      <c r="P51" s="153">
        <v>10.7</v>
      </c>
      <c r="Q51" s="388" t="s">
        <v>143</v>
      </c>
      <c r="R51" s="153">
        <v>10.6</v>
      </c>
      <c r="S51" s="388" t="s">
        <v>143</v>
      </c>
      <c r="T51" s="153">
        <v>10.5</v>
      </c>
      <c r="U51" s="388" t="s">
        <v>143</v>
      </c>
      <c r="V51" s="153">
        <v>10.199999999999999</v>
      </c>
      <c r="W51" s="388" t="s">
        <v>143</v>
      </c>
      <c r="X51" s="86" t="str">
        <f t="shared" si="0"/>
        <v>down</v>
      </c>
      <c r="Y51" s="225"/>
      <c r="Z51" s="244"/>
      <c r="AA51" s="244"/>
      <c r="AB51" s="9"/>
      <c r="AC51" s="402"/>
    </row>
    <row r="52" spans="1:29" x14ac:dyDescent="0.2">
      <c r="A52" s="158" t="s">
        <v>181</v>
      </c>
      <c r="B52" s="158" t="s">
        <v>199</v>
      </c>
      <c r="C52" s="158" t="s">
        <v>227</v>
      </c>
      <c r="D52" s="158" t="s">
        <v>228</v>
      </c>
      <c r="E52" s="148" t="s">
        <v>474</v>
      </c>
      <c r="F52" s="158" t="s">
        <v>475</v>
      </c>
      <c r="G52" s="15" t="s">
        <v>131</v>
      </c>
      <c r="H52" s="153">
        <v>7.9</v>
      </c>
      <c r="I52" s="172" t="s">
        <v>142</v>
      </c>
      <c r="J52" s="153">
        <v>7.8</v>
      </c>
      <c r="K52" s="388" t="s">
        <v>142</v>
      </c>
      <c r="L52" s="153">
        <v>7.6</v>
      </c>
      <c r="M52" s="388" t="s">
        <v>142</v>
      </c>
      <c r="N52" s="153">
        <v>7.4</v>
      </c>
      <c r="O52" s="388" t="s">
        <v>142</v>
      </c>
      <c r="P52" s="153">
        <v>7.3</v>
      </c>
      <c r="Q52" s="388" t="s">
        <v>142</v>
      </c>
      <c r="R52" s="153">
        <v>7.2</v>
      </c>
      <c r="S52" s="388" t="s">
        <v>142</v>
      </c>
      <c r="T52" s="153">
        <v>7</v>
      </c>
      <c r="U52" s="388" t="s">
        <v>142</v>
      </c>
      <c r="V52" s="153">
        <v>6.7</v>
      </c>
      <c r="W52" s="388" t="s">
        <v>142</v>
      </c>
      <c r="X52" s="86" t="str">
        <f t="shared" si="0"/>
        <v>down</v>
      </c>
      <c r="Y52" s="225"/>
      <c r="Z52" s="244"/>
      <c r="AA52" s="244"/>
      <c r="AB52" s="9"/>
      <c r="AC52" s="402"/>
    </row>
    <row r="53" spans="1:29" x14ac:dyDescent="0.2">
      <c r="A53" s="158" t="s">
        <v>182</v>
      </c>
      <c r="B53" s="158" t="s">
        <v>219</v>
      </c>
      <c r="C53" s="158" t="s">
        <v>251</v>
      </c>
      <c r="D53" s="158" t="s">
        <v>252</v>
      </c>
      <c r="E53" s="148" t="s">
        <v>327</v>
      </c>
      <c r="F53" s="158" t="s">
        <v>51</v>
      </c>
      <c r="G53" s="15" t="s">
        <v>131</v>
      </c>
      <c r="H53" s="153">
        <v>8.9</v>
      </c>
      <c r="I53" s="172" t="s">
        <v>142</v>
      </c>
      <c r="J53" s="153">
        <v>8.6999999999999993</v>
      </c>
      <c r="K53" s="388" t="s">
        <v>142</v>
      </c>
      <c r="L53" s="153">
        <v>8.5</v>
      </c>
      <c r="M53" s="388" t="s">
        <v>142</v>
      </c>
      <c r="N53" s="153">
        <v>8.5</v>
      </c>
      <c r="O53" s="388" t="s">
        <v>142</v>
      </c>
      <c r="P53" s="153">
        <v>8.5</v>
      </c>
      <c r="Q53" s="388" t="s">
        <v>142</v>
      </c>
      <c r="R53" s="153">
        <v>8.5</v>
      </c>
      <c r="S53" s="388" t="s">
        <v>142</v>
      </c>
      <c r="T53" s="153">
        <v>8.3000000000000007</v>
      </c>
      <c r="U53" s="388" t="s">
        <v>142</v>
      </c>
      <c r="V53" s="153">
        <v>8.1</v>
      </c>
      <c r="W53" s="388" t="s">
        <v>142</v>
      </c>
      <c r="X53" s="86" t="str">
        <f t="shared" si="0"/>
        <v>down</v>
      </c>
      <c r="Y53" s="225"/>
      <c r="Z53" s="244"/>
      <c r="AA53" s="244"/>
      <c r="AB53" s="9"/>
      <c r="AC53" s="402"/>
    </row>
    <row r="54" spans="1:29" x14ac:dyDescent="0.2">
      <c r="A54" s="158" t="s">
        <v>181</v>
      </c>
      <c r="B54" s="158" t="s">
        <v>199</v>
      </c>
      <c r="C54" s="158" t="s">
        <v>227</v>
      </c>
      <c r="D54" s="158" t="s">
        <v>228</v>
      </c>
      <c r="E54" s="148" t="s">
        <v>328</v>
      </c>
      <c r="F54" s="158" t="s">
        <v>149</v>
      </c>
      <c r="G54" s="15" t="s">
        <v>131</v>
      </c>
      <c r="H54" s="153">
        <v>7.7</v>
      </c>
      <c r="I54" s="172" t="s">
        <v>142</v>
      </c>
      <c r="J54" s="153">
        <v>7.7</v>
      </c>
      <c r="K54" s="388" t="s">
        <v>142</v>
      </c>
      <c r="L54" s="153">
        <v>7.6</v>
      </c>
      <c r="M54" s="388" t="s">
        <v>142</v>
      </c>
      <c r="N54" s="153">
        <v>7.5</v>
      </c>
      <c r="O54" s="388" t="s">
        <v>142</v>
      </c>
      <c r="P54" s="153">
        <v>7.5</v>
      </c>
      <c r="Q54" s="388" t="s">
        <v>142</v>
      </c>
      <c r="R54" s="153">
        <v>7.4</v>
      </c>
      <c r="S54" s="388" t="s">
        <v>142</v>
      </c>
      <c r="T54" s="153">
        <v>7.3</v>
      </c>
      <c r="U54" s="388" t="s">
        <v>142</v>
      </c>
      <c r="V54" s="153">
        <v>7.2</v>
      </c>
      <c r="W54" s="388" t="s">
        <v>142</v>
      </c>
      <c r="X54" s="86" t="str">
        <f t="shared" si="0"/>
        <v>down</v>
      </c>
      <c r="Y54" s="225"/>
      <c r="Z54" s="244"/>
      <c r="AA54" s="244"/>
      <c r="AB54" s="9"/>
      <c r="AC54" s="402"/>
    </row>
    <row r="55" spans="1:29" x14ac:dyDescent="0.2">
      <c r="A55" s="158" t="s">
        <v>180</v>
      </c>
      <c r="B55" s="158" t="s">
        <v>215</v>
      </c>
      <c r="C55" s="158" t="s">
        <v>285</v>
      </c>
      <c r="D55" s="158" t="s">
        <v>286</v>
      </c>
      <c r="E55" s="148" t="s">
        <v>329</v>
      </c>
      <c r="F55" s="158" t="s">
        <v>53</v>
      </c>
      <c r="G55" s="15" t="s">
        <v>131</v>
      </c>
      <c r="H55" s="153">
        <v>10.1</v>
      </c>
      <c r="I55" s="172" t="s">
        <v>143</v>
      </c>
      <c r="J55" s="153">
        <v>10</v>
      </c>
      <c r="K55" s="388" t="s">
        <v>142</v>
      </c>
      <c r="L55" s="153">
        <v>9.9</v>
      </c>
      <c r="M55" s="388" t="s">
        <v>142</v>
      </c>
      <c r="N55" s="153">
        <v>9.6999999999999993</v>
      </c>
      <c r="O55" s="388" t="s">
        <v>142</v>
      </c>
      <c r="P55" s="153">
        <v>9.6999999999999993</v>
      </c>
      <c r="Q55" s="388" t="s">
        <v>142</v>
      </c>
      <c r="R55" s="153">
        <v>9.6</v>
      </c>
      <c r="S55" s="388" t="s">
        <v>142</v>
      </c>
      <c r="T55" s="153">
        <v>9.4</v>
      </c>
      <c r="U55" s="388" t="s">
        <v>142</v>
      </c>
      <c r="V55" s="153">
        <v>9.3000000000000007</v>
      </c>
      <c r="W55" s="388" t="s">
        <v>142</v>
      </c>
      <c r="X55" s="86" t="str">
        <f t="shared" si="0"/>
        <v>down</v>
      </c>
      <c r="Y55" s="225"/>
      <c r="Z55" s="244"/>
      <c r="AA55" s="244"/>
      <c r="AB55" s="9"/>
      <c r="AC55" s="402"/>
    </row>
    <row r="56" spans="1:29" x14ac:dyDescent="0.2">
      <c r="A56" s="158" t="s">
        <v>180</v>
      </c>
      <c r="B56" s="158" t="s">
        <v>215</v>
      </c>
      <c r="C56" s="158" t="s">
        <v>330</v>
      </c>
      <c r="D56" s="158" t="s">
        <v>331</v>
      </c>
      <c r="E56" s="148" t="s">
        <v>332</v>
      </c>
      <c r="F56" s="158" t="s">
        <v>333</v>
      </c>
      <c r="G56" s="15" t="s">
        <v>131</v>
      </c>
      <c r="H56" s="153">
        <v>12.7</v>
      </c>
      <c r="I56" s="172" t="s">
        <v>143</v>
      </c>
      <c r="J56" s="153">
        <v>12.8</v>
      </c>
      <c r="K56" s="388" t="s">
        <v>143</v>
      </c>
      <c r="L56" s="153">
        <v>12.6</v>
      </c>
      <c r="M56" s="388" t="s">
        <v>143</v>
      </c>
      <c r="N56" s="153">
        <v>12.6</v>
      </c>
      <c r="O56" s="388" t="s">
        <v>143</v>
      </c>
      <c r="P56" s="153">
        <v>12.6</v>
      </c>
      <c r="Q56" s="388" t="s">
        <v>143</v>
      </c>
      <c r="R56" s="153">
        <v>12.5</v>
      </c>
      <c r="S56" s="388" t="s">
        <v>143</v>
      </c>
      <c r="T56" s="153">
        <v>12.3</v>
      </c>
      <c r="U56" s="388" t="s">
        <v>143</v>
      </c>
      <c r="V56" s="153">
        <v>12.1</v>
      </c>
      <c r="W56" s="388" t="s">
        <v>143</v>
      </c>
      <c r="X56" s="86" t="str">
        <f t="shared" si="0"/>
        <v>down</v>
      </c>
      <c r="Y56" s="225"/>
      <c r="Z56" s="244"/>
      <c r="AA56" s="244"/>
      <c r="AB56" s="9"/>
      <c r="AC56" s="402"/>
    </row>
    <row r="57" spans="1:29" x14ac:dyDescent="0.2">
      <c r="A57" s="158" t="s">
        <v>182</v>
      </c>
      <c r="B57" s="158" t="s">
        <v>219</v>
      </c>
      <c r="C57" s="158" t="s">
        <v>251</v>
      </c>
      <c r="D57" s="158" t="s">
        <v>252</v>
      </c>
      <c r="E57" s="148" t="s">
        <v>334</v>
      </c>
      <c r="F57" s="158" t="s">
        <v>54</v>
      </c>
      <c r="G57" s="15" t="s">
        <v>131</v>
      </c>
      <c r="H57" s="153">
        <v>9.6</v>
      </c>
      <c r="I57" s="172" t="s">
        <v>142</v>
      </c>
      <c r="J57" s="153">
        <v>9.5</v>
      </c>
      <c r="K57" s="388" t="s">
        <v>142</v>
      </c>
      <c r="L57" s="153">
        <v>9.4</v>
      </c>
      <c r="M57" s="388" t="s">
        <v>142</v>
      </c>
      <c r="N57" s="153">
        <v>9.3000000000000007</v>
      </c>
      <c r="O57" s="388" t="s">
        <v>142</v>
      </c>
      <c r="P57" s="153">
        <v>9.1999999999999993</v>
      </c>
      <c r="Q57" s="388" t="s">
        <v>142</v>
      </c>
      <c r="R57" s="153">
        <v>9.1999999999999993</v>
      </c>
      <c r="S57" s="388" t="s">
        <v>142</v>
      </c>
      <c r="T57" s="153">
        <v>9</v>
      </c>
      <c r="U57" s="388" t="s">
        <v>142</v>
      </c>
      <c r="V57" s="153">
        <v>8.8000000000000007</v>
      </c>
      <c r="W57" s="388" t="s">
        <v>142</v>
      </c>
      <c r="X57" s="86" t="str">
        <f t="shared" si="0"/>
        <v>down</v>
      </c>
      <c r="Y57" s="225"/>
      <c r="Z57" s="244"/>
      <c r="AA57" s="244"/>
      <c r="AB57" s="9"/>
      <c r="AC57" s="402"/>
    </row>
    <row r="58" spans="1:29" x14ac:dyDescent="0.2">
      <c r="A58" s="158" t="s">
        <v>182</v>
      </c>
      <c r="B58" s="158" t="s">
        <v>219</v>
      </c>
      <c r="C58" s="158" t="s">
        <v>224</v>
      </c>
      <c r="D58" s="158" t="s">
        <v>225</v>
      </c>
      <c r="E58" s="148" t="s">
        <v>336</v>
      </c>
      <c r="F58" s="158" t="s">
        <v>133</v>
      </c>
      <c r="G58" s="15" t="s">
        <v>131</v>
      </c>
      <c r="H58" s="153">
        <v>9.9</v>
      </c>
      <c r="I58" s="172" t="s">
        <v>142</v>
      </c>
      <c r="J58" s="153">
        <v>9.6999999999999993</v>
      </c>
      <c r="K58" s="388" t="s">
        <v>142</v>
      </c>
      <c r="L58" s="153">
        <v>9.5</v>
      </c>
      <c r="M58" s="388" t="s">
        <v>142</v>
      </c>
      <c r="N58" s="153">
        <v>9.3000000000000007</v>
      </c>
      <c r="O58" s="388" t="s">
        <v>142</v>
      </c>
      <c r="P58" s="153">
        <v>9.1999999999999993</v>
      </c>
      <c r="Q58" s="388" t="s">
        <v>142</v>
      </c>
      <c r="R58" s="153">
        <v>9.1999999999999993</v>
      </c>
      <c r="S58" s="388" t="s">
        <v>142</v>
      </c>
      <c r="T58" s="153">
        <v>9</v>
      </c>
      <c r="U58" s="388" t="s">
        <v>142</v>
      </c>
      <c r="V58" s="153">
        <v>8.8000000000000007</v>
      </c>
      <c r="W58" s="388" t="s">
        <v>142</v>
      </c>
      <c r="X58" s="86" t="str">
        <f t="shared" si="0"/>
        <v>down</v>
      </c>
      <c r="Y58" s="225"/>
      <c r="Z58" s="244"/>
      <c r="AA58" s="244"/>
      <c r="AB58" s="9"/>
      <c r="AC58" s="402"/>
    </row>
    <row r="59" spans="1:29" x14ac:dyDescent="0.2">
      <c r="A59" s="158" t="s">
        <v>179</v>
      </c>
      <c r="B59" s="158" t="s">
        <v>203</v>
      </c>
      <c r="C59" s="158" t="s">
        <v>204</v>
      </c>
      <c r="D59" s="158" t="s">
        <v>205</v>
      </c>
      <c r="E59" s="148" t="s">
        <v>337</v>
      </c>
      <c r="F59" s="158" t="s">
        <v>56</v>
      </c>
      <c r="G59" s="15" t="s">
        <v>131</v>
      </c>
      <c r="H59" s="153">
        <v>12.3</v>
      </c>
      <c r="I59" s="172" t="s">
        <v>143</v>
      </c>
      <c r="J59" s="153">
        <v>12.2</v>
      </c>
      <c r="K59" s="388" t="s">
        <v>143</v>
      </c>
      <c r="L59" s="153">
        <v>11.9</v>
      </c>
      <c r="M59" s="388" t="s">
        <v>143</v>
      </c>
      <c r="N59" s="153">
        <v>11.7</v>
      </c>
      <c r="O59" s="388" t="s">
        <v>143</v>
      </c>
      <c r="P59" s="153">
        <v>11.5</v>
      </c>
      <c r="Q59" s="388" t="s">
        <v>143</v>
      </c>
      <c r="R59" s="153">
        <v>11.3</v>
      </c>
      <c r="S59" s="388" t="s">
        <v>143</v>
      </c>
      <c r="T59" s="153">
        <v>11</v>
      </c>
      <c r="U59" s="388" t="s">
        <v>143</v>
      </c>
      <c r="V59" s="153">
        <v>10.7</v>
      </c>
      <c r="W59" s="388" t="s">
        <v>143</v>
      </c>
      <c r="X59" s="86" t="str">
        <f t="shared" si="0"/>
        <v>down</v>
      </c>
      <c r="Y59" s="225"/>
      <c r="Z59" s="244"/>
      <c r="AA59" s="244"/>
      <c r="AB59" s="9"/>
      <c r="AC59" s="402"/>
    </row>
    <row r="60" spans="1:29" x14ac:dyDescent="0.2">
      <c r="A60" s="158" t="s">
        <v>182</v>
      </c>
      <c r="B60" s="158" t="s">
        <v>219</v>
      </c>
      <c r="C60" s="158" t="s">
        <v>220</v>
      </c>
      <c r="D60" s="158" t="s">
        <v>221</v>
      </c>
      <c r="E60" s="148" t="s">
        <v>339</v>
      </c>
      <c r="F60" s="158" t="s">
        <v>52</v>
      </c>
      <c r="G60" s="15" t="s">
        <v>131</v>
      </c>
      <c r="H60" s="153">
        <v>11.7</v>
      </c>
      <c r="I60" s="172" t="s">
        <v>143</v>
      </c>
      <c r="J60" s="153">
        <v>11.7</v>
      </c>
      <c r="K60" s="388" t="s">
        <v>143</v>
      </c>
      <c r="L60" s="153">
        <v>11.6</v>
      </c>
      <c r="M60" s="388" t="s">
        <v>143</v>
      </c>
      <c r="N60" s="153">
        <v>11.5</v>
      </c>
      <c r="O60" s="388" t="s">
        <v>143</v>
      </c>
      <c r="P60" s="153">
        <v>11.5</v>
      </c>
      <c r="Q60" s="388" t="s">
        <v>143</v>
      </c>
      <c r="R60" s="153">
        <v>11.5</v>
      </c>
      <c r="S60" s="388" t="s">
        <v>143</v>
      </c>
      <c r="T60" s="153">
        <v>11.3</v>
      </c>
      <c r="U60" s="388" t="s">
        <v>143</v>
      </c>
      <c r="V60" s="153">
        <v>11.1</v>
      </c>
      <c r="W60" s="388" t="s">
        <v>143</v>
      </c>
      <c r="X60" s="86" t="str">
        <f t="shared" si="0"/>
        <v>down</v>
      </c>
      <c r="Y60" s="225"/>
      <c r="Z60" s="244"/>
      <c r="AA60" s="244"/>
      <c r="AB60" s="9"/>
      <c r="AC60" s="402"/>
    </row>
    <row r="61" spans="1:29" x14ac:dyDescent="0.2">
      <c r="A61" s="158" t="s">
        <v>181</v>
      </c>
      <c r="B61" s="158" t="s">
        <v>199</v>
      </c>
      <c r="C61" s="158" t="s">
        <v>257</v>
      </c>
      <c r="D61" s="158" t="s">
        <v>258</v>
      </c>
      <c r="E61" s="148" t="s">
        <v>340</v>
      </c>
      <c r="F61" s="158" t="s">
        <v>58</v>
      </c>
      <c r="G61" s="15" t="s">
        <v>131</v>
      </c>
      <c r="H61" s="153">
        <v>9.1</v>
      </c>
      <c r="I61" s="172" t="s">
        <v>142</v>
      </c>
      <c r="J61" s="153">
        <v>9.1</v>
      </c>
      <c r="K61" s="388" t="s">
        <v>142</v>
      </c>
      <c r="L61" s="153">
        <v>9</v>
      </c>
      <c r="M61" s="388" t="s">
        <v>142</v>
      </c>
      <c r="N61" s="153">
        <v>9</v>
      </c>
      <c r="O61" s="388" t="s">
        <v>142</v>
      </c>
      <c r="P61" s="153">
        <v>8.9</v>
      </c>
      <c r="Q61" s="388" t="s">
        <v>142</v>
      </c>
      <c r="R61" s="153">
        <v>8.9</v>
      </c>
      <c r="S61" s="388" t="s">
        <v>142</v>
      </c>
      <c r="T61" s="153">
        <v>8.8000000000000007</v>
      </c>
      <c r="U61" s="388" t="s">
        <v>142</v>
      </c>
      <c r="V61" s="153">
        <v>8.6999999999999993</v>
      </c>
      <c r="W61" s="388" t="s">
        <v>142</v>
      </c>
      <c r="X61" s="86" t="str">
        <f t="shared" si="0"/>
        <v>down</v>
      </c>
      <c r="Y61" s="225"/>
      <c r="Z61" s="244"/>
      <c r="AA61" s="244"/>
      <c r="AB61" s="9"/>
      <c r="AC61" s="402"/>
    </row>
    <row r="62" spans="1:29" x14ac:dyDescent="0.2">
      <c r="A62" s="158" t="s">
        <v>179</v>
      </c>
      <c r="B62" s="158" t="s">
        <v>203</v>
      </c>
      <c r="C62" s="158" t="s">
        <v>342</v>
      </c>
      <c r="D62" s="158" t="s">
        <v>343</v>
      </c>
      <c r="E62" s="148" t="s">
        <v>344</v>
      </c>
      <c r="F62" s="158" t="s">
        <v>345</v>
      </c>
      <c r="G62" s="15" t="s">
        <v>131</v>
      </c>
      <c r="H62" s="153">
        <v>12</v>
      </c>
      <c r="I62" s="172" t="s">
        <v>143</v>
      </c>
      <c r="J62" s="153">
        <v>12</v>
      </c>
      <c r="K62" s="388" t="s">
        <v>143</v>
      </c>
      <c r="L62" s="153">
        <v>11.9</v>
      </c>
      <c r="M62" s="388" t="s">
        <v>143</v>
      </c>
      <c r="N62" s="153">
        <v>11.8</v>
      </c>
      <c r="O62" s="388" t="s">
        <v>143</v>
      </c>
      <c r="P62" s="153">
        <v>11.8</v>
      </c>
      <c r="Q62" s="388" t="s">
        <v>143</v>
      </c>
      <c r="R62" s="153">
        <v>11.7</v>
      </c>
      <c r="S62" s="388" t="s">
        <v>143</v>
      </c>
      <c r="T62" s="153">
        <v>11.5</v>
      </c>
      <c r="U62" s="388" t="s">
        <v>143</v>
      </c>
      <c r="V62" s="153">
        <v>11.2</v>
      </c>
      <c r="W62" s="388" t="s">
        <v>143</v>
      </c>
      <c r="X62" s="86" t="str">
        <f t="shared" si="0"/>
        <v>down</v>
      </c>
      <c r="Y62" s="225"/>
      <c r="Z62" s="244"/>
      <c r="AA62" s="244"/>
      <c r="AB62" s="9"/>
      <c r="AC62" s="402"/>
    </row>
    <row r="63" spans="1:29" x14ac:dyDescent="0.2">
      <c r="A63" s="158" t="s">
        <v>161</v>
      </c>
      <c r="B63" s="158" t="s">
        <v>195</v>
      </c>
      <c r="C63" s="158" t="s">
        <v>346</v>
      </c>
      <c r="D63" s="158" t="s">
        <v>347</v>
      </c>
      <c r="E63" s="148" t="s">
        <v>348</v>
      </c>
      <c r="F63" s="158" t="s">
        <v>349</v>
      </c>
      <c r="G63" s="15" t="s">
        <v>131</v>
      </c>
      <c r="H63" s="153">
        <v>12.2</v>
      </c>
      <c r="I63" s="172" t="s">
        <v>143</v>
      </c>
      <c r="J63" s="153">
        <v>12.1</v>
      </c>
      <c r="K63" s="388" t="s">
        <v>143</v>
      </c>
      <c r="L63" s="153">
        <v>11.8</v>
      </c>
      <c r="M63" s="388" t="s">
        <v>143</v>
      </c>
      <c r="N63" s="153">
        <v>11.6</v>
      </c>
      <c r="O63" s="388" t="s">
        <v>143</v>
      </c>
      <c r="P63" s="153">
        <v>11.5</v>
      </c>
      <c r="Q63" s="388" t="s">
        <v>143</v>
      </c>
      <c r="R63" s="153">
        <v>11.4</v>
      </c>
      <c r="S63" s="388" t="s">
        <v>143</v>
      </c>
      <c r="T63" s="153">
        <v>11.2</v>
      </c>
      <c r="U63" s="388" t="s">
        <v>143</v>
      </c>
      <c r="V63" s="153">
        <v>10.9</v>
      </c>
      <c r="W63" s="388" t="s">
        <v>143</v>
      </c>
      <c r="X63" s="86" t="str">
        <f t="shared" si="0"/>
        <v>down</v>
      </c>
      <c r="Y63" s="225"/>
      <c r="Z63" s="244"/>
      <c r="AA63" s="244"/>
      <c r="AB63" s="9"/>
      <c r="AC63" s="402"/>
    </row>
    <row r="64" spans="1:29" x14ac:dyDescent="0.2">
      <c r="A64" s="158" t="s">
        <v>181</v>
      </c>
      <c r="B64" s="158" t="s">
        <v>199</v>
      </c>
      <c r="C64" s="158" t="s">
        <v>257</v>
      </c>
      <c r="D64" s="158" t="s">
        <v>258</v>
      </c>
      <c r="E64" s="148" t="s">
        <v>350</v>
      </c>
      <c r="F64" s="158" t="s">
        <v>24</v>
      </c>
      <c r="G64" s="15" t="s">
        <v>131</v>
      </c>
      <c r="H64" s="153">
        <v>9.9</v>
      </c>
      <c r="I64" s="172" t="s">
        <v>142</v>
      </c>
      <c r="J64" s="153">
        <v>9.9</v>
      </c>
      <c r="K64" s="388" t="s">
        <v>142</v>
      </c>
      <c r="L64" s="153">
        <v>9.8000000000000007</v>
      </c>
      <c r="M64" s="388" t="s">
        <v>142</v>
      </c>
      <c r="N64" s="153">
        <v>9.6999999999999993</v>
      </c>
      <c r="O64" s="388" t="s">
        <v>142</v>
      </c>
      <c r="P64" s="153">
        <v>9.6999999999999993</v>
      </c>
      <c r="Q64" s="388" t="s">
        <v>142</v>
      </c>
      <c r="R64" s="153">
        <v>9.6999999999999993</v>
      </c>
      <c r="S64" s="388" t="s">
        <v>142</v>
      </c>
      <c r="T64" s="153">
        <v>9.6</v>
      </c>
      <c r="U64" s="388" t="s">
        <v>142</v>
      </c>
      <c r="V64" s="153">
        <v>9.3000000000000007</v>
      </c>
      <c r="W64" s="388" t="s">
        <v>142</v>
      </c>
      <c r="X64" s="86" t="str">
        <f t="shared" si="0"/>
        <v>down</v>
      </c>
      <c r="Y64" s="225"/>
      <c r="Z64" s="244"/>
      <c r="AA64" s="244"/>
      <c r="AB64" s="9"/>
      <c r="AC64" s="402"/>
    </row>
    <row r="65" spans="1:29" x14ac:dyDescent="0.2">
      <c r="A65" s="158" t="s">
        <v>179</v>
      </c>
      <c r="B65" s="158" t="s">
        <v>203</v>
      </c>
      <c r="C65" s="158" t="s">
        <v>316</v>
      </c>
      <c r="D65" s="158" t="s">
        <v>317</v>
      </c>
      <c r="E65" s="148" t="s">
        <v>351</v>
      </c>
      <c r="F65" s="158" t="s">
        <v>60</v>
      </c>
      <c r="G65" s="15" t="s">
        <v>131</v>
      </c>
      <c r="H65" s="153">
        <v>11.7</v>
      </c>
      <c r="I65" s="172" t="s">
        <v>143</v>
      </c>
      <c r="J65" s="153">
        <v>11.5</v>
      </c>
      <c r="K65" s="388" t="s">
        <v>143</v>
      </c>
      <c r="L65" s="153">
        <v>11.2</v>
      </c>
      <c r="M65" s="388" t="s">
        <v>143</v>
      </c>
      <c r="N65" s="153">
        <v>11</v>
      </c>
      <c r="O65" s="388" t="s">
        <v>143</v>
      </c>
      <c r="P65" s="153">
        <v>10.9</v>
      </c>
      <c r="Q65" s="388" t="s">
        <v>143</v>
      </c>
      <c r="R65" s="153">
        <v>10.6</v>
      </c>
      <c r="S65" s="388" t="s">
        <v>143</v>
      </c>
      <c r="T65" s="153">
        <v>10.3</v>
      </c>
      <c r="U65" s="388" t="s">
        <v>143</v>
      </c>
      <c r="V65" s="153">
        <v>9.9</v>
      </c>
      <c r="W65" s="388" t="s">
        <v>142</v>
      </c>
      <c r="X65" s="86" t="str">
        <f t="shared" si="0"/>
        <v>down</v>
      </c>
      <c r="Y65" s="225"/>
      <c r="Z65" s="244"/>
      <c r="AA65" s="244"/>
      <c r="AB65" s="9"/>
      <c r="AC65" s="402"/>
    </row>
    <row r="66" spans="1:29" x14ac:dyDescent="0.2">
      <c r="A66" s="158" t="s">
        <v>181</v>
      </c>
      <c r="B66" s="158" t="s">
        <v>199</v>
      </c>
      <c r="C66" s="158" t="s">
        <v>288</v>
      </c>
      <c r="D66" s="158" t="s">
        <v>289</v>
      </c>
      <c r="E66" s="148" t="s">
        <v>353</v>
      </c>
      <c r="F66" s="158" t="s">
        <v>62</v>
      </c>
      <c r="G66" s="15" t="s">
        <v>131</v>
      </c>
      <c r="H66" s="153">
        <v>9.5</v>
      </c>
      <c r="I66" s="172" t="s">
        <v>142</v>
      </c>
      <c r="J66" s="153">
        <v>9.5</v>
      </c>
      <c r="K66" s="388" t="s">
        <v>142</v>
      </c>
      <c r="L66" s="153">
        <v>9.5</v>
      </c>
      <c r="M66" s="388" t="s">
        <v>142</v>
      </c>
      <c r="N66" s="153">
        <v>9.4</v>
      </c>
      <c r="O66" s="388" t="s">
        <v>142</v>
      </c>
      <c r="P66" s="153">
        <v>9.5</v>
      </c>
      <c r="Q66" s="388" t="s">
        <v>142</v>
      </c>
      <c r="R66" s="153">
        <v>9.4</v>
      </c>
      <c r="S66" s="388" t="s">
        <v>142</v>
      </c>
      <c r="T66" s="153">
        <v>9.1999999999999993</v>
      </c>
      <c r="U66" s="388" t="s">
        <v>142</v>
      </c>
      <c r="V66" s="153">
        <v>9</v>
      </c>
      <c r="W66" s="388" t="s">
        <v>142</v>
      </c>
      <c r="X66" s="86" t="str">
        <f t="shared" si="0"/>
        <v>down</v>
      </c>
      <c r="Y66" s="225"/>
      <c r="Z66" s="244"/>
      <c r="AA66" s="244"/>
      <c r="AB66" s="9"/>
      <c r="AC66" s="402"/>
    </row>
    <row r="67" spans="1:29" x14ac:dyDescent="0.2">
      <c r="A67" s="158" t="s">
        <v>161</v>
      </c>
      <c r="B67" s="158" t="s">
        <v>195</v>
      </c>
      <c r="C67" s="158" t="s">
        <v>196</v>
      </c>
      <c r="D67" s="158" t="s">
        <v>197</v>
      </c>
      <c r="E67" s="148" t="s">
        <v>476</v>
      </c>
      <c r="F67" s="158" t="s">
        <v>477</v>
      </c>
      <c r="G67" s="15" t="s">
        <v>131</v>
      </c>
      <c r="H67" s="153">
        <v>11.1</v>
      </c>
      <c r="I67" s="172" t="s">
        <v>143</v>
      </c>
      <c r="J67" s="153">
        <v>11</v>
      </c>
      <c r="K67" s="388" t="s">
        <v>143</v>
      </c>
      <c r="L67" s="153">
        <v>10.8</v>
      </c>
      <c r="M67" s="388" t="s">
        <v>143</v>
      </c>
      <c r="N67" s="153">
        <v>10.7</v>
      </c>
      <c r="O67" s="388" t="s">
        <v>143</v>
      </c>
      <c r="P67" s="153">
        <v>10.6</v>
      </c>
      <c r="Q67" s="388" t="s">
        <v>143</v>
      </c>
      <c r="R67" s="153">
        <v>10.5</v>
      </c>
      <c r="S67" s="388" t="s">
        <v>143</v>
      </c>
      <c r="T67" s="153">
        <v>10.3</v>
      </c>
      <c r="U67" s="388" t="s">
        <v>143</v>
      </c>
      <c r="V67" s="153">
        <v>10.1</v>
      </c>
      <c r="W67" s="388" t="s">
        <v>143</v>
      </c>
      <c r="X67" s="86" t="str">
        <f t="shared" si="0"/>
        <v>down</v>
      </c>
      <c r="Y67" s="225"/>
      <c r="Z67" s="244"/>
      <c r="AA67" s="244"/>
      <c r="AB67" s="9"/>
      <c r="AC67" s="402"/>
    </row>
    <row r="68" spans="1:29" x14ac:dyDescent="0.2">
      <c r="A68" s="158" t="s">
        <v>181</v>
      </c>
      <c r="B68" s="158" t="s">
        <v>199</v>
      </c>
      <c r="C68" s="158" t="s">
        <v>288</v>
      </c>
      <c r="D68" s="158" t="s">
        <v>289</v>
      </c>
      <c r="E68" s="148" t="s">
        <v>356</v>
      </c>
      <c r="F68" s="158" t="s">
        <v>65</v>
      </c>
      <c r="G68" s="15" t="s">
        <v>131</v>
      </c>
      <c r="H68" s="153">
        <v>11.4</v>
      </c>
      <c r="I68" s="172" t="s">
        <v>143</v>
      </c>
      <c r="J68" s="153">
        <v>11.4</v>
      </c>
      <c r="K68" s="388" t="s">
        <v>143</v>
      </c>
      <c r="L68" s="153">
        <v>11.3</v>
      </c>
      <c r="M68" s="388" t="s">
        <v>143</v>
      </c>
      <c r="N68" s="153">
        <v>11.2</v>
      </c>
      <c r="O68" s="388" t="s">
        <v>143</v>
      </c>
      <c r="P68" s="153">
        <v>11.2</v>
      </c>
      <c r="Q68" s="388" t="s">
        <v>143</v>
      </c>
      <c r="R68" s="153">
        <v>11.1</v>
      </c>
      <c r="S68" s="388" t="s">
        <v>143</v>
      </c>
      <c r="T68" s="153">
        <v>10.9</v>
      </c>
      <c r="U68" s="388" t="s">
        <v>143</v>
      </c>
      <c r="V68" s="153">
        <v>10.6</v>
      </c>
      <c r="W68" s="388" t="s">
        <v>143</v>
      </c>
      <c r="X68" s="86" t="str">
        <f t="shared" si="0"/>
        <v>down</v>
      </c>
      <c r="Y68" s="225"/>
      <c r="Z68" s="244"/>
      <c r="AA68" s="244"/>
      <c r="AB68" s="9"/>
      <c r="AC68" s="402"/>
    </row>
    <row r="69" spans="1:29" x14ac:dyDescent="0.2">
      <c r="A69" s="158" t="s">
        <v>180</v>
      </c>
      <c r="B69" s="158" t="s">
        <v>215</v>
      </c>
      <c r="C69" s="158" t="s">
        <v>246</v>
      </c>
      <c r="D69" s="158" t="s">
        <v>247</v>
      </c>
      <c r="E69" s="148" t="s">
        <v>357</v>
      </c>
      <c r="F69" s="158" t="s">
        <v>66</v>
      </c>
      <c r="G69" s="15" t="s">
        <v>131</v>
      </c>
      <c r="H69" s="153">
        <v>10.6</v>
      </c>
      <c r="I69" s="172" t="s">
        <v>143</v>
      </c>
      <c r="J69" s="153">
        <v>10.6</v>
      </c>
      <c r="K69" s="388" t="s">
        <v>143</v>
      </c>
      <c r="L69" s="153">
        <v>10.6</v>
      </c>
      <c r="M69" s="388" t="s">
        <v>143</v>
      </c>
      <c r="N69" s="153">
        <v>10.4</v>
      </c>
      <c r="O69" s="388" t="s">
        <v>143</v>
      </c>
      <c r="P69" s="153">
        <v>10.4</v>
      </c>
      <c r="Q69" s="388" t="s">
        <v>143</v>
      </c>
      <c r="R69" s="153">
        <v>10.3</v>
      </c>
      <c r="S69" s="388" t="s">
        <v>143</v>
      </c>
      <c r="T69" s="153">
        <v>10.1</v>
      </c>
      <c r="U69" s="388" t="s">
        <v>143</v>
      </c>
      <c r="V69" s="153">
        <v>9.8000000000000007</v>
      </c>
      <c r="W69" s="388" t="s">
        <v>142</v>
      </c>
      <c r="X69" s="86" t="str">
        <f t="shared" si="0"/>
        <v>down</v>
      </c>
      <c r="Y69" s="225"/>
      <c r="Z69" s="244"/>
      <c r="AA69" s="244"/>
      <c r="AB69" s="9"/>
      <c r="AC69" s="402"/>
    </row>
    <row r="70" spans="1:29" x14ac:dyDescent="0.2">
      <c r="A70" s="158" t="s">
        <v>181</v>
      </c>
      <c r="B70" s="158" t="s">
        <v>199</v>
      </c>
      <c r="C70" s="158" t="s">
        <v>257</v>
      </c>
      <c r="D70" s="158" t="s">
        <v>258</v>
      </c>
      <c r="E70" s="148" t="s">
        <v>358</v>
      </c>
      <c r="F70" s="158" t="s">
        <v>67</v>
      </c>
      <c r="G70" s="15" t="s">
        <v>131</v>
      </c>
      <c r="H70" s="153">
        <v>8.9</v>
      </c>
      <c r="I70" s="172" t="s">
        <v>142</v>
      </c>
      <c r="J70" s="153">
        <v>8.9</v>
      </c>
      <c r="K70" s="388" t="s">
        <v>142</v>
      </c>
      <c r="L70" s="153">
        <v>8.8000000000000007</v>
      </c>
      <c r="M70" s="388" t="s">
        <v>142</v>
      </c>
      <c r="N70" s="153">
        <v>8.9</v>
      </c>
      <c r="O70" s="388" t="s">
        <v>142</v>
      </c>
      <c r="P70" s="153">
        <v>8.8000000000000007</v>
      </c>
      <c r="Q70" s="388" t="s">
        <v>142</v>
      </c>
      <c r="R70" s="153">
        <v>8.8000000000000007</v>
      </c>
      <c r="S70" s="388" t="s">
        <v>142</v>
      </c>
      <c r="T70" s="153">
        <v>8.6</v>
      </c>
      <c r="U70" s="388" t="s">
        <v>142</v>
      </c>
      <c r="V70" s="153">
        <v>8.5</v>
      </c>
      <c r="W70" s="388" t="s">
        <v>142</v>
      </c>
      <c r="X70" s="86" t="str">
        <f t="shared" ref="X70:X110" si="1">IF(V70&lt;T70,"down",IF(V70=T70,"same","up"))</f>
        <v>down</v>
      </c>
      <c r="Y70" s="225"/>
      <c r="Z70" s="244"/>
      <c r="AA70" s="244"/>
      <c r="AB70" s="9"/>
      <c r="AC70" s="402"/>
    </row>
    <row r="71" spans="1:29" x14ac:dyDescent="0.2">
      <c r="A71" s="158" t="s">
        <v>161</v>
      </c>
      <c r="B71" s="158" t="s">
        <v>195</v>
      </c>
      <c r="C71" s="158" t="s">
        <v>231</v>
      </c>
      <c r="D71" s="158" t="s">
        <v>232</v>
      </c>
      <c r="E71" s="148" t="s">
        <v>478</v>
      </c>
      <c r="F71" s="158" t="s">
        <v>479</v>
      </c>
      <c r="G71" s="15" t="s">
        <v>131</v>
      </c>
      <c r="H71" s="153">
        <v>11.3</v>
      </c>
      <c r="I71" s="172" t="s">
        <v>143</v>
      </c>
      <c r="J71" s="153">
        <v>11.1</v>
      </c>
      <c r="K71" s="388" t="s">
        <v>143</v>
      </c>
      <c r="L71" s="153">
        <v>10.9</v>
      </c>
      <c r="M71" s="388" t="s">
        <v>143</v>
      </c>
      <c r="N71" s="153">
        <v>10.7</v>
      </c>
      <c r="O71" s="388" t="s">
        <v>143</v>
      </c>
      <c r="P71" s="153">
        <v>10.6</v>
      </c>
      <c r="Q71" s="388" t="s">
        <v>143</v>
      </c>
      <c r="R71" s="153">
        <v>10.5</v>
      </c>
      <c r="S71" s="388" t="s">
        <v>143</v>
      </c>
      <c r="T71" s="153">
        <v>10.199999999999999</v>
      </c>
      <c r="U71" s="388" t="s">
        <v>143</v>
      </c>
      <c r="V71" s="153">
        <v>10</v>
      </c>
      <c r="W71" s="388" t="s">
        <v>142</v>
      </c>
      <c r="X71" s="86" t="str">
        <f t="shared" si="1"/>
        <v>down</v>
      </c>
      <c r="Y71" s="225"/>
      <c r="Z71" s="244"/>
      <c r="AA71" s="244"/>
      <c r="AB71" s="9"/>
      <c r="AC71" s="402"/>
    </row>
    <row r="72" spans="1:29" x14ac:dyDescent="0.2">
      <c r="A72" s="158" t="s">
        <v>181</v>
      </c>
      <c r="B72" s="158" t="s">
        <v>199</v>
      </c>
      <c r="C72" s="158" t="s">
        <v>288</v>
      </c>
      <c r="D72" s="158" t="s">
        <v>289</v>
      </c>
      <c r="E72" s="148" t="s">
        <v>359</v>
      </c>
      <c r="F72" s="158" t="s">
        <v>360</v>
      </c>
      <c r="G72" s="15" t="s">
        <v>131</v>
      </c>
      <c r="H72" s="153">
        <v>8.3000000000000007</v>
      </c>
      <c r="I72" s="172" t="s">
        <v>142</v>
      </c>
      <c r="J72" s="153">
        <v>8.3000000000000007</v>
      </c>
      <c r="K72" s="388" t="s">
        <v>142</v>
      </c>
      <c r="L72" s="153">
        <v>8.1999999999999993</v>
      </c>
      <c r="M72" s="388" t="s">
        <v>142</v>
      </c>
      <c r="N72" s="153">
        <v>8.1</v>
      </c>
      <c r="O72" s="388" t="s">
        <v>142</v>
      </c>
      <c r="P72" s="153">
        <v>8.1</v>
      </c>
      <c r="Q72" s="388" t="s">
        <v>142</v>
      </c>
      <c r="R72" s="153">
        <v>8</v>
      </c>
      <c r="S72" s="388" t="s">
        <v>142</v>
      </c>
      <c r="T72" s="153">
        <v>7.8</v>
      </c>
      <c r="U72" s="388" t="s">
        <v>142</v>
      </c>
      <c r="V72" s="153">
        <v>7.6</v>
      </c>
      <c r="W72" s="388" t="s">
        <v>142</v>
      </c>
      <c r="X72" s="86" t="str">
        <f t="shared" si="1"/>
        <v>down</v>
      </c>
      <c r="Y72" s="225"/>
      <c r="Z72" s="244"/>
      <c r="AA72" s="244"/>
      <c r="AB72" s="9"/>
      <c r="AC72" s="402"/>
    </row>
    <row r="73" spans="1:29" x14ac:dyDescent="0.2">
      <c r="A73" s="158" t="s">
        <v>180</v>
      </c>
      <c r="B73" s="158" t="s">
        <v>215</v>
      </c>
      <c r="C73" s="158" t="s">
        <v>361</v>
      </c>
      <c r="D73" s="158" t="s">
        <v>362</v>
      </c>
      <c r="E73" s="148" t="s">
        <v>363</v>
      </c>
      <c r="F73" s="158" t="s">
        <v>364</v>
      </c>
      <c r="G73" s="15" t="s">
        <v>131</v>
      </c>
      <c r="H73" s="153">
        <v>9.1999999999999993</v>
      </c>
      <c r="I73" s="172" t="s">
        <v>142</v>
      </c>
      <c r="J73" s="153">
        <v>9.1</v>
      </c>
      <c r="K73" s="388" t="s">
        <v>142</v>
      </c>
      <c r="L73" s="153">
        <v>9</v>
      </c>
      <c r="M73" s="388" t="s">
        <v>142</v>
      </c>
      <c r="N73" s="153">
        <v>9</v>
      </c>
      <c r="O73" s="388" t="s">
        <v>142</v>
      </c>
      <c r="P73" s="153">
        <v>8.9</v>
      </c>
      <c r="Q73" s="388" t="s">
        <v>142</v>
      </c>
      <c r="R73" s="153">
        <v>8.8000000000000007</v>
      </c>
      <c r="S73" s="388" t="s">
        <v>142</v>
      </c>
      <c r="T73" s="153">
        <v>8.6999999999999993</v>
      </c>
      <c r="U73" s="388" t="s">
        <v>142</v>
      </c>
      <c r="V73" s="153">
        <v>8.5</v>
      </c>
      <c r="W73" s="388" t="s">
        <v>142</v>
      </c>
      <c r="X73" s="86" t="str">
        <f t="shared" si="1"/>
        <v>down</v>
      </c>
      <c r="Y73" s="225"/>
      <c r="Z73" s="244"/>
      <c r="AA73" s="244"/>
      <c r="AB73" s="9"/>
      <c r="AC73" s="402"/>
    </row>
    <row r="74" spans="1:29" x14ac:dyDescent="0.2">
      <c r="A74" s="158" t="s">
        <v>181</v>
      </c>
      <c r="B74" s="158" t="s">
        <v>199</v>
      </c>
      <c r="C74" s="158" t="s">
        <v>257</v>
      </c>
      <c r="D74" s="158" t="s">
        <v>258</v>
      </c>
      <c r="E74" s="148" t="s">
        <v>365</v>
      </c>
      <c r="F74" s="158" t="s">
        <v>68</v>
      </c>
      <c r="G74" s="15" t="s">
        <v>131</v>
      </c>
      <c r="H74" s="153">
        <v>8.6</v>
      </c>
      <c r="I74" s="172" t="s">
        <v>142</v>
      </c>
      <c r="J74" s="153">
        <v>8.5</v>
      </c>
      <c r="K74" s="388" t="s">
        <v>142</v>
      </c>
      <c r="L74" s="153">
        <v>8.5</v>
      </c>
      <c r="M74" s="388" t="s">
        <v>142</v>
      </c>
      <c r="N74" s="153">
        <v>8.4</v>
      </c>
      <c r="O74" s="388" t="s">
        <v>142</v>
      </c>
      <c r="P74" s="153">
        <v>8.4</v>
      </c>
      <c r="Q74" s="388" t="s">
        <v>142</v>
      </c>
      <c r="R74" s="153">
        <v>8.4</v>
      </c>
      <c r="S74" s="388" t="s">
        <v>142</v>
      </c>
      <c r="T74" s="153">
        <v>8.3000000000000007</v>
      </c>
      <c r="U74" s="388" t="s">
        <v>142</v>
      </c>
      <c r="V74" s="153">
        <v>8.1</v>
      </c>
      <c r="W74" s="388" t="s">
        <v>142</v>
      </c>
      <c r="X74" s="86" t="str">
        <f t="shared" si="1"/>
        <v>down</v>
      </c>
      <c r="Y74" s="225"/>
      <c r="Z74" s="244"/>
      <c r="AA74" s="244"/>
      <c r="AB74" s="9"/>
      <c r="AC74" s="402"/>
    </row>
    <row r="75" spans="1:29" x14ac:dyDescent="0.2">
      <c r="A75" s="158" t="s">
        <v>180</v>
      </c>
      <c r="B75" s="158" t="s">
        <v>215</v>
      </c>
      <c r="C75" s="158" t="s">
        <v>366</v>
      </c>
      <c r="D75" s="158" t="s">
        <v>367</v>
      </c>
      <c r="E75" s="148" t="s">
        <v>368</v>
      </c>
      <c r="F75" s="158" t="s">
        <v>369</v>
      </c>
      <c r="G75" s="15" t="s">
        <v>131</v>
      </c>
      <c r="H75" s="153">
        <v>9.1</v>
      </c>
      <c r="I75" s="172" t="s">
        <v>142</v>
      </c>
      <c r="J75" s="153">
        <v>9</v>
      </c>
      <c r="K75" s="388" t="s">
        <v>142</v>
      </c>
      <c r="L75" s="153">
        <v>8.9</v>
      </c>
      <c r="M75" s="388" t="s">
        <v>142</v>
      </c>
      <c r="N75" s="153">
        <v>8.8000000000000007</v>
      </c>
      <c r="O75" s="388" t="s">
        <v>142</v>
      </c>
      <c r="P75" s="153">
        <v>8.8000000000000007</v>
      </c>
      <c r="Q75" s="388" t="s">
        <v>142</v>
      </c>
      <c r="R75" s="153">
        <v>8.6999999999999993</v>
      </c>
      <c r="S75" s="388" t="s">
        <v>142</v>
      </c>
      <c r="T75" s="153">
        <v>8.6</v>
      </c>
      <c r="U75" s="388" t="s">
        <v>142</v>
      </c>
      <c r="V75" s="153">
        <v>8.5</v>
      </c>
      <c r="W75" s="388" t="s">
        <v>142</v>
      </c>
      <c r="X75" s="86" t="str">
        <f t="shared" si="1"/>
        <v>down</v>
      </c>
      <c r="Y75" s="225"/>
      <c r="Z75" s="244"/>
      <c r="AA75" s="244"/>
      <c r="AB75" s="9"/>
      <c r="AC75" s="402"/>
    </row>
    <row r="76" spans="1:29" x14ac:dyDescent="0.2">
      <c r="A76" s="158" t="s">
        <v>182</v>
      </c>
      <c r="B76" s="158" t="s">
        <v>219</v>
      </c>
      <c r="C76" s="158" t="s">
        <v>224</v>
      </c>
      <c r="D76" s="158" t="s">
        <v>225</v>
      </c>
      <c r="E76" s="148" t="s">
        <v>370</v>
      </c>
      <c r="F76" s="158" t="s">
        <v>69</v>
      </c>
      <c r="G76" s="15" t="s">
        <v>131</v>
      </c>
      <c r="H76" s="153">
        <v>8.1999999999999993</v>
      </c>
      <c r="I76" s="172" t="s">
        <v>142</v>
      </c>
      <c r="J76" s="153">
        <v>8.1</v>
      </c>
      <c r="K76" s="388" t="s">
        <v>142</v>
      </c>
      <c r="L76" s="153">
        <v>8</v>
      </c>
      <c r="M76" s="388" t="s">
        <v>142</v>
      </c>
      <c r="N76" s="153">
        <v>7.9</v>
      </c>
      <c r="O76" s="388" t="s">
        <v>142</v>
      </c>
      <c r="P76" s="153">
        <v>7.8</v>
      </c>
      <c r="Q76" s="388" t="s">
        <v>142</v>
      </c>
      <c r="R76" s="153">
        <v>7.7</v>
      </c>
      <c r="S76" s="388" t="s">
        <v>142</v>
      </c>
      <c r="T76" s="153">
        <v>7.6</v>
      </c>
      <c r="U76" s="388" t="s">
        <v>142</v>
      </c>
      <c r="V76" s="153">
        <v>7.4</v>
      </c>
      <c r="W76" s="388" t="s">
        <v>142</v>
      </c>
      <c r="X76" s="86" t="str">
        <f t="shared" si="1"/>
        <v>down</v>
      </c>
      <c r="Y76" s="225"/>
      <c r="Z76" s="244"/>
      <c r="AA76" s="244"/>
      <c r="AB76" s="9"/>
      <c r="AC76" s="402"/>
    </row>
    <row r="77" spans="1:29" x14ac:dyDescent="0.2">
      <c r="A77" s="158" t="s">
        <v>183</v>
      </c>
      <c r="B77" s="158" t="s">
        <v>211</v>
      </c>
      <c r="C77" s="158" t="s">
        <v>212</v>
      </c>
      <c r="D77" s="158" t="s">
        <v>213</v>
      </c>
      <c r="E77" s="148" t="s">
        <v>371</v>
      </c>
      <c r="F77" s="158" t="s">
        <v>70</v>
      </c>
      <c r="G77" s="15" t="s">
        <v>131</v>
      </c>
      <c r="H77" s="153">
        <v>12.5</v>
      </c>
      <c r="I77" s="172" t="s">
        <v>143</v>
      </c>
      <c r="J77" s="153">
        <v>12.5</v>
      </c>
      <c r="K77" s="388" t="s">
        <v>143</v>
      </c>
      <c r="L77" s="153">
        <v>12.4</v>
      </c>
      <c r="M77" s="388" t="s">
        <v>143</v>
      </c>
      <c r="N77" s="153">
        <v>12.3</v>
      </c>
      <c r="O77" s="388" t="s">
        <v>143</v>
      </c>
      <c r="P77" s="153">
        <v>12.3</v>
      </c>
      <c r="Q77" s="388" t="s">
        <v>143</v>
      </c>
      <c r="R77" s="153">
        <v>12.2</v>
      </c>
      <c r="S77" s="388" t="s">
        <v>143</v>
      </c>
      <c r="T77" s="153">
        <v>12</v>
      </c>
      <c r="U77" s="388" t="s">
        <v>143</v>
      </c>
      <c r="V77" s="153">
        <v>11.8</v>
      </c>
      <c r="W77" s="388" t="s">
        <v>143</v>
      </c>
      <c r="X77" s="86" t="str">
        <f t="shared" si="1"/>
        <v>down</v>
      </c>
      <c r="Y77" s="225"/>
      <c r="Z77" s="244"/>
      <c r="AA77" s="244"/>
      <c r="AB77" s="9"/>
      <c r="AC77" s="402"/>
    </row>
    <row r="78" spans="1:29" x14ac:dyDescent="0.2">
      <c r="A78" s="158" t="s">
        <v>183</v>
      </c>
      <c r="B78" s="158" t="s">
        <v>211</v>
      </c>
      <c r="C78" s="158" t="s">
        <v>294</v>
      </c>
      <c r="D78" s="158" t="s">
        <v>295</v>
      </c>
      <c r="E78" s="148" t="s">
        <v>372</v>
      </c>
      <c r="F78" s="158" t="s">
        <v>71</v>
      </c>
      <c r="G78" s="15" t="s">
        <v>131</v>
      </c>
      <c r="H78" s="153">
        <v>10.7</v>
      </c>
      <c r="I78" s="172" t="s">
        <v>143</v>
      </c>
      <c r="J78" s="153">
        <v>10.6</v>
      </c>
      <c r="K78" s="388" t="s">
        <v>143</v>
      </c>
      <c r="L78" s="153">
        <v>10.5</v>
      </c>
      <c r="M78" s="388" t="s">
        <v>143</v>
      </c>
      <c r="N78" s="153">
        <v>10.3</v>
      </c>
      <c r="O78" s="388" t="s">
        <v>143</v>
      </c>
      <c r="P78" s="153">
        <v>10.3</v>
      </c>
      <c r="Q78" s="388" t="s">
        <v>143</v>
      </c>
      <c r="R78" s="153">
        <v>10.3</v>
      </c>
      <c r="S78" s="388" t="s">
        <v>143</v>
      </c>
      <c r="T78" s="153">
        <v>10.1</v>
      </c>
      <c r="U78" s="388" t="s">
        <v>143</v>
      </c>
      <c r="V78" s="153">
        <v>9.8000000000000007</v>
      </c>
      <c r="W78" s="388" t="s">
        <v>142</v>
      </c>
      <c r="X78" s="86" t="str">
        <f t="shared" si="1"/>
        <v>down</v>
      </c>
      <c r="Y78" s="225"/>
      <c r="Z78" s="244"/>
      <c r="AA78" s="244"/>
      <c r="AB78" s="9"/>
      <c r="AC78" s="402"/>
    </row>
    <row r="79" spans="1:29" x14ac:dyDescent="0.2">
      <c r="A79" s="158" t="s">
        <v>181</v>
      </c>
      <c r="B79" s="158" t="s">
        <v>199</v>
      </c>
      <c r="C79" s="158" t="s">
        <v>200</v>
      </c>
      <c r="D79" s="158" t="s">
        <v>201</v>
      </c>
      <c r="E79" s="148" t="s">
        <v>374</v>
      </c>
      <c r="F79" s="158" t="s">
        <v>73</v>
      </c>
      <c r="G79" s="15" t="s">
        <v>131</v>
      </c>
      <c r="H79" s="153">
        <v>6.9</v>
      </c>
      <c r="I79" s="172" t="s">
        <v>142</v>
      </c>
      <c r="J79" s="153">
        <v>6.7</v>
      </c>
      <c r="K79" s="388" t="s">
        <v>142</v>
      </c>
      <c r="L79" s="153">
        <v>6.7</v>
      </c>
      <c r="M79" s="388" t="s">
        <v>142</v>
      </c>
      <c r="N79" s="153">
        <v>6.7</v>
      </c>
      <c r="O79" s="388" t="s">
        <v>142</v>
      </c>
      <c r="P79" s="153">
        <v>6.7</v>
      </c>
      <c r="Q79" s="388" t="s">
        <v>142</v>
      </c>
      <c r="R79" s="153">
        <v>6.7</v>
      </c>
      <c r="S79" s="388" t="s">
        <v>142</v>
      </c>
      <c r="T79" s="153">
        <v>6.7</v>
      </c>
      <c r="U79" s="388" t="s">
        <v>142</v>
      </c>
      <c r="V79" s="153">
        <v>6.6</v>
      </c>
      <c r="W79" s="388" t="s">
        <v>142</v>
      </c>
      <c r="X79" s="86" t="str">
        <f t="shared" si="1"/>
        <v>down</v>
      </c>
      <c r="Y79" s="225"/>
      <c r="Z79" s="244"/>
      <c r="AA79" s="244"/>
      <c r="AB79" s="9"/>
      <c r="AC79" s="402"/>
    </row>
    <row r="80" spans="1:29" x14ac:dyDescent="0.2">
      <c r="A80" s="158" t="s">
        <v>182</v>
      </c>
      <c r="B80" s="158" t="s">
        <v>219</v>
      </c>
      <c r="C80" s="158" t="s">
        <v>224</v>
      </c>
      <c r="D80" s="158" t="s">
        <v>225</v>
      </c>
      <c r="E80" s="148" t="s">
        <v>375</v>
      </c>
      <c r="F80" s="158" t="s">
        <v>74</v>
      </c>
      <c r="G80" s="15" t="s">
        <v>131</v>
      </c>
      <c r="H80" s="153">
        <v>11.7</v>
      </c>
      <c r="I80" s="172" t="s">
        <v>143</v>
      </c>
      <c r="J80" s="153">
        <v>11.6</v>
      </c>
      <c r="K80" s="388" t="s">
        <v>143</v>
      </c>
      <c r="L80" s="153">
        <v>11.5</v>
      </c>
      <c r="M80" s="388" t="s">
        <v>143</v>
      </c>
      <c r="N80" s="153">
        <v>11.3</v>
      </c>
      <c r="O80" s="388" t="s">
        <v>143</v>
      </c>
      <c r="P80" s="153">
        <v>11.2</v>
      </c>
      <c r="Q80" s="388" t="s">
        <v>143</v>
      </c>
      <c r="R80" s="153">
        <v>11.2</v>
      </c>
      <c r="S80" s="388" t="s">
        <v>143</v>
      </c>
      <c r="T80" s="153">
        <v>11</v>
      </c>
      <c r="U80" s="388" t="s">
        <v>143</v>
      </c>
      <c r="V80" s="153">
        <v>10.7</v>
      </c>
      <c r="W80" s="388" t="s">
        <v>143</v>
      </c>
      <c r="X80" s="86" t="str">
        <f t="shared" si="1"/>
        <v>down</v>
      </c>
      <c r="Y80" s="225"/>
      <c r="Z80" s="244"/>
      <c r="AA80" s="244"/>
      <c r="AB80" s="9"/>
      <c r="AC80" s="402"/>
    </row>
    <row r="81" spans="1:29" x14ac:dyDescent="0.2">
      <c r="A81" s="158" t="s">
        <v>180</v>
      </c>
      <c r="B81" s="158" t="s">
        <v>215</v>
      </c>
      <c r="C81" s="158" t="s">
        <v>246</v>
      </c>
      <c r="D81" s="158" t="s">
        <v>247</v>
      </c>
      <c r="E81" s="148" t="s">
        <v>377</v>
      </c>
      <c r="F81" s="158" t="s">
        <v>76</v>
      </c>
      <c r="G81" s="15" t="s">
        <v>131</v>
      </c>
      <c r="H81" s="153">
        <v>11.2</v>
      </c>
      <c r="I81" s="172" t="s">
        <v>143</v>
      </c>
      <c r="J81" s="153">
        <v>11.1</v>
      </c>
      <c r="K81" s="388" t="s">
        <v>143</v>
      </c>
      <c r="L81" s="153">
        <v>10.9</v>
      </c>
      <c r="M81" s="388" t="s">
        <v>143</v>
      </c>
      <c r="N81" s="153">
        <v>10.8</v>
      </c>
      <c r="O81" s="388" t="s">
        <v>143</v>
      </c>
      <c r="P81" s="153">
        <v>10.8</v>
      </c>
      <c r="Q81" s="388" t="s">
        <v>143</v>
      </c>
      <c r="R81" s="153">
        <v>10.7</v>
      </c>
      <c r="S81" s="388" t="s">
        <v>143</v>
      </c>
      <c r="T81" s="153">
        <v>10.5</v>
      </c>
      <c r="U81" s="388" t="s">
        <v>143</v>
      </c>
      <c r="V81" s="153">
        <v>10.3</v>
      </c>
      <c r="W81" s="388" t="s">
        <v>143</v>
      </c>
      <c r="X81" s="86" t="str">
        <f t="shared" si="1"/>
        <v>down</v>
      </c>
      <c r="Y81" s="225"/>
      <c r="Z81" s="244"/>
      <c r="AA81" s="244"/>
      <c r="AB81" s="9"/>
      <c r="AC81" s="402"/>
    </row>
    <row r="82" spans="1:29" x14ac:dyDescent="0.2">
      <c r="A82" s="158" t="s">
        <v>181</v>
      </c>
      <c r="B82" s="158" t="s">
        <v>199</v>
      </c>
      <c r="C82" s="158" t="s">
        <v>200</v>
      </c>
      <c r="D82" s="158" t="s">
        <v>201</v>
      </c>
      <c r="E82" s="148" t="s">
        <v>378</v>
      </c>
      <c r="F82" s="158" t="s">
        <v>77</v>
      </c>
      <c r="G82" s="15" t="s">
        <v>131</v>
      </c>
      <c r="H82" s="153">
        <v>9.6999999999999993</v>
      </c>
      <c r="I82" s="172" t="s">
        <v>142</v>
      </c>
      <c r="J82" s="153">
        <v>9.6</v>
      </c>
      <c r="K82" s="388" t="s">
        <v>142</v>
      </c>
      <c r="L82" s="153">
        <v>9.4</v>
      </c>
      <c r="M82" s="388" t="s">
        <v>142</v>
      </c>
      <c r="N82" s="153">
        <v>9.3000000000000007</v>
      </c>
      <c r="O82" s="388" t="s">
        <v>142</v>
      </c>
      <c r="P82" s="153">
        <v>9.3000000000000007</v>
      </c>
      <c r="Q82" s="388" t="s">
        <v>142</v>
      </c>
      <c r="R82" s="153">
        <v>9.1999999999999993</v>
      </c>
      <c r="S82" s="388" t="s">
        <v>142</v>
      </c>
      <c r="T82" s="153">
        <v>9.1</v>
      </c>
      <c r="U82" s="388" t="s">
        <v>142</v>
      </c>
      <c r="V82" s="153">
        <v>8.9</v>
      </c>
      <c r="W82" s="388" t="s">
        <v>142</v>
      </c>
      <c r="X82" s="86" t="str">
        <f t="shared" si="1"/>
        <v>down</v>
      </c>
      <c r="Y82" s="225"/>
      <c r="Z82" s="244"/>
      <c r="AA82" s="244"/>
      <c r="AB82" s="9"/>
      <c r="AC82" s="402"/>
    </row>
    <row r="83" spans="1:29" x14ac:dyDescent="0.2">
      <c r="A83" s="158" t="s">
        <v>180</v>
      </c>
      <c r="B83" s="158" t="s">
        <v>215</v>
      </c>
      <c r="C83" s="158" t="s">
        <v>379</v>
      </c>
      <c r="D83" s="158" t="s">
        <v>380</v>
      </c>
      <c r="E83" s="148" t="s">
        <v>480</v>
      </c>
      <c r="F83" s="158" t="s">
        <v>481</v>
      </c>
      <c r="G83" s="15" t="s">
        <v>131</v>
      </c>
      <c r="H83" s="153">
        <v>8.3000000000000007</v>
      </c>
      <c r="I83" s="172" t="s">
        <v>142</v>
      </c>
      <c r="J83" s="153">
        <v>8.3000000000000007</v>
      </c>
      <c r="K83" s="388" t="s">
        <v>142</v>
      </c>
      <c r="L83" s="153">
        <v>8.1999999999999993</v>
      </c>
      <c r="M83" s="388" t="s">
        <v>142</v>
      </c>
      <c r="N83" s="153">
        <v>8.1999999999999993</v>
      </c>
      <c r="O83" s="388" t="s">
        <v>142</v>
      </c>
      <c r="P83" s="153">
        <v>8.1999999999999993</v>
      </c>
      <c r="Q83" s="388" t="s">
        <v>142</v>
      </c>
      <c r="R83" s="153">
        <v>8.1</v>
      </c>
      <c r="S83" s="388" t="s">
        <v>142</v>
      </c>
      <c r="T83" s="153">
        <v>8</v>
      </c>
      <c r="U83" s="388" t="s">
        <v>142</v>
      </c>
      <c r="V83" s="153">
        <v>7.8</v>
      </c>
      <c r="W83" s="388" t="s">
        <v>142</v>
      </c>
      <c r="X83" s="86" t="str">
        <f t="shared" si="1"/>
        <v>down</v>
      </c>
      <c r="Y83" s="225"/>
      <c r="Z83" s="244"/>
      <c r="AA83" s="244"/>
      <c r="AB83" s="9"/>
      <c r="AC83" s="402"/>
    </row>
    <row r="84" spans="1:29" x14ac:dyDescent="0.2">
      <c r="A84" s="158" t="s">
        <v>184</v>
      </c>
      <c r="B84" s="158" t="s">
        <v>190</v>
      </c>
      <c r="C84" s="158" t="s">
        <v>382</v>
      </c>
      <c r="D84" s="158" t="s">
        <v>383</v>
      </c>
      <c r="E84" s="148" t="s">
        <v>384</v>
      </c>
      <c r="F84" s="158" t="s">
        <v>79</v>
      </c>
      <c r="G84" s="15" t="s">
        <v>131</v>
      </c>
      <c r="H84" s="153">
        <v>5.2</v>
      </c>
      <c r="I84" s="172" t="s">
        <v>142</v>
      </c>
      <c r="J84" s="153">
        <v>5.2</v>
      </c>
      <c r="K84" s="388" t="s">
        <v>142</v>
      </c>
      <c r="L84" s="153">
        <v>5.2</v>
      </c>
      <c r="M84" s="388" t="s">
        <v>142</v>
      </c>
      <c r="N84" s="153">
        <v>5.0999999999999996</v>
      </c>
      <c r="O84" s="388" t="s">
        <v>142</v>
      </c>
      <c r="P84" s="153">
        <v>5.0999999999999996</v>
      </c>
      <c r="Q84" s="388" t="s">
        <v>142</v>
      </c>
      <c r="R84" s="153">
        <v>5.0999999999999996</v>
      </c>
      <c r="S84" s="388" t="s">
        <v>142</v>
      </c>
      <c r="T84" s="153">
        <v>5</v>
      </c>
      <c r="U84" s="388" t="s">
        <v>142</v>
      </c>
      <c r="V84" s="153">
        <v>4.9000000000000004</v>
      </c>
      <c r="W84" s="388" t="s">
        <v>142</v>
      </c>
      <c r="X84" s="86" t="str">
        <f t="shared" si="1"/>
        <v>down</v>
      </c>
      <c r="Y84" s="225"/>
      <c r="Z84" s="244"/>
      <c r="AA84" s="244"/>
      <c r="AB84" s="9"/>
      <c r="AC84" s="402"/>
    </row>
    <row r="85" spans="1:29" x14ac:dyDescent="0.2">
      <c r="A85" s="158" t="s">
        <v>161</v>
      </c>
      <c r="B85" s="158" t="s">
        <v>195</v>
      </c>
      <c r="C85" s="158" t="s">
        <v>385</v>
      </c>
      <c r="D85" s="158" t="s">
        <v>386</v>
      </c>
      <c r="E85" s="148" t="s">
        <v>387</v>
      </c>
      <c r="F85" s="158" t="s">
        <v>388</v>
      </c>
      <c r="G85" s="15" t="s">
        <v>131</v>
      </c>
      <c r="H85" s="153">
        <v>10.3</v>
      </c>
      <c r="I85" s="172" t="s">
        <v>143</v>
      </c>
      <c r="J85" s="153">
        <v>10.3</v>
      </c>
      <c r="K85" s="388" t="s">
        <v>143</v>
      </c>
      <c r="L85" s="153">
        <v>10.199999999999999</v>
      </c>
      <c r="M85" s="388" t="s">
        <v>143</v>
      </c>
      <c r="N85" s="153">
        <v>10.1</v>
      </c>
      <c r="O85" s="388" t="s">
        <v>143</v>
      </c>
      <c r="P85" s="153">
        <v>10</v>
      </c>
      <c r="Q85" s="388" t="s">
        <v>142</v>
      </c>
      <c r="R85" s="153">
        <v>10</v>
      </c>
      <c r="S85" s="388" t="s">
        <v>142</v>
      </c>
      <c r="T85" s="153">
        <v>9.8000000000000007</v>
      </c>
      <c r="U85" s="388" t="s">
        <v>142</v>
      </c>
      <c r="V85" s="153">
        <v>9.6</v>
      </c>
      <c r="W85" s="388" t="s">
        <v>142</v>
      </c>
      <c r="X85" s="86" t="str">
        <f t="shared" si="1"/>
        <v>down</v>
      </c>
      <c r="Y85" s="225"/>
      <c r="Z85" s="244"/>
      <c r="AA85" s="244"/>
      <c r="AB85" s="9"/>
      <c r="AC85" s="402"/>
    </row>
    <row r="86" spans="1:29" x14ac:dyDescent="0.2">
      <c r="A86" s="158" t="s">
        <v>182</v>
      </c>
      <c r="B86" s="158" t="s">
        <v>219</v>
      </c>
      <c r="C86" s="158" t="s">
        <v>251</v>
      </c>
      <c r="D86" s="158" t="s">
        <v>252</v>
      </c>
      <c r="E86" s="148" t="s">
        <v>390</v>
      </c>
      <c r="F86" s="158" t="s">
        <v>81</v>
      </c>
      <c r="G86" s="15" t="s">
        <v>131</v>
      </c>
      <c r="H86" s="153">
        <v>10.8</v>
      </c>
      <c r="I86" s="172" t="s">
        <v>143</v>
      </c>
      <c r="J86" s="153">
        <v>10.7</v>
      </c>
      <c r="K86" s="388" t="s">
        <v>143</v>
      </c>
      <c r="L86" s="153">
        <v>10.5</v>
      </c>
      <c r="M86" s="388" t="s">
        <v>143</v>
      </c>
      <c r="N86" s="153">
        <v>10.4</v>
      </c>
      <c r="O86" s="388" t="s">
        <v>143</v>
      </c>
      <c r="P86" s="153">
        <v>10.5</v>
      </c>
      <c r="Q86" s="388" t="s">
        <v>143</v>
      </c>
      <c r="R86" s="153">
        <v>10.5</v>
      </c>
      <c r="S86" s="388" t="s">
        <v>143</v>
      </c>
      <c r="T86" s="153">
        <v>10.199999999999999</v>
      </c>
      <c r="U86" s="388" t="s">
        <v>143</v>
      </c>
      <c r="V86" s="153">
        <v>10</v>
      </c>
      <c r="W86" s="388" t="s">
        <v>142</v>
      </c>
      <c r="X86" s="86" t="str">
        <f t="shared" si="1"/>
        <v>down</v>
      </c>
      <c r="Y86" s="225"/>
      <c r="Z86" s="244"/>
      <c r="AA86" s="244"/>
      <c r="AB86" s="9"/>
      <c r="AC86" s="402"/>
    </row>
    <row r="87" spans="1:29" x14ac:dyDescent="0.2">
      <c r="A87" s="158" t="s">
        <v>181</v>
      </c>
      <c r="B87" s="158" t="s">
        <v>199</v>
      </c>
      <c r="C87" s="158" t="s">
        <v>257</v>
      </c>
      <c r="D87" s="158" t="s">
        <v>258</v>
      </c>
      <c r="E87" s="148" t="s">
        <v>391</v>
      </c>
      <c r="F87" s="158" t="s">
        <v>82</v>
      </c>
      <c r="G87" s="15" t="s">
        <v>131</v>
      </c>
      <c r="H87" s="153">
        <v>7.8</v>
      </c>
      <c r="I87" s="172" t="s">
        <v>142</v>
      </c>
      <c r="J87" s="153">
        <v>7.7</v>
      </c>
      <c r="K87" s="388" t="s">
        <v>142</v>
      </c>
      <c r="L87" s="153">
        <v>7.7</v>
      </c>
      <c r="M87" s="388" t="s">
        <v>142</v>
      </c>
      <c r="N87" s="153">
        <v>7.7</v>
      </c>
      <c r="O87" s="388" t="s">
        <v>142</v>
      </c>
      <c r="P87" s="153">
        <v>7.6</v>
      </c>
      <c r="Q87" s="388" t="s">
        <v>142</v>
      </c>
      <c r="R87" s="153">
        <v>7.6</v>
      </c>
      <c r="S87" s="388" t="s">
        <v>142</v>
      </c>
      <c r="T87" s="153">
        <v>7.4</v>
      </c>
      <c r="U87" s="388" t="s">
        <v>142</v>
      </c>
      <c r="V87" s="153">
        <v>7.3</v>
      </c>
      <c r="W87" s="388" t="s">
        <v>142</v>
      </c>
      <c r="X87" s="86" t="str">
        <f t="shared" si="1"/>
        <v>down</v>
      </c>
      <c r="Y87" s="225"/>
      <c r="Z87" s="244"/>
      <c r="AA87" s="244"/>
      <c r="AB87" s="9"/>
      <c r="AC87" s="402"/>
    </row>
    <row r="88" spans="1:29" x14ac:dyDescent="0.2">
      <c r="A88" s="158" t="s">
        <v>161</v>
      </c>
      <c r="B88" s="158" t="s">
        <v>195</v>
      </c>
      <c r="C88" s="158" t="s">
        <v>393</v>
      </c>
      <c r="D88" s="158" t="s">
        <v>394</v>
      </c>
      <c r="E88" s="148" t="s">
        <v>395</v>
      </c>
      <c r="F88" s="158" t="s">
        <v>396</v>
      </c>
      <c r="G88" s="15" t="s">
        <v>131</v>
      </c>
      <c r="H88" s="153">
        <v>10.9</v>
      </c>
      <c r="I88" s="172" t="s">
        <v>143</v>
      </c>
      <c r="J88" s="153">
        <v>10.8</v>
      </c>
      <c r="K88" s="388" t="s">
        <v>143</v>
      </c>
      <c r="L88" s="153">
        <v>10.6</v>
      </c>
      <c r="M88" s="388" t="s">
        <v>143</v>
      </c>
      <c r="N88" s="153">
        <v>10.5</v>
      </c>
      <c r="O88" s="388" t="s">
        <v>143</v>
      </c>
      <c r="P88" s="153">
        <v>10.5</v>
      </c>
      <c r="Q88" s="388" t="s">
        <v>143</v>
      </c>
      <c r="R88" s="153">
        <v>10.3</v>
      </c>
      <c r="S88" s="388" t="s">
        <v>143</v>
      </c>
      <c r="T88" s="153">
        <v>10.1</v>
      </c>
      <c r="U88" s="388" t="s">
        <v>143</v>
      </c>
      <c r="V88" s="153">
        <v>9.9</v>
      </c>
      <c r="W88" s="388" t="s">
        <v>142</v>
      </c>
      <c r="X88" s="86" t="str">
        <f t="shared" si="1"/>
        <v>down</v>
      </c>
      <c r="Y88" s="225"/>
      <c r="Z88" s="244"/>
      <c r="AA88" s="244"/>
      <c r="AB88" s="9"/>
      <c r="AC88" s="402"/>
    </row>
    <row r="89" spans="1:29" x14ac:dyDescent="0.2">
      <c r="A89" s="158" t="s">
        <v>179</v>
      </c>
      <c r="B89" s="158" t="s">
        <v>203</v>
      </c>
      <c r="C89" s="158" t="s">
        <v>204</v>
      </c>
      <c r="D89" s="158" t="s">
        <v>205</v>
      </c>
      <c r="E89" s="148" t="s">
        <v>398</v>
      </c>
      <c r="F89" s="158" t="s">
        <v>85</v>
      </c>
      <c r="G89" s="15" t="s">
        <v>131</v>
      </c>
      <c r="H89" s="153">
        <v>14</v>
      </c>
      <c r="I89" s="172" t="s">
        <v>143</v>
      </c>
      <c r="J89" s="153">
        <v>13.7</v>
      </c>
      <c r="K89" s="388" t="s">
        <v>143</v>
      </c>
      <c r="L89" s="153">
        <v>13.2</v>
      </c>
      <c r="M89" s="388" t="s">
        <v>143</v>
      </c>
      <c r="N89" s="153">
        <v>12.9</v>
      </c>
      <c r="O89" s="388" t="s">
        <v>143</v>
      </c>
      <c r="P89" s="153">
        <v>12.7</v>
      </c>
      <c r="Q89" s="388" t="s">
        <v>143</v>
      </c>
      <c r="R89" s="153">
        <v>12.3</v>
      </c>
      <c r="S89" s="388" t="s">
        <v>143</v>
      </c>
      <c r="T89" s="153">
        <v>11.7</v>
      </c>
      <c r="U89" s="388" t="s">
        <v>143</v>
      </c>
      <c r="V89" s="153">
        <v>11.3</v>
      </c>
      <c r="W89" s="388" t="s">
        <v>143</v>
      </c>
      <c r="X89" s="86" t="str">
        <f t="shared" si="1"/>
        <v>down</v>
      </c>
      <c r="Y89" s="225"/>
      <c r="Z89" s="244"/>
      <c r="AA89" s="244"/>
      <c r="AB89" s="9"/>
      <c r="AC89" s="402"/>
    </row>
    <row r="90" spans="1:29" x14ac:dyDescent="0.2">
      <c r="A90" s="158" t="s">
        <v>182</v>
      </c>
      <c r="B90" s="158" t="s">
        <v>219</v>
      </c>
      <c r="C90" s="158" t="s">
        <v>251</v>
      </c>
      <c r="D90" s="158" t="s">
        <v>252</v>
      </c>
      <c r="E90" s="148" t="s">
        <v>399</v>
      </c>
      <c r="F90" s="158" t="s">
        <v>86</v>
      </c>
      <c r="G90" s="15" t="s">
        <v>131</v>
      </c>
      <c r="H90" s="153">
        <v>11</v>
      </c>
      <c r="I90" s="172" t="s">
        <v>143</v>
      </c>
      <c r="J90" s="153">
        <v>11</v>
      </c>
      <c r="K90" s="388" t="s">
        <v>143</v>
      </c>
      <c r="L90" s="153">
        <v>10.9</v>
      </c>
      <c r="M90" s="388" t="s">
        <v>143</v>
      </c>
      <c r="N90" s="153">
        <v>10.8</v>
      </c>
      <c r="O90" s="388" t="s">
        <v>143</v>
      </c>
      <c r="P90" s="153">
        <v>10.9</v>
      </c>
      <c r="Q90" s="388" t="s">
        <v>143</v>
      </c>
      <c r="R90" s="153">
        <v>10.9</v>
      </c>
      <c r="S90" s="388" t="s">
        <v>143</v>
      </c>
      <c r="T90" s="153">
        <v>10.7</v>
      </c>
      <c r="U90" s="388" t="s">
        <v>143</v>
      </c>
      <c r="V90" s="153">
        <v>10.4</v>
      </c>
      <c r="W90" s="388" t="s">
        <v>143</v>
      </c>
      <c r="X90" s="86" t="str">
        <f t="shared" si="1"/>
        <v>down</v>
      </c>
      <c r="Y90" s="225"/>
      <c r="Z90" s="244"/>
      <c r="AA90" s="244"/>
      <c r="AB90" s="9"/>
      <c r="AC90" s="402"/>
    </row>
    <row r="91" spans="1:29" x14ac:dyDescent="0.2">
      <c r="A91" s="158" t="s">
        <v>182</v>
      </c>
      <c r="B91" s="158" t="s">
        <v>219</v>
      </c>
      <c r="C91" s="158" t="s">
        <v>251</v>
      </c>
      <c r="D91" s="158" t="s">
        <v>252</v>
      </c>
      <c r="E91" s="148" t="s">
        <v>400</v>
      </c>
      <c r="F91" s="158" t="s">
        <v>87</v>
      </c>
      <c r="G91" s="15" t="s">
        <v>131</v>
      </c>
      <c r="H91" s="153">
        <v>7.8</v>
      </c>
      <c r="I91" s="172" t="s">
        <v>142</v>
      </c>
      <c r="J91" s="153">
        <v>7.6</v>
      </c>
      <c r="K91" s="388" t="s">
        <v>142</v>
      </c>
      <c r="L91" s="153">
        <v>7.5</v>
      </c>
      <c r="M91" s="388" t="s">
        <v>142</v>
      </c>
      <c r="N91" s="153">
        <v>7.4</v>
      </c>
      <c r="O91" s="388" t="s">
        <v>142</v>
      </c>
      <c r="P91" s="153">
        <v>7.4</v>
      </c>
      <c r="Q91" s="388" t="s">
        <v>142</v>
      </c>
      <c r="R91" s="153">
        <v>7.3</v>
      </c>
      <c r="S91" s="388" t="s">
        <v>142</v>
      </c>
      <c r="T91" s="153">
        <v>7.1</v>
      </c>
      <c r="U91" s="388" t="s">
        <v>142</v>
      </c>
      <c r="V91" s="153">
        <v>6.9</v>
      </c>
      <c r="W91" s="388" t="s">
        <v>142</v>
      </c>
      <c r="X91" s="86" t="str">
        <f t="shared" si="1"/>
        <v>down</v>
      </c>
      <c r="Y91" s="225"/>
      <c r="Z91" s="244"/>
      <c r="AA91" s="244"/>
      <c r="AB91" s="9"/>
      <c r="AC91" s="402"/>
    </row>
    <row r="92" spans="1:29" x14ac:dyDescent="0.2">
      <c r="A92" s="158" t="s">
        <v>180</v>
      </c>
      <c r="B92" s="158" t="s">
        <v>215</v>
      </c>
      <c r="C92" s="158" t="s">
        <v>246</v>
      </c>
      <c r="D92" s="158" t="s">
        <v>247</v>
      </c>
      <c r="E92" s="148" t="s">
        <v>401</v>
      </c>
      <c r="F92" s="158" t="s">
        <v>88</v>
      </c>
      <c r="G92" s="15" t="s">
        <v>131</v>
      </c>
      <c r="H92" s="153">
        <v>12.5</v>
      </c>
      <c r="I92" s="172" t="s">
        <v>143</v>
      </c>
      <c r="J92" s="153">
        <v>12.4</v>
      </c>
      <c r="K92" s="388" t="s">
        <v>143</v>
      </c>
      <c r="L92" s="153">
        <v>12.2</v>
      </c>
      <c r="M92" s="388" t="s">
        <v>143</v>
      </c>
      <c r="N92" s="153">
        <v>12.3</v>
      </c>
      <c r="O92" s="388" t="s">
        <v>143</v>
      </c>
      <c r="P92" s="153">
        <v>12.1</v>
      </c>
      <c r="Q92" s="388" t="s">
        <v>143</v>
      </c>
      <c r="R92" s="153">
        <v>12.1</v>
      </c>
      <c r="S92" s="388" t="s">
        <v>143</v>
      </c>
      <c r="T92" s="153">
        <v>11.8</v>
      </c>
      <c r="U92" s="388" t="s">
        <v>143</v>
      </c>
      <c r="V92" s="153">
        <v>11.5</v>
      </c>
      <c r="W92" s="388" t="s">
        <v>143</v>
      </c>
      <c r="X92" s="86" t="str">
        <f t="shared" si="1"/>
        <v>down</v>
      </c>
      <c r="Y92" s="225"/>
      <c r="Z92" s="244"/>
      <c r="AA92" s="244"/>
      <c r="AB92" s="9"/>
      <c r="AC92" s="402"/>
    </row>
    <row r="93" spans="1:29" x14ac:dyDescent="0.2">
      <c r="A93" s="158" t="s">
        <v>182</v>
      </c>
      <c r="B93" s="158" t="s">
        <v>219</v>
      </c>
      <c r="C93" s="158" t="s">
        <v>224</v>
      </c>
      <c r="D93" s="158" t="s">
        <v>225</v>
      </c>
      <c r="E93" s="148" t="s">
        <v>402</v>
      </c>
      <c r="F93" s="158" t="s">
        <v>89</v>
      </c>
      <c r="G93" s="15" t="s">
        <v>131</v>
      </c>
      <c r="H93" s="153">
        <v>7.9</v>
      </c>
      <c r="I93" s="172" t="s">
        <v>142</v>
      </c>
      <c r="J93" s="153">
        <v>8</v>
      </c>
      <c r="K93" s="388" t="s">
        <v>142</v>
      </c>
      <c r="L93" s="153">
        <v>7.9</v>
      </c>
      <c r="M93" s="388" t="s">
        <v>142</v>
      </c>
      <c r="N93" s="153">
        <v>7.9</v>
      </c>
      <c r="O93" s="388" t="s">
        <v>142</v>
      </c>
      <c r="P93" s="153">
        <v>8</v>
      </c>
      <c r="Q93" s="388" t="s">
        <v>142</v>
      </c>
      <c r="R93" s="153">
        <v>8.1</v>
      </c>
      <c r="S93" s="388" t="s">
        <v>142</v>
      </c>
      <c r="T93" s="153">
        <v>8.1</v>
      </c>
      <c r="U93" s="388" t="s">
        <v>142</v>
      </c>
      <c r="V93" s="153">
        <v>7.9</v>
      </c>
      <c r="W93" s="388" t="s">
        <v>142</v>
      </c>
      <c r="X93" s="86" t="str">
        <f t="shared" si="1"/>
        <v>down</v>
      </c>
      <c r="Y93" s="225"/>
      <c r="Z93" s="244"/>
      <c r="AA93" s="244"/>
      <c r="AB93" s="9"/>
      <c r="AC93" s="402"/>
    </row>
    <row r="94" spans="1:29" x14ac:dyDescent="0.2">
      <c r="A94" s="158" t="s">
        <v>180</v>
      </c>
      <c r="B94" s="158" t="s">
        <v>215</v>
      </c>
      <c r="C94" s="158" t="s">
        <v>246</v>
      </c>
      <c r="D94" s="158" t="s">
        <v>247</v>
      </c>
      <c r="E94" s="148" t="s">
        <v>403</v>
      </c>
      <c r="F94" s="158" t="s">
        <v>90</v>
      </c>
      <c r="G94" s="15" t="s">
        <v>131</v>
      </c>
      <c r="H94" s="153">
        <v>7.9</v>
      </c>
      <c r="I94" s="172" t="s">
        <v>142</v>
      </c>
      <c r="J94" s="153">
        <v>7.8</v>
      </c>
      <c r="K94" s="388" t="s">
        <v>142</v>
      </c>
      <c r="L94" s="153">
        <v>7.8</v>
      </c>
      <c r="M94" s="388" t="s">
        <v>142</v>
      </c>
      <c r="N94" s="153">
        <v>7.6</v>
      </c>
      <c r="O94" s="388" t="s">
        <v>142</v>
      </c>
      <c r="P94" s="153">
        <v>7.6</v>
      </c>
      <c r="Q94" s="388" t="s">
        <v>142</v>
      </c>
      <c r="R94" s="153">
        <v>7.5</v>
      </c>
      <c r="S94" s="388" t="s">
        <v>142</v>
      </c>
      <c r="T94" s="153">
        <v>7.3</v>
      </c>
      <c r="U94" s="388" t="s">
        <v>142</v>
      </c>
      <c r="V94" s="153">
        <v>7.1</v>
      </c>
      <c r="W94" s="388" t="s">
        <v>142</v>
      </c>
      <c r="X94" s="86" t="str">
        <f t="shared" si="1"/>
        <v>down</v>
      </c>
      <c r="Y94" s="225"/>
      <c r="Z94" s="244"/>
      <c r="AA94" s="244"/>
      <c r="AB94" s="9"/>
      <c r="AC94" s="402"/>
    </row>
    <row r="95" spans="1:29" x14ac:dyDescent="0.2">
      <c r="A95" s="158" t="s">
        <v>181</v>
      </c>
      <c r="B95" s="158" t="s">
        <v>199</v>
      </c>
      <c r="C95" s="158" t="s">
        <v>257</v>
      </c>
      <c r="D95" s="158" t="s">
        <v>258</v>
      </c>
      <c r="E95" s="148" t="s">
        <v>404</v>
      </c>
      <c r="F95" s="158" t="s">
        <v>91</v>
      </c>
      <c r="G95" s="15" t="s">
        <v>131</v>
      </c>
      <c r="H95" s="153">
        <v>9</v>
      </c>
      <c r="I95" s="172" t="s">
        <v>142</v>
      </c>
      <c r="J95" s="153">
        <v>8.8000000000000007</v>
      </c>
      <c r="K95" s="388" t="s">
        <v>142</v>
      </c>
      <c r="L95" s="153">
        <v>8.6999999999999993</v>
      </c>
      <c r="M95" s="388" t="s">
        <v>142</v>
      </c>
      <c r="N95" s="153">
        <v>8.6999999999999993</v>
      </c>
      <c r="O95" s="388" t="s">
        <v>142</v>
      </c>
      <c r="P95" s="153">
        <v>8.6999999999999993</v>
      </c>
      <c r="Q95" s="388" t="s">
        <v>142</v>
      </c>
      <c r="R95" s="153">
        <v>8.6</v>
      </c>
      <c r="S95" s="388" t="s">
        <v>142</v>
      </c>
      <c r="T95" s="153">
        <v>8.6</v>
      </c>
      <c r="U95" s="388" t="s">
        <v>142</v>
      </c>
      <c r="V95" s="153">
        <v>8.5</v>
      </c>
      <c r="W95" s="388" t="s">
        <v>142</v>
      </c>
      <c r="X95" s="86" t="str">
        <f t="shared" si="1"/>
        <v>down</v>
      </c>
      <c r="Y95" s="225"/>
      <c r="Z95" s="244"/>
      <c r="AA95" s="244"/>
      <c r="AB95" s="9"/>
      <c r="AC95" s="402"/>
    </row>
    <row r="96" spans="1:29" x14ac:dyDescent="0.2">
      <c r="A96" s="158" t="s">
        <v>183</v>
      </c>
      <c r="B96" s="158" t="s">
        <v>211</v>
      </c>
      <c r="C96" s="158" t="s">
        <v>405</v>
      </c>
      <c r="D96" s="158" t="s">
        <v>406</v>
      </c>
      <c r="E96" s="148" t="s">
        <v>407</v>
      </c>
      <c r="F96" s="158" t="s">
        <v>408</v>
      </c>
      <c r="G96" s="15" t="s">
        <v>131</v>
      </c>
      <c r="H96" s="153">
        <v>11.6</v>
      </c>
      <c r="I96" s="172" t="s">
        <v>143</v>
      </c>
      <c r="J96" s="153">
        <v>11.6</v>
      </c>
      <c r="K96" s="388" t="s">
        <v>143</v>
      </c>
      <c r="L96" s="153">
        <v>11.5</v>
      </c>
      <c r="M96" s="388" t="s">
        <v>143</v>
      </c>
      <c r="N96" s="153">
        <v>11.4</v>
      </c>
      <c r="O96" s="388" t="s">
        <v>143</v>
      </c>
      <c r="P96" s="153">
        <v>11.3</v>
      </c>
      <c r="Q96" s="388" t="s">
        <v>143</v>
      </c>
      <c r="R96" s="153">
        <v>11.2</v>
      </c>
      <c r="S96" s="388" t="s">
        <v>143</v>
      </c>
      <c r="T96" s="153">
        <v>11</v>
      </c>
      <c r="U96" s="388" t="s">
        <v>143</v>
      </c>
      <c r="V96" s="153">
        <v>10.7</v>
      </c>
      <c r="W96" s="388" t="s">
        <v>143</v>
      </c>
      <c r="X96" s="86" t="str">
        <f t="shared" si="1"/>
        <v>down</v>
      </c>
      <c r="Y96" s="225"/>
      <c r="Z96" s="244"/>
      <c r="AA96" s="244"/>
      <c r="AB96" s="9"/>
      <c r="AC96" s="402"/>
    </row>
    <row r="97" spans="1:29" x14ac:dyDescent="0.2">
      <c r="A97" s="158" t="s">
        <v>182</v>
      </c>
      <c r="B97" s="158" t="s">
        <v>219</v>
      </c>
      <c r="C97" s="158" t="s">
        <v>224</v>
      </c>
      <c r="D97" s="158" t="s">
        <v>225</v>
      </c>
      <c r="E97" s="148" t="s">
        <v>410</v>
      </c>
      <c r="F97" s="158" t="s">
        <v>93</v>
      </c>
      <c r="G97" s="15" t="s">
        <v>131</v>
      </c>
      <c r="H97" s="153">
        <v>8.6</v>
      </c>
      <c r="I97" s="172" t="s">
        <v>142</v>
      </c>
      <c r="J97" s="153">
        <v>8.5</v>
      </c>
      <c r="K97" s="388" t="s">
        <v>142</v>
      </c>
      <c r="L97" s="153">
        <v>8.4</v>
      </c>
      <c r="M97" s="388" t="s">
        <v>142</v>
      </c>
      <c r="N97" s="153">
        <v>8.3000000000000007</v>
      </c>
      <c r="O97" s="388" t="s">
        <v>142</v>
      </c>
      <c r="P97" s="153">
        <v>8.4</v>
      </c>
      <c r="Q97" s="388" t="s">
        <v>142</v>
      </c>
      <c r="R97" s="153">
        <v>8.3000000000000007</v>
      </c>
      <c r="S97" s="388" t="s">
        <v>142</v>
      </c>
      <c r="T97" s="153">
        <v>8.1999999999999993</v>
      </c>
      <c r="U97" s="388" t="s">
        <v>142</v>
      </c>
      <c r="V97" s="153">
        <v>8</v>
      </c>
      <c r="W97" s="388" t="s">
        <v>142</v>
      </c>
      <c r="X97" s="86" t="str">
        <f t="shared" si="1"/>
        <v>down</v>
      </c>
      <c r="Y97" s="225"/>
      <c r="Z97" s="244"/>
      <c r="AA97" s="244"/>
      <c r="AB97" s="9"/>
      <c r="AC97" s="402"/>
    </row>
    <row r="98" spans="1:29" x14ac:dyDescent="0.2">
      <c r="A98" s="158" t="s">
        <v>181</v>
      </c>
      <c r="B98" s="158" t="s">
        <v>199</v>
      </c>
      <c r="C98" s="158" t="s">
        <v>257</v>
      </c>
      <c r="D98" s="158" t="s">
        <v>258</v>
      </c>
      <c r="E98" s="148" t="s">
        <v>411</v>
      </c>
      <c r="F98" s="158" t="s">
        <v>412</v>
      </c>
      <c r="G98" s="15" t="s">
        <v>131</v>
      </c>
      <c r="H98" s="153">
        <v>10.1</v>
      </c>
      <c r="I98" s="172" t="s">
        <v>143</v>
      </c>
      <c r="J98" s="153">
        <v>10</v>
      </c>
      <c r="K98" s="388" t="s">
        <v>142</v>
      </c>
      <c r="L98" s="153">
        <v>9.9</v>
      </c>
      <c r="M98" s="388" t="s">
        <v>142</v>
      </c>
      <c r="N98" s="153">
        <v>9.6999999999999993</v>
      </c>
      <c r="O98" s="388" t="s">
        <v>142</v>
      </c>
      <c r="P98" s="153">
        <v>9.6</v>
      </c>
      <c r="Q98" s="388" t="s">
        <v>142</v>
      </c>
      <c r="R98" s="153">
        <v>9.5</v>
      </c>
      <c r="S98" s="388" t="s">
        <v>142</v>
      </c>
      <c r="T98" s="153">
        <v>9.3000000000000007</v>
      </c>
      <c r="U98" s="388" t="s">
        <v>142</v>
      </c>
      <c r="V98" s="153">
        <v>9.1</v>
      </c>
      <c r="W98" s="388" t="s">
        <v>142</v>
      </c>
      <c r="X98" s="86" t="str">
        <f t="shared" si="1"/>
        <v>down</v>
      </c>
      <c r="Y98" s="225"/>
      <c r="Z98" s="244"/>
      <c r="AA98" s="244"/>
      <c r="AB98" s="9"/>
      <c r="AC98" s="402"/>
    </row>
    <row r="99" spans="1:29" x14ac:dyDescent="0.2">
      <c r="A99" s="158" t="s">
        <v>179</v>
      </c>
      <c r="B99" s="158" t="s">
        <v>203</v>
      </c>
      <c r="C99" s="158" t="s">
        <v>204</v>
      </c>
      <c r="D99" s="158" t="s">
        <v>205</v>
      </c>
      <c r="E99" s="148" t="s">
        <v>414</v>
      </c>
      <c r="F99" s="158" t="s">
        <v>95</v>
      </c>
      <c r="G99" s="15" t="s">
        <v>131</v>
      </c>
      <c r="H99" s="153">
        <v>8.3000000000000007</v>
      </c>
      <c r="I99" s="172" t="s">
        <v>142</v>
      </c>
      <c r="J99" s="153">
        <v>8</v>
      </c>
      <c r="K99" s="388" t="s">
        <v>142</v>
      </c>
      <c r="L99" s="153">
        <v>7.7</v>
      </c>
      <c r="M99" s="388" t="s">
        <v>142</v>
      </c>
      <c r="N99" s="153">
        <v>7.5</v>
      </c>
      <c r="O99" s="388" t="s">
        <v>142</v>
      </c>
      <c r="P99" s="153">
        <v>7.4</v>
      </c>
      <c r="Q99" s="388" t="s">
        <v>142</v>
      </c>
      <c r="R99" s="153">
        <v>7.2</v>
      </c>
      <c r="S99" s="388" t="s">
        <v>142</v>
      </c>
      <c r="T99" s="153">
        <v>7</v>
      </c>
      <c r="U99" s="388" t="s">
        <v>142</v>
      </c>
      <c r="V99" s="153">
        <v>6.7</v>
      </c>
      <c r="W99" s="388" t="s">
        <v>142</v>
      </c>
      <c r="X99" s="86" t="str">
        <f t="shared" si="1"/>
        <v>down</v>
      </c>
      <c r="Y99" s="225"/>
      <c r="Z99" s="244"/>
      <c r="AA99" s="244"/>
      <c r="AB99" s="9"/>
      <c r="AC99" s="402"/>
    </row>
    <row r="100" spans="1:29" x14ac:dyDescent="0.2">
      <c r="A100" s="158" t="s">
        <v>182</v>
      </c>
      <c r="B100" s="158" t="s">
        <v>219</v>
      </c>
      <c r="C100" s="158" t="s">
        <v>224</v>
      </c>
      <c r="D100" s="158" t="s">
        <v>225</v>
      </c>
      <c r="E100" s="148" t="s">
        <v>416</v>
      </c>
      <c r="F100" s="158" t="s">
        <v>97</v>
      </c>
      <c r="G100" s="15" t="s">
        <v>131</v>
      </c>
      <c r="H100" s="153">
        <v>13.1</v>
      </c>
      <c r="I100" s="172" t="s">
        <v>143</v>
      </c>
      <c r="J100" s="153">
        <v>13</v>
      </c>
      <c r="K100" s="388" t="s">
        <v>143</v>
      </c>
      <c r="L100" s="153">
        <v>13</v>
      </c>
      <c r="M100" s="388" t="s">
        <v>143</v>
      </c>
      <c r="N100" s="153">
        <v>13</v>
      </c>
      <c r="O100" s="388" t="s">
        <v>143</v>
      </c>
      <c r="P100" s="153">
        <v>13</v>
      </c>
      <c r="Q100" s="388" t="s">
        <v>143</v>
      </c>
      <c r="R100" s="153">
        <v>13</v>
      </c>
      <c r="S100" s="388" t="s">
        <v>143</v>
      </c>
      <c r="T100" s="153">
        <v>12.8</v>
      </c>
      <c r="U100" s="388" t="s">
        <v>143</v>
      </c>
      <c r="V100" s="153">
        <v>12.5</v>
      </c>
      <c r="W100" s="388" t="s">
        <v>143</v>
      </c>
      <c r="X100" s="86" t="str">
        <f t="shared" si="1"/>
        <v>down</v>
      </c>
      <c r="Y100" s="225"/>
      <c r="Z100" s="244"/>
      <c r="AA100" s="244"/>
      <c r="AB100" s="9"/>
      <c r="AC100" s="402"/>
    </row>
    <row r="101" spans="1:29" x14ac:dyDescent="0.2">
      <c r="A101" s="158" t="s">
        <v>181</v>
      </c>
      <c r="B101" s="158" t="s">
        <v>199</v>
      </c>
      <c r="C101" s="158" t="s">
        <v>288</v>
      </c>
      <c r="D101" s="158" t="s">
        <v>289</v>
      </c>
      <c r="E101" s="148" t="s">
        <v>417</v>
      </c>
      <c r="F101" s="158" t="s">
        <v>98</v>
      </c>
      <c r="G101" s="15" t="s">
        <v>131</v>
      </c>
      <c r="H101" s="153">
        <v>5.7</v>
      </c>
      <c r="I101" s="172" t="s">
        <v>142</v>
      </c>
      <c r="J101" s="153">
        <v>5.7</v>
      </c>
      <c r="K101" s="388" t="s">
        <v>142</v>
      </c>
      <c r="L101" s="153">
        <v>5.6</v>
      </c>
      <c r="M101" s="388" t="s">
        <v>142</v>
      </c>
      <c r="N101" s="153">
        <v>5.5</v>
      </c>
      <c r="O101" s="388" t="s">
        <v>142</v>
      </c>
      <c r="P101" s="153">
        <v>5.5</v>
      </c>
      <c r="Q101" s="388" t="s">
        <v>142</v>
      </c>
      <c r="R101" s="153">
        <v>5.5</v>
      </c>
      <c r="S101" s="388" t="s">
        <v>142</v>
      </c>
      <c r="T101" s="153">
        <v>5.4</v>
      </c>
      <c r="U101" s="388" t="s">
        <v>142</v>
      </c>
      <c r="V101" s="153">
        <v>5.3</v>
      </c>
      <c r="W101" s="388" t="s">
        <v>142</v>
      </c>
      <c r="X101" s="86" t="str">
        <f t="shared" si="1"/>
        <v>down</v>
      </c>
      <c r="Y101" s="225"/>
      <c r="Z101" s="244"/>
      <c r="AA101" s="244"/>
      <c r="AB101" s="9"/>
      <c r="AC101" s="402"/>
    </row>
    <row r="102" spans="1:29" x14ac:dyDescent="0.2">
      <c r="A102" s="158" t="s">
        <v>181</v>
      </c>
      <c r="B102" s="158" t="s">
        <v>199</v>
      </c>
      <c r="C102" s="158" t="s">
        <v>227</v>
      </c>
      <c r="D102" s="158" t="s">
        <v>228</v>
      </c>
      <c r="E102" s="148" t="s">
        <v>418</v>
      </c>
      <c r="F102" s="158" t="s">
        <v>99</v>
      </c>
      <c r="G102" s="15" t="s">
        <v>131</v>
      </c>
      <c r="H102" s="153">
        <v>7.6</v>
      </c>
      <c r="I102" s="172" t="s">
        <v>142</v>
      </c>
      <c r="J102" s="153">
        <v>7.6</v>
      </c>
      <c r="K102" s="388" t="s">
        <v>142</v>
      </c>
      <c r="L102" s="153">
        <v>7.5</v>
      </c>
      <c r="M102" s="388" t="s">
        <v>142</v>
      </c>
      <c r="N102" s="153">
        <v>7.4</v>
      </c>
      <c r="O102" s="388" t="s">
        <v>142</v>
      </c>
      <c r="P102" s="153">
        <v>7.3</v>
      </c>
      <c r="Q102" s="388" t="s">
        <v>142</v>
      </c>
      <c r="R102" s="153">
        <v>7.3</v>
      </c>
      <c r="S102" s="388" t="s">
        <v>142</v>
      </c>
      <c r="T102" s="153">
        <v>7.1</v>
      </c>
      <c r="U102" s="388" t="s">
        <v>142</v>
      </c>
      <c r="V102" s="153">
        <v>6.9</v>
      </c>
      <c r="W102" s="388" t="s">
        <v>142</v>
      </c>
      <c r="X102" s="86" t="str">
        <f t="shared" si="1"/>
        <v>down</v>
      </c>
      <c r="Y102" s="225"/>
      <c r="Z102" s="244"/>
      <c r="AA102" s="244"/>
      <c r="AB102" s="9"/>
      <c r="AC102" s="402"/>
    </row>
    <row r="103" spans="1:29" x14ac:dyDescent="0.2">
      <c r="A103" s="158" t="s">
        <v>182</v>
      </c>
      <c r="B103" s="158" t="s">
        <v>219</v>
      </c>
      <c r="C103" s="158" t="s">
        <v>251</v>
      </c>
      <c r="D103" s="158" t="s">
        <v>252</v>
      </c>
      <c r="E103" s="148" t="s">
        <v>421</v>
      </c>
      <c r="F103" s="158" t="s">
        <v>102</v>
      </c>
      <c r="G103" s="15" t="s">
        <v>131</v>
      </c>
      <c r="H103" s="153">
        <v>8.3000000000000007</v>
      </c>
      <c r="I103" s="172" t="s">
        <v>142</v>
      </c>
      <c r="J103" s="153">
        <v>8.1999999999999993</v>
      </c>
      <c r="K103" s="388" t="s">
        <v>142</v>
      </c>
      <c r="L103" s="153">
        <v>8.1</v>
      </c>
      <c r="M103" s="388" t="s">
        <v>142</v>
      </c>
      <c r="N103" s="153">
        <v>8</v>
      </c>
      <c r="O103" s="388" t="s">
        <v>142</v>
      </c>
      <c r="P103" s="153">
        <v>7.9</v>
      </c>
      <c r="Q103" s="388" t="s">
        <v>142</v>
      </c>
      <c r="R103" s="153">
        <v>7.8</v>
      </c>
      <c r="S103" s="388" t="s">
        <v>142</v>
      </c>
      <c r="T103" s="153">
        <v>7.6</v>
      </c>
      <c r="U103" s="388" t="s">
        <v>142</v>
      </c>
      <c r="V103" s="153">
        <v>7.4</v>
      </c>
      <c r="W103" s="388" t="s">
        <v>142</v>
      </c>
      <c r="X103" s="86" t="str">
        <f t="shared" si="1"/>
        <v>down</v>
      </c>
      <c r="Y103" s="225"/>
      <c r="Z103" s="244"/>
      <c r="AA103" s="244"/>
      <c r="AB103" s="9"/>
      <c r="AC103" s="402"/>
    </row>
    <row r="104" spans="1:29" x14ac:dyDescent="0.2">
      <c r="A104" s="158" t="s">
        <v>179</v>
      </c>
      <c r="B104" s="158" t="s">
        <v>203</v>
      </c>
      <c r="C104" s="158" t="s">
        <v>278</v>
      </c>
      <c r="D104" s="158" t="s">
        <v>279</v>
      </c>
      <c r="E104" s="148" t="s">
        <v>423</v>
      </c>
      <c r="F104" s="158" t="s">
        <v>104</v>
      </c>
      <c r="G104" s="15" t="s">
        <v>131</v>
      </c>
      <c r="H104" s="153">
        <v>12.5</v>
      </c>
      <c r="I104" s="172" t="s">
        <v>143</v>
      </c>
      <c r="J104" s="153">
        <v>12.2</v>
      </c>
      <c r="K104" s="388" t="s">
        <v>143</v>
      </c>
      <c r="L104" s="153">
        <v>11.8</v>
      </c>
      <c r="M104" s="388" t="s">
        <v>143</v>
      </c>
      <c r="N104" s="153">
        <v>11.5</v>
      </c>
      <c r="O104" s="388" t="s">
        <v>143</v>
      </c>
      <c r="P104" s="153">
        <v>11.3</v>
      </c>
      <c r="Q104" s="388" t="s">
        <v>143</v>
      </c>
      <c r="R104" s="153">
        <v>11</v>
      </c>
      <c r="S104" s="388" t="s">
        <v>143</v>
      </c>
      <c r="T104" s="153">
        <v>10.6</v>
      </c>
      <c r="U104" s="388" t="s">
        <v>143</v>
      </c>
      <c r="V104" s="153">
        <v>10.199999999999999</v>
      </c>
      <c r="W104" s="388" t="s">
        <v>143</v>
      </c>
      <c r="X104" s="86" t="str">
        <f t="shared" si="1"/>
        <v>down</v>
      </c>
      <c r="Y104" s="225"/>
      <c r="Z104" s="244"/>
      <c r="AA104" s="244"/>
      <c r="AB104" s="9"/>
      <c r="AC104" s="402"/>
    </row>
    <row r="105" spans="1:29" x14ac:dyDescent="0.2">
      <c r="A105" s="158" t="s">
        <v>182</v>
      </c>
      <c r="B105" s="158" t="s">
        <v>219</v>
      </c>
      <c r="C105" s="158" t="s">
        <v>220</v>
      </c>
      <c r="D105" s="158" t="s">
        <v>221</v>
      </c>
      <c r="E105" s="148" t="s">
        <v>425</v>
      </c>
      <c r="F105" s="158" t="s">
        <v>106</v>
      </c>
      <c r="G105" s="15" t="s">
        <v>131</v>
      </c>
      <c r="H105" s="153">
        <v>10</v>
      </c>
      <c r="I105" s="172" t="s">
        <v>142</v>
      </c>
      <c r="J105" s="153">
        <v>9.9</v>
      </c>
      <c r="K105" s="388" t="s">
        <v>142</v>
      </c>
      <c r="L105" s="153">
        <v>9.8000000000000007</v>
      </c>
      <c r="M105" s="388" t="s">
        <v>142</v>
      </c>
      <c r="N105" s="153">
        <v>9.8000000000000007</v>
      </c>
      <c r="O105" s="388" t="s">
        <v>142</v>
      </c>
      <c r="P105" s="153">
        <v>9.8000000000000007</v>
      </c>
      <c r="Q105" s="388" t="s">
        <v>142</v>
      </c>
      <c r="R105" s="153">
        <v>9.8000000000000007</v>
      </c>
      <c r="S105" s="388" t="s">
        <v>142</v>
      </c>
      <c r="T105" s="153">
        <v>9.6</v>
      </c>
      <c r="U105" s="388" t="s">
        <v>142</v>
      </c>
      <c r="V105" s="153">
        <v>9.4</v>
      </c>
      <c r="W105" s="388" t="s">
        <v>142</v>
      </c>
      <c r="X105" s="86" t="str">
        <f t="shared" si="1"/>
        <v>down</v>
      </c>
      <c r="Y105" s="225"/>
      <c r="Z105" s="244"/>
      <c r="AA105" s="244"/>
      <c r="AB105" s="9"/>
      <c r="AC105" s="402"/>
    </row>
    <row r="106" spans="1:29" x14ac:dyDescent="0.2">
      <c r="A106" s="158" t="s">
        <v>180</v>
      </c>
      <c r="B106" s="158" t="s">
        <v>215</v>
      </c>
      <c r="C106" s="158" t="s">
        <v>285</v>
      </c>
      <c r="D106" s="158" t="s">
        <v>286</v>
      </c>
      <c r="E106" s="148" t="s">
        <v>426</v>
      </c>
      <c r="F106" s="158" t="s">
        <v>107</v>
      </c>
      <c r="G106" s="15" t="s">
        <v>131</v>
      </c>
      <c r="H106" s="153">
        <v>12.3</v>
      </c>
      <c r="I106" s="172" t="s">
        <v>143</v>
      </c>
      <c r="J106" s="153">
        <v>12.2</v>
      </c>
      <c r="K106" s="388" t="s">
        <v>143</v>
      </c>
      <c r="L106" s="153">
        <v>12.1</v>
      </c>
      <c r="M106" s="388" t="s">
        <v>143</v>
      </c>
      <c r="N106" s="153">
        <v>12</v>
      </c>
      <c r="O106" s="388" t="s">
        <v>143</v>
      </c>
      <c r="P106" s="153">
        <v>12</v>
      </c>
      <c r="Q106" s="388" t="s">
        <v>143</v>
      </c>
      <c r="R106" s="153">
        <v>12</v>
      </c>
      <c r="S106" s="388" t="s">
        <v>143</v>
      </c>
      <c r="T106" s="153">
        <v>11.8</v>
      </c>
      <c r="U106" s="388" t="s">
        <v>143</v>
      </c>
      <c r="V106" s="153">
        <v>11.7</v>
      </c>
      <c r="W106" s="388" t="s">
        <v>143</v>
      </c>
      <c r="X106" s="86" t="str">
        <f t="shared" si="1"/>
        <v>down</v>
      </c>
      <c r="Y106" s="225"/>
      <c r="Z106" s="244"/>
      <c r="AA106" s="244"/>
      <c r="AB106" s="9"/>
      <c r="AC106" s="402"/>
    </row>
    <row r="107" spans="1:29" x14ac:dyDescent="0.2">
      <c r="A107" s="158" t="s">
        <v>179</v>
      </c>
      <c r="B107" s="158" t="s">
        <v>203</v>
      </c>
      <c r="C107" s="158" t="s">
        <v>316</v>
      </c>
      <c r="D107" s="158" t="s">
        <v>317</v>
      </c>
      <c r="E107" s="148" t="s">
        <v>428</v>
      </c>
      <c r="F107" s="158" t="s">
        <v>109</v>
      </c>
      <c r="G107" s="15" t="s">
        <v>131</v>
      </c>
      <c r="H107" s="153">
        <v>11</v>
      </c>
      <c r="I107" s="172" t="s">
        <v>143</v>
      </c>
      <c r="J107" s="153">
        <v>11.1</v>
      </c>
      <c r="K107" s="388" t="s">
        <v>143</v>
      </c>
      <c r="L107" s="153">
        <v>11</v>
      </c>
      <c r="M107" s="388" t="s">
        <v>143</v>
      </c>
      <c r="N107" s="153">
        <v>10.9</v>
      </c>
      <c r="O107" s="388" t="s">
        <v>143</v>
      </c>
      <c r="P107" s="153">
        <v>10.8</v>
      </c>
      <c r="Q107" s="388" t="s">
        <v>143</v>
      </c>
      <c r="R107" s="153">
        <v>10.7</v>
      </c>
      <c r="S107" s="388" t="s">
        <v>143</v>
      </c>
      <c r="T107" s="153">
        <v>10.5</v>
      </c>
      <c r="U107" s="388" t="s">
        <v>143</v>
      </c>
      <c r="V107" s="153">
        <v>10.3</v>
      </c>
      <c r="W107" s="388" t="s">
        <v>143</v>
      </c>
      <c r="X107" s="86" t="str">
        <f t="shared" si="1"/>
        <v>down</v>
      </c>
      <c r="Y107" s="225"/>
      <c r="Z107" s="244"/>
      <c r="AA107" s="244"/>
      <c r="AB107" s="9"/>
      <c r="AC107" s="402"/>
    </row>
    <row r="108" spans="1:29" x14ac:dyDescent="0.2">
      <c r="A108" s="158" t="s">
        <v>183</v>
      </c>
      <c r="B108" s="158" t="s">
        <v>211</v>
      </c>
      <c r="C108" s="158" t="s">
        <v>234</v>
      </c>
      <c r="D108" s="158" t="s">
        <v>235</v>
      </c>
      <c r="E108" s="148" t="s">
        <v>429</v>
      </c>
      <c r="F108" s="158" t="s">
        <v>430</v>
      </c>
      <c r="G108" s="15" t="s">
        <v>131</v>
      </c>
      <c r="H108" s="153">
        <v>13.2</v>
      </c>
      <c r="I108" s="172" t="s">
        <v>143</v>
      </c>
      <c r="J108" s="153">
        <v>13.2</v>
      </c>
      <c r="K108" s="388" t="s">
        <v>143</v>
      </c>
      <c r="L108" s="153">
        <v>13.1</v>
      </c>
      <c r="M108" s="388" t="s">
        <v>143</v>
      </c>
      <c r="N108" s="153">
        <v>13</v>
      </c>
      <c r="O108" s="388" t="s">
        <v>143</v>
      </c>
      <c r="P108" s="153">
        <v>12.9</v>
      </c>
      <c r="Q108" s="388" t="s">
        <v>143</v>
      </c>
      <c r="R108" s="153">
        <v>12.7</v>
      </c>
      <c r="S108" s="388" t="s">
        <v>143</v>
      </c>
      <c r="T108" s="153">
        <v>12.4</v>
      </c>
      <c r="U108" s="388" t="s">
        <v>143</v>
      </c>
      <c r="V108" s="153">
        <v>12.1</v>
      </c>
      <c r="W108" s="388" t="s">
        <v>143</v>
      </c>
      <c r="X108" s="86" t="str">
        <f t="shared" si="1"/>
        <v>down</v>
      </c>
      <c r="Y108" s="225"/>
      <c r="Z108" s="244"/>
      <c r="AA108" s="244"/>
      <c r="AB108" s="9"/>
      <c r="AC108" s="402"/>
    </row>
    <row r="109" spans="1:29" x14ac:dyDescent="0.2">
      <c r="A109" s="158" t="s">
        <v>182</v>
      </c>
      <c r="B109" s="158" t="s">
        <v>219</v>
      </c>
      <c r="C109" s="158" t="s">
        <v>224</v>
      </c>
      <c r="D109" s="158" t="s">
        <v>225</v>
      </c>
      <c r="E109" s="148" t="s">
        <v>431</v>
      </c>
      <c r="F109" s="158" t="s">
        <v>110</v>
      </c>
      <c r="G109" s="15" t="s">
        <v>131</v>
      </c>
      <c r="H109" s="153">
        <v>10.5</v>
      </c>
      <c r="I109" s="172" t="s">
        <v>143</v>
      </c>
      <c r="J109" s="153">
        <v>10.3</v>
      </c>
      <c r="K109" s="388" t="s">
        <v>143</v>
      </c>
      <c r="L109" s="153">
        <v>10.199999999999999</v>
      </c>
      <c r="M109" s="388" t="s">
        <v>143</v>
      </c>
      <c r="N109" s="153">
        <v>10.1</v>
      </c>
      <c r="O109" s="388" t="s">
        <v>143</v>
      </c>
      <c r="P109" s="153">
        <v>10</v>
      </c>
      <c r="Q109" s="388" t="s">
        <v>142</v>
      </c>
      <c r="R109" s="153">
        <v>10</v>
      </c>
      <c r="S109" s="388" t="s">
        <v>142</v>
      </c>
      <c r="T109" s="153">
        <v>9.8000000000000007</v>
      </c>
      <c r="U109" s="388" t="s">
        <v>142</v>
      </c>
      <c r="V109" s="153">
        <v>9.6</v>
      </c>
      <c r="W109" s="388" t="s">
        <v>142</v>
      </c>
      <c r="X109" s="86" t="str">
        <f t="shared" si="1"/>
        <v>down</v>
      </c>
      <c r="Y109" s="225"/>
      <c r="Z109" s="244"/>
      <c r="AA109" s="244"/>
      <c r="AB109" s="9"/>
      <c r="AC109" s="402"/>
    </row>
    <row r="110" spans="1:29" x14ac:dyDescent="0.2">
      <c r="A110" s="158" t="s">
        <v>182</v>
      </c>
      <c r="B110" s="158" t="s">
        <v>219</v>
      </c>
      <c r="C110" s="158" t="s">
        <v>251</v>
      </c>
      <c r="D110" s="158" t="s">
        <v>252</v>
      </c>
      <c r="E110" s="148" t="s">
        <v>432</v>
      </c>
      <c r="F110" s="158" t="s">
        <v>111</v>
      </c>
      <c r="G110" s="15" t="s">
        <v>131</v>
      </c>
      <c r="H110" s="153">
        <v>12.6</v>
      </c>
      <c r="I110" s="172" t="s">
        <v>143</v>
      </c>
      <c r="J110" s="153">
        <v>12.5</v>
      </c>
      <c r="K110" s="388" t="s">
        <v>143</v>
      </c>
      <c r="L110" s="153">
        <v>12.5</v>
      </c>
      <c r="M110" s="388" t="s">
        <v>143</v>
      </c>
      <c r="N110" s="153">
        <v>12.4</v>
      </c>
      <c r="O110" s="388" t="s">
        <v>143</v>
      </c>
      <c r="P110" s="153">
        <v>12.4</v>
      </c>
      <c r="Q110" s="388" t="s">
        <v>143</v>
      </c>
      <c r="R110" s="153">
        <v>12.5</v>
      </c>
      <c r="S110" s="388" t="s">
        <v>143</v>
      </c>
      <c r="T110" s="153">
        <v>12.3</v>
      </c>
      <c r="U110" s="388" t="s">
        <v>143</v>
      </c>
      <c r="V110" s="153">
        <v>12</v>
      </c>
      <c r="W110" s="388" t="s">
        <v>143</v>
      </c>
      <c r="X110" s="86" t="str">
        <f t="shared" si="1"/>
        <v>down</v>
      </c>
      <c r="Y110" s="225"/>
      <c r="Z110" s="244"/>
      <c r="AA110" s="244"/>
      <c r="AB110" s="9"/>
      <c r="AC110" s="402"/>
    </row>
    <row r="111" spans="1:29" x14ac:dyDescent="0.2">
      <c r="G111" s="16"/>
      <c r="X111" s="3"/>
      <c r="Z111" s="244"/>
    </row>
    <row r="112" spans="1:29" x14ac:dyDescent="0.2">
      <c r="E112" s="107" t="s">
        <v>501</v>
      </c>
      <c r="G112" s="16"/>
      <c r="H112" s="197">
        <v>10.199999999999999</v>
      </c>
      <c r="J112" s="9">
        <v>10.1</v>
      </c>
      <c r="L112" s="9">
        <v>10</v>
      </c>
      <c r="N112" s="9">
        <v>9.8000000000000007</v>
      </c>
      <c r="P112" s="395">
        <v>9.8000000000000007</v>
      </c>
      <c r="R112" s="405">
        <v>9.6999999999999993</v>
      </c>
      <c r="T112" s="9">
        <v>9.5</v>
      </c>
      <c r="V112" s="405">
        <v>9.3000000000000007</v>
      </c>
      <c r="X112" s="3"/>
      <c r="Z112" s="244"/>
    </row>
    <row r="113" spans="5:26" x14ac:dyDescent="0.2">
      <c r="G113" s="17"/>
      <c r="H113" s="9"/>
      <c r="I113" s="9"/>
      <c r="K113" s="9"/>
      <c r="M113" s="9"/>
      <c r="O113" s="9"/>
      <c r="P113" s="9"/>
      <c r="Q113" s="9"/>
      <c r="R113" s="9"/>
      <c r="S113" s="9"/>
      <c r="T113" s="9"/>
      <c r="U113" s="9"/>
      <c r="V113" s="9"/>
      <c r="W113" s="9"/>
      <c r="X113" s="3"/>
      <c r="Z113" s="244"/>
    </row>
    <row r="114" spans="5:26" x14ac:dyDescent="0.2">
      <c r="E114" s="10" t="s">
        <v>530</v>
      </c>
      <c r="G114" s="16"/>
      <c r="H114" s="10">
        <f>COUNTIF(I5:I110,"yes")</f>
        <v>49</v>
      </c>
      <c r="I114" s="10"/>
      <c r="J114" s="10">
        <f t="shared" ref="J114:L114" si="2">COUNTIF(K5:K110,"yes")</f>
        <v>53</v>
      </c>
      <c r="K114" s="10"/>
      <c r="L114" s="10">
        <f t="shared" si="2"/>
        <v>53</v>
      </c>
      <c r="M114" s="10"/>
      <c r="N114" s="10">
        <f t="shared" ref="N114" si="3">COUNTIF(O5:O110,"yes")</f>
        <v>54</v>
      </c>
      <c r="P114" s="10">
        <f t="shared" ref="P114" si="4">COUNTIF(Q5:Q110,"yes")</f>
        <v>58</v>
      </c>
      <c r="Q114" s="10"/>
      <c r="R114" s="10">
        <f t="shared" ref="R114" si="5">COUNTIF(S5:S110,"yes")</f>
        <v>60</v>
      </c>
      <c r="S114" s="10"/>
      <c r="T114" s="10">
        <f t="shared" ref="T114" si="6">COUNTIF(U5:U110,"yes")</f>
        <v>61</v>
      </c>
      <c r="U114" s="10"/>
      <c r="V114" s="10">
        <f t="shared" ref="V114" si="7">COUNTIF(W5:W110,"yes")</f>
        <v>73</v>
      </c>
      <c r="X114" s="3"/>
      <c r="Z114" s="244"/>
    </row>
    <row r="115" spans="5:26" x14ac:dyDescent="0.2">
      <c r="E115" s="11" t="s">
        <v>525</v>
      </c>
      <c r="G115" s="16"/>
      <c r="X115" s="13">
        <f>COUNTIF(X5:X110,"up")</f>
        <v>0</v>
      </c>
      <c r="Z115" s="244"/>
    </row>
    <row r="116" spans="5:26" x14ac:dyDescent="0.2">
      <c r="E116" s="11" t="s">
        <v>526</v>
      </c>
      <c r="G116" s="16"/>
      <c r="X116" s="13">
        <f>COUNTIF(X5:X110,"same")</f>
        <v>0</v>
      </c>
      <c r="Z116" s="244"/>
    </row>
    <row r="117" spans="5:26" x14ac:dyDescent="0.2">
      <c r="E117" s="11" t="s">
        <v>527</v>
      </c>
      <c r="G117" s="16"/>
      <c r="X117" s="13">
        <f>COUNTIF(X5:X110,"down")</f>
        <v>106</v>
      </c>
      <c r="Z117" s="244"/>
    </row>
    <row r="118" spans="5:26" x14ac:dyDescent="0.2">
      <c r="G118" s="16"/>
      <c r="X118" s="3"/>
      <c r="Z118" s="244"/>
    </row>
    <row r="119" spans="5:26" x14ac:dyDescent="0.2">
      <c r="G119" s="16"/>
      <c r="X119" s="3"/>
      <c r="Z119" s="244"/>
    </row>
    <row r="120" spans="5:26" x14ac:dyDescent="0.2">
      <c r="Z120" s="244"/>
    </row>
    <row r="121" spans="5:26" x14ac:dyDescent="0.2">
      <c r="Z121" s="244"/>
    </row>
    <row r="122" spans="5:26" x14ac:dyDescent="0.2">
      <c r="Z122" s="244"/>
    </row>
    <row r="123" spans="5:26" x14ac:dyDescent="0.2">
      <c r="Z123" s="244"/>
    </row>
    <row r="124" spans="5:26" x14ac:dyDescent="0.2">
      <c r="Z124" s="244"/>
    </row>
    <row r="125" spans="5:26" x14ac:dyDescent="0.2">
      <c r="Z125" s="244"/>
    </row>
    <row r="126" spans="5:26" x14ac:dyDescent="0.2">
      <c r="Z126" s="244"/>
    </row>
    <row r="127" spans="5:26" x14ac:dyDescent="0.2">
      <c r="Z127" s="244"/>
    </row>
    <row r="128" spans="5:26" x14ac:dyDescent="0.2">
      <c r="Z128" s="244"/>
    </row>
    <row r="129" spans="26:26" x14ac:dyDescent="0.2">
      <c r="Z129" s="244"/>
    </row>
    <row r="130" spans="26:26" x14ac:dyDescent="0.2">
      <c r="Z130" s="244"/>
    </row>
    <row r="131" spans="26:26" x14ac:dyDescent="0.2">
      <c r="Z131" s="244"/>
    </row>
    <row r="132" spans="26:26" x14ac:dyDescent="0.2">
      <c r="Z132" s="244"/>
    </row>
    <row r="133" spans="26:26" x14ac:dyDescent="0.2">
      <c r="Z133" s="244"/>
    </row>
    <row r="134" spans="26:26" x14ac:dyDescent="0.2">
      <c r="Z134" s="244"/>
    </row>
    <row r="135" spans="26:26" x14ac:dyDescent="0.2">
      <c r="Z135" s="244"/>
    </row>
    <row r="136" spans="26:26" x14ac:dyDescent="0.2">
      <c r="Z136" s="244"/>
    </row>
    <row r="137" spans="26:26" x14ac:dyDescent="0.2">
      <c r="Z137" s="244"/>
    </row>
    <row r="138" spans="26:26" x14ac:dyDescent="0.2">
      <c r="Z138" s="244"/>
    </row>
    <row r="139" spans="26:26" x14ac:dyDescent="0.2">
      <c r="Z139" s="244"/>
    </row>
    <row r="140" spans="26:26" x14ac:dyDescent="0.2">
      <c r="Z140" s="244"/>
    </row>
    <row r="141" spans="26:26" x14ac:dyDescent="0.2">
      <c r="Z141" s="244"/>
    </row>
    <row r="142" spans="26:26" x14ac:dyDescent="0.2">
      <c r="Z142" s="244"/>
    </row>
    <row r="143" spans="26:26" x14ac:dyDescent="0.2">
      <c r="Z143" s="244"/>
    </row>
    <row r="144" spans="26:26" x14ac:dyDescent="0.2">
      <c r="Z144" s="244"/>
    </row>
    <row r="145" spans="26:26" x14ac:dyDescent="0.2">
      <c r="Z145" s="244"/>
    </row>
    <row r="146" spans="26:26" x14ac:dyDescent="0.2">
      <c r="Z146" s="244"/>
    </row>
    <row r="147" spans="26:26" x14ac:dyDescent="0.2">
      <c r="Z147" s="244"/>
    </row>
    <row r="148" spans="26:26" x14ac:dyDescent="0.2">
      <c r="Z148" s="244"/>
    </row>
    <row r="149" spans="26:26" x14ac:dyDescent="0.2">
      <c r="Z149" s="244"/>
    </row>
    <row r="150" spans="26:26" x14ac:dyDescent="0.2">
      <c r="Z150" s="244"/>
    </row>
    <row r="151" spans="26:26" x14ac:dyDescent="0.2">
      <c r="Z151" s="244"/>
    </row>
    <row r="152" spans="26:26" x14ac:dyDescent="0.2">
      <c r="Z152" s="244"/>
    </row>
    <row r="153" spans="26:26" x14ac:dyDescent="0.2">
      <c r="Z153" s="244"/>
    </row>
    <row r="154" spans="26:26" x14ac:dyDescent="0.2">
      <c r="Z154" s="244"/>
    </row>
    <row r="155" spans="26:26" x14ac:dyDescent="0.2">
      <c r="Z155" s="244"/>
    </row>
    <row r="156" spans="26:26" x14ac:dyDescent="0.2">
      <c r="Z156" s="244"/>
    </row>
    <row r="157" spans="26:26" x14ac:dyDescent="0.2">
      <c r="Z157" s="244"/>
    </row>
    <row r="158" spans="26:26" x14ac:dyDescent="0.2">
      <c r="Z158" s="244"/>
    </row>
    <row r="159" spans="26:26" x14ac:dyDescent="0.2">
      <c r="Z159" s="244"/>
    </row>
    <row r="160" spans="26:26" x14ac:dyDescent="0.2">
      <c r="Z160" s="244"/>
    </row>
    <row r="161" spans="26:26" x14ac:dyDescent="0.2">
      <c r="Z161" s="244"/>
    </row>
    <row r="162" spans="26:26" x14ac:dyDescent="0.2">
      <c r="Z162" s="244"/>
    </row>
    <row r="163" spans="26:26" x14ac:dyDescent="0.2">
      <c r="Z163" s="244"/>
    </row>
    <row r="164" spans="26:26" x14ac:dyDescent="0.2">
      <c r="Z164" s="244"/>
    </row>
    <row r="165" spans="26:26" x14ac:dyDescent="0.2">
      <c r="Z165" s="244"/>
    </row>
    <row r="166" spans="26:26" x14ac:dyDescent="0.2">
      <c r="Z166" s="244"/>
    </row>
    <row r="167" spans="26:26" x14ac:dyDescent="0.2">
      <c r="Z167" s="244"/>
    </row>
    <row r="168" spans="26:26" x14ac:dyDescent="0.2">
      <c r="Z168" s="244"/>
    </row>
    <row r="169" spans="26:26" x14ac:dyDescent="0.2">
      <c r="Z169" s="244"/>
    </row>
    <row r="170" spans="26:26" x14ac:dyDescent="0.2">
      <c r="Z170" s="244"/>
    </row>
    <row r="171" spans="26:26" x14ac:dyDescent="0.2">
      <c r="Z171" s="244"/>
    </row>
    <row r="172" spans="26:26" x14ac:dyDescent="0.2">
      <c r="Z172" s="244"/>
    </row>
    <row r="173" spans="26:26" x14ac:dyDescent="0.2">
      <c r="Z173" s="244"/>
    </row>
    <row r="174" spans="26:26" x14ac:dyDescent="0.2">
      <c r="Z174" s="244"/>
    </row>
    <row r="175" spans="26:26" x14ac:dyDescent="0.2">
      <c r="Z175" s="244"/>
    </row>
    <row r="176" spans="26:26" x14ac:dyDescent="0.2">
      <c r="Z176" s="244"/>
    </row>
    <row r="177" spans="26:26" x14ac:dyDescent="0.2">
      <c r="Z177" s="244"/>
    </row>
    <row r="178" spans="26:26" x14ac:dyDescent="0.2">
      <c r="Z178" s="244"/>
    </row>
    <row r="179" spans="26:26" x14ac:dyDescent="0.2">
      <c r="Z179" s="244"/>
    </row>
    <row r="180" spans="26:26" x14ac:dyDescent="0.2">
      <c r="Z180" s="244"/>
    </row>
    <row r="181" spans="26:26" x14ac:dyDescent="0.2">
      <c r="Z181" s="244"/>
    </row>
    <row r="182" spans="26:26" x14ac:dyDescent="0.2">
      <c r="Z182" s="244"/>
    </row>
    <row r="183" spans="26:26" x14ac:dyDescent="0.2">
      <c r="Z183" s="244"/>
    </row>
    <row r="184" spans="26:26" x14ac:dyDescent="0.2">
      <c r="Z184" s="244"/>
    </row>
    <row r="185" spans="26:26" x14ac:dyDescent="0.2">
      <c r="Z185" s="244"/>
    </row>
    <row r="186" spans="26:26" x14ac:dyDescent="0.2">
      <c r="Z186" s="244"/>
    </row>
    <row r="187" spans="26:26" x14ac:dyDescent="0.2">
      <c r="Z187" s="244"/>
    </row>
    <row r="188" spans="26:26" x14ac:dyDescent="0.2">
      <c r="Z188" s="244"/>
    </row>
    <row r="189" spans="26:26" x14ac:dyDescent="0.2">
      <c r="Z189" s="244"/>
    </row>
    <row r="190" spans="26:26" x14ac:dyDescent="0.2">
      <c r="Z190" s="244"/>
    </row>
    <row r="191" spans="26:26" x14ac:dyDescent="0.2">
      <c r="Z191" s="244"/>
    </row>
    <row r="192" spans="26:26" x14ac:dyDescent="0.2">
      <c r="Z192" s="244"/>
    </row>
    <row r="193" spans="26:26" x14ac:dyDescent="0.2">
      <c r="Z193" s="244"/>
    </row>
    <row r="194" spans="26:26" x14ac:dyDescent="0.2">
      <c r="Z194" s="244"/>
    </row>
    <row r="195" spans="26:26" x14ac:dyDescent="0.2">
      <c r="Z195" s="244"/>
    </row>
    <row r="196" spans="26:26" x14ac:dyDescent="0.2">
      <c r="Z196" s="244"/>
    </row>
    <row r="197" spans="26:26" x14ac:dyDescent="0.2">
      <c r="Z197" s="244"/>
    </row>
    <row r="198" spans="26:26" x14ac:dyDescent="0.2">
      <c r="Z198" s="244"/>
    </row>
    <row r="199" spans="26:26" x14ac:dyDescent="0.2">
      <c r="Z199" s="244"/>
    </row>
    <row r="200" spans="26:26" x14ac:dyDescent="0.2">
      <c r="Z200" s="244"/>
    </row>
    <row r="201" spans="26:26" x14ac:dyDescent="0.2">
      <c r="Z201" s="244"/>
    </row>
    <row r="202" spans="26:26" x14ac:dyDescent="0.2">
      <c r="Z202" s="244"/>
    </row>
    <row r="203" spans="26:26" x14ac:dyDescent="0.2">
      <c r="Z203" s="244"/>
    </row>
    <row r="204" spans="26:26" x14ac:dyDescent="0.2">
      <c r="Z204" s="244"/>
    </row>
    <row r="205" spans="26:26" x14ac:dyDescent="0.2">
      <c r="Z205" s="244"/>
    </row>
    <row r="206" spans="26:26" x14ac:dyDescent="0.2">
      <c r="Z206" s="244"/>
    </row>
    <row r="207" spans="26:26" x14ac:dyDescent="0.2">
      <c r="Z207" s="244"/>
    </row>
    <row r="208" spans="26:26" x14ac:dyDescent="0.2">
      <c r="Z208" s="244"/>
    </row>
    <row r="209" spans="26:26" x14ac:dyDescent="0.2">
      <c r="Z209" s="244"/>
    </row>
    <row r="210" spans="26:26" x14ac:dyDescent="0.2">
      <c r="Z210" s="244"/>
    </row>
    <row r="211" spans="26:26" x14ac:dyDescent="0.2">
      <c r="Z211" s="244"/>
    </row>
    <row r="212" spans="26:26" x14ac:dyDescent="0.2">
      <c r="Z212" s="244"/>
    </row>
    <row r="213" spans="26:26" x14ac:dyDescent="0.2">
      <c r="Z213" s="244"/>
    </row>
    <row r="214" spans="26:26" x14ac:dyDescent="0.2">
      <c r="Z214" s="244"/>
    </row>
    <row r="215" spans="26:26" x14ac:dyDescent="0.2">
      <c r="Z215" s="244"/>
    </row>
    <row r="216" spans="26:26" x14ac:dyDescent="0.2">
      <c r="Z216" s="244"/>
    </row>
    <row r="217" spans="26:26" x14ac:dyDescent="0.2">
      <c r="Z217" s="244"/>
    </row>
    <row r="218" spans="26:26" x14ac:dyDescent="0.2">
      <c r="Z218" s="244"/>
    </row>
    <row r="219" spans="26:26" x14ac:dyDescent="0.2">
      <c r="Z219" s="244"/>
    </row>
    <row r="220" spans="26:26" x14ac:dyDescent="0.2">
      <c r="Z220" s="244"/>
    </row>
    <row r="221" spans="26:26" x14ac:dyDescent="0.2">
      <c r="Z221" s="244"/>
    </row>
    <row r="222" spans="26:26" x14ac:dyDescent="0.2">
      <c r="Z222" s="244"/>
    </row>
    <row r="223" spans="26:26" x14ac:dyDescent="0.2">
      <c r="Z223" s="244"/>
    </row>
    <row r="224" spans="26:26" x14ac:dyDescent="0.2">
      <c r="Z224" s="244"/>
    </row>
    <row r="225" spans="26:26" x14ac:dyDescent="0.2">
      <c r="Z225" s="9"/>
    </row>
    <row r="226" spans="26:26" x14ac:dyDescent="0.2">
      <c r="Z226" s="9"/>
    </row>
    <row r="227" spans="26:26" x14ac:dyDescent="0.2">
      <c r="Z227" s="9"/>
    </row>
    <row r="228" spans="26:26" x14ac:dyDescent="0.2">
      <c r="Z228" s="9"/>
    </row>
    <row r="229" spans="26:26" x14ac:dyDescent="0.2">
      <c r="Z229" s="9"/>
    </row>
    <row r="230" spans="26:26" x14ac:dyDescent="0.2">
      <c r="Z230" s="9"/>
    </row>
    <row r="231" spans="26:26" x14ac:dyDescent="0.2">
      <c r="Z231" s="9"/>
    </row>
    <row r="232" spans="26:26" x14ac:dyDescent="0.2">
      <c r="Z232" s="9"/>
    </row>
    <row r="233" spans="26:26" x14ac:dyDescent="0.2">
      <c r="Z233" s="9"/>
    </row>
    <row r="234" spans="26:26" x14ac:dyDescent="0.2">
      <c r="Z234" s="9"/>
    </row>
    <row r="235" spans="26:26" x14ac:dyDescent="0.2">
      <c r="Z235" s="9"/>
    </row>
    <row r="236" spans="26:26" x14ac:dyDescent="0.2">
      <c r="Z236" s="9"/>
    </row>
    <row r="237" spans="26:26" x14ac:dyDescent="0.2">
      <c r="Z237" s="9"/>
    </row>
    <row r="238" spans="26:26" x14ac:dyDescent="0.2">
      <c r="Z238" s="9"/>
    </row>
    <row r="239" spans="26:26" x14ac:dyDescent="0.2">
      <c r="Z239" s="9"/>
    </row>
    <row r="240" spans="26:26" x14ac:dyDescent="0.2">
      <c r="Z240" s="9"/>
    </row>
    <row r="241" spans="26:26" x14ac:dyDescent="0.2">
      <c r="Z241" s="9"/>
    </row>
    <row r="242" spans="26:26" x14ac:dyDescent="0.2">
      <c r="Z242" s="9"/>
    </row>
    <row r="243" spans="26:26" x14ac:dyDescent="0.2">
      <c r="Z243" s="9"/>
    </row>
    <row r="244" spans="26:26" x14ac:dyDescent="0.2">
      <c r="Z244" s="9"/>
    </row>
    <row r="245" spans="26:26" x14ac:dyDescent="0.2">
      <c r="Z245" s="9"/>
    </row>
    <row r="246" spans="26:26" x14ac:dyDescent="0.2">
      <c r="Z246" s="9"/>
    </row>
    <row r="247" spans="26:26" x14ac:dyDescent="0.2">
      <c r="Z247" s="9"/>
    </row>
    <row r="248" spans="26:26" x14ac:dyDescent="0.2">
      <c r="Z248" s="9"/>
    </row>
    <row r="249" spans="26:26" x14ac:dyDescent="0.2">
      <c r="Z249" s="9"/>
    </row>
    <row r="250" spans="26:26" x14ac:dyDescent="0.2">
      <c r="Z250" s="9"/>
    </row>
    <row r="251" spans="26:26" x14ac:dyDescent="0.2">
      <c r="Z251" s="9"/>
    </row>
    <row r="252" spans="26:26" x14ac:dyDescent="0.2">
      <c r="Z252" s="9"/>
    </row>
    <row r="253" spans="26:26" x14ac:dyDescent="0.2">
      <c r="Z253" s="9"/>
    </row>
    <row r="254" spans="26:26" x14ac:dyDescent="0.2">
      <c r="Z254" s="9"/>
    </row>
    <row r="255" spans="26:26" x14ac:dyDescent="0.2">
      <c r="Z255" s="9"/>
    </row>
    <row r="256" spans="26:26" x14ac:dyDescent="0.2">
      <c r="Z256" s="9"/>
    </row>
    <row r="257" spans="26:26" x14ac:dyDescent="0.2">
      <c r="Z257" s="9"/>
    </row>
    <row r="258" spans="26:26" x14ac:dyDescent="0.2">
      <c r="Z258" s="9"/>
    </row>
    <row r="259" spans="26:26" x14ac:dyDescent="0.2">
      <c r="Z259" s="9"/>
    </row>
    <row r="260" spans="26:26" x14ac:dyDescent="0.2">
      <c r="Z260" s="9"/>
    </row>
    <row r="261" spans="26:26" x14ac:dyDescent="0.2">
      <c r="Z261" s="9"/>
    </row>
    <row r="262" spans="26:26" x14ac:dyDescent="0.2">
      <c r="Z262" s="9"/>
    </row>
    <row r="263" spans="26:26" x14ac:dyDescent="0.2">
      <c r="Z263" s="9"/>
    </row>
    <row r="264" spans="26:26" x14ac:dyDescent="0.2">
      <c r="Z264" s="9"/>
    </row>
    <row r="265" spans="26:26" x14ac:dyDescent="0.2">
      <c r="Z265" s="9"/>
    </row>
    <row r="266" spans="26:26" x14ac:dyDescent="0.2">
      <c r="Z266" s="9"/>
    </row>
    <row r="267" spans="26:26" x14ac:dyDescent="0.2">
      <c r="Z267" s="9"/>
    </row>
    <row r="268" spans="26:26" x14ac:dyDescent="0.2">
      <c r="Z268" s="9"/>
    </row>
    <row r="269" spans="26:26" x14ac:dyDescent="0.2">
      <c r="Z269" s="9"/>
    </row>
    <row r="270" spans="26:26" x14ac:dyDescent="0.2">
      <c r="Z270" s="9"/>
    </row>
    <row r="271" spans="26:26" x14ac:dyDescent="0.2">
      <c r="Z271" s="9"/>
    </row>
    <row r="272" spans="26:26" x14ac:dyDescent="0.2">
      <c r="Z272" s="9"/>
    </row>
    <row r="273" spans="26:26" x14ac:dyDescent="0.2">
      <c r="Z273" s="9"/>
    </row>
    <row r="274" spans="26:26" x14ac:dyDescent="0.2">
      <c r="Z274" s="9"/>
    </row>
    <row r="275" spans="26:26" x14ac:dyDescent="0.2">
      <c r="Z275" s="9"/>
    </row>
    <row r="276" spans="26:26" x14ac:dyDescent="0.2">
      <c r="Z276" s="9"/>
    </row>
    <row r="277" spans="26:26" x14ac:dyDescent="0.2">
      <c r="Z277" s="9"/>
    </row>
  </sheetData>
  <customSheetViews>
    <customSheetView guid="{0B466410-FB7E-451A-AFD3-95886095C000}" showAutoFilter="1" hiddenColumns="1">
      <pane ySplit="4" topLeftCell="A5" activePane="bottomLeft" state="frozen"/>
      <selection pane="bottomLeft" activeCell="T3" sqref="T3"/>
      <pageMargins left="0.7" right="0.7" top="0.75" bottom="0.75" header="0.3" footer="0.3"/>
      <autoFilter ref="A4:O213" xr:uid="{FA2DEF9B-15AD-4AE7-93E9-5142982A72FB}"/>
    </customSheetView>
    <customSheetView guid="{460C675D-EB01-4F1F-8F6F-F3410AC9815E}" showAutoFilter="1" hiddenColumns="1">
      <pane ySplit="4" topLeftCell="A5" activePane="bottomLeft" state="frozen"/>
      <selection pane="bottomLeft"/>
      <pageMargins left="0.7" right="0.7" top="0.75" bottom="0.75" header="0.3" footer="0.3"/>
      <pageSetup paperSize="9" orientation="portrait" r:id="rId1"/>
      <autoFilter ref="A4:AL199" xr:uid="{E5D00FA7-A98E-4CA3-9009-3E80B8E3E66C}"/>
    </customSheetView>
  </customSheetViews>
  <phoneticPr fontId="12" type="noConversion"/>
  <conditionalFormatting sqref="X5:X110">
    <cfRule type="expression" dxfId="85" priority="143">
      <formula>X5="up"</formula>
    </cfRule>
  </conditionalFormatting>
  <conditionalFormatting sqref="H5:H110">
    <cfRule type="expression" dxfId="84" priority="79">
      <formula>I5="yes"</formula>
    </cfRule>
  </conditionalFormatting>
  <conditionalFormatting sqref="Y5:Y110">
    <cfRule type="expression" dxfId="83" priority="24">
      <formula>Y5="up"</formula>
    </cfRule>
  </conditionalFormatting>
  <conditionalFormatting sqref="E5:E110">
    <cfRule type="expression" dxfId="82" priority="8">
      <formula>$W5="yes"</formula>
    </cfRule>
    <cfRule type="expression" dxfId="81" priority="9">
      <formula>AND($W5="no",$X5="up")</formula>
    </cfRule>
  </conditionalFormatting>
  <conditionalFormatting sqref="I5:I110">
    <cfRule type="expression" dxfId="80" priority="172">
      <formula>X5="yes"</formula>
    </cfRule>
  </conditionalFormatting>
  <conditionalFormatting sqref="J5:J110">
    <cfRule type="expression" dxfId="79" priority="7">
      <formula>K5="yes"</formula>
    </cfRule>
  </conditionalFormatting>
  <conditionalFormatting sqref="L5:L110">
    <cfRule type="expression" dxfId="78" priority="6">
      <formula>M5="yes"</formula>
    </cfRule>
  </conditionalFormatting>
  <conditionalFormatting sqref="N5:N110">
    <cfRule type="expression" dxfId="77" priority="5">
      <formula>O5="yes"</formula>
    </cfRule>
  </conditionalFormatting>
  <conditionalFormatting sqref="P5:P110">
    <cfRule type="expression" dxfId="76" priority="4">
      <formula>Q5="yes"</formula>
    </cfRule>
  </conditionalFormatting>
  <conditionalFormatting sqref="R5:R110">
    <cfRule type="expression" dxfId="75" priority="3">
      <formula>S5="yes"</formula>
    </cfRule>
  </conditionalFormatting>
  <conditionalFormatting sqref="T5:T110">
    <cfRule type="expression" dxfId="74" priority="2">
      <formula>U5="yes"</formula>
    </cfRule>
  </conditionalFormatting>
  <conditionalFormatting sqref="V5:V110">
    <cfRule type="expression" dxfId="73" priority="1">
      <formula>W5="yes"</formula>
    </cfRule>
  </conditionalFormatting>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12"/>
  <sheetViews>
    <sheetView workbookViewId="0">
      <pane ySplit="4" topLeftCell="A5" activePane="bottomLeft" state="frozen"/>
      <selection activeCell="E1" sqref="E1"/>
      <selection pane="bottomLeft"/>
    </sheetView>
  </sheetViews>
  <sheetFormatPr defaultRowHeight="10" x14ac:dyDescent="0.2"/>
  <cols>
    <col min="1" max="1" width="27.109375" bestFit="1" customWidth="1"/>
    <col min="2" max="2" width="18.109375" bestFit="1" customWidth="1"/>
    <col min="3" max="3" width="44" bestFit="1" customWidth="1"/>
    <col min="4" max="4" width="15.33203125" bestFit="1" customWidth="1"/>
    <col min="5" max="5" width="60.77734375" bestFit="1" customWidth="1"/>
    <col min="6" max="6" width="15.77734375" bestFit="1" customWidth="1"/>
    <col min="7" max="7" width="25.109375" bestFit="1" customWidth="1"/>
    <col min="8" max="10" width="25.109375" style="387" customWidth="1"/>
    <col min="11" max="11" width="25.109375" style="395" customWidth="1"/>
    <col min="12" max="12" width="25.109375" style="403" customWidth="1"/>
    <col min="13" max="13" width="25.109375" style="406" customWidth="1"/>
    <col min="14" max="14" width="25.109375" style="409" customWidth="1"/>
    <col min="21" max="21" width="7.6640625" customWidth="1"/>
    <col min="22" max="22" width="7.44140625" customWidth="1"/>
  </cols>
  <sheetData>
    <row r="1" spans="1:14" ht="30.65" customHeight="1" x14ac:dyDescent="0.3">
      <c r="E1" s="383" t="s">
        <v>531</v>
      </c>
    </row>
    <row r="2" spans="1:14" ht="12" customHeight="1" x14ac:dyDescent="0.2"/>
    <row r="3" spans="1:14" ht="10.5" x14ac:dyDescent="0.25">
      <c r="E3" s="165" t="s">
        <v>643</v>
      </c>
      <c r="G3" s="56"/>
      <c r="H3" s="117"/>
      <c r="I3" s="117"/>
      <c r="J3" s="117"/>
      <c r="K3" s="117"/>
      <c r="L3" s="117"/>
      <c r="M3" s="117"/>
      <c r="N3" s="117"/>
    </row>
    <row r="4" spans="1:14" ht="17.5" customHeight="1" x14ac:dyDescent="0.2">
      <c r="A4" s="102" t="s">
        <v>186</v>
      </c>
      <c r="B4" s="102" t="s">
        <v>187</v>
      </c>
      <c r="C4" s="102" t="s">
        <v>188</v>
      </c>
      <c r="D4" s="102" t="s">
        <v>189</v>
      </c>
      <c r="E4" s="102" t="s">
        <v>0</v>
      </c>
      <c r="F4" s="102" t="s">
        <v>1</v>
      </c>
      <c r="G4" s="5" t="s">
        <v>482</v>
      </c>
      <c r="H4" s="102" t="s">
        <v>611</v>
      </c>
      <c r="I4" s="102" t="s">
        <v>612</v>
      </c>
      <c r="J4" s="102" t="s">
        <v>613</v>
      </c>
      <c r="K4" s="102" t="s">
        <v>625</v>
      </c>
      <c r="L4" s="102" t="s">
        <v>630</v>
      </c>
      <c r="M4" s="102" t="s">
        <v>635</v>
      </c>
      <c r="N4" s="102" t="s">
        <v>641</v>
      </c>
    </row>
    <row r="5" spans="1:14" x14ac:dyDescent="0.2">
      <c r="A5" s="158" t="s">
        <v>184</v>
      </c>
      <c r="B5" s="158" t="s">
        <v>190</v>
      </c>
      <c r="C5" s="158" t="s">
        <v>191</v>
      </c>
      <c r="D5" s="158" t="s">
        <v>192</v>
      </c>
      <c r="E5" s="148" t="s">
        <v>193</v>
      </c>
      <c r="F5" s="158" t="s">
        <v>194</v>
      </c>
      <c r="G5" t="str">
        <f>IF(AND('SOF metric 44a CCG performance'!I5="yes",'SOF metric 44b CCG performance'!I5="yes"),"yes","no")</f>
        <v>no</v>
      </c>
      <c r="H5" s="387" t="str">
        <f>IF(AND('SOF metric 44a CCG performance'!K5="yes",'SOF metric 44b CCG performance'!K5="yes"),"yes","no")</f>
        <v>no</v>
      </c>
      <c r="I5" s="387" t="str">
        <f>IF(AND('SOF metric 44a CCG performance'!M5="yes",'SOF metric 44b CCG performance'!M5="yes"),"yes","no")</f>
        <v>no</v>
      </c>
      <c r="J5" s="395" t="str">
        <f>IF(AND('SOF metric 44a CCG performance'!O5="yes",'SOF metric 44b CCG performance'!O5="yes"),"yes","no")</f>
        <v>no</v>
      </c>
      <c r="K5" s="395" t="str">
        <f>IF(AND('SOF metric 44a CCG performance'!Q5="yes",'SOF metric 44b CCG performance'!Q5="yes"),"yes","no")</f>
        <v>no</v>
      </c>
      <c r="L5" s="403" t="str">
        <f>IF(AND('SOF metric 44a CCG performance'!S5="yes",'SOF metric 44b CCG performance'!S5="yes"),"yes","no")</f>
        <v>no</v>
      </c>
      <c r="M5" s="406" t="str">
        <f>IF(AND('SOF metric 44a CCG performance'!U5="yes",'SOF metric 44b CCG performance'!U5="yes"),"yes","no")</f>
        <v>no</v>
      </c>
      <c r="N5" s="409" t="str">
        <f>IF(AND('SOF metric 44a CCG performance'!W5="yes",'SOF metric 44b CCG performance'!W5="yes"),"yes","no")</f>
        <v>no</v>
      </c>
    </row>
    <row r="6" spans="1:14" x14ac:dyDescent="0.2">
      <c r="A6" s="158" t="s">
        <v>181</v>
      </c>
      <c r="B6" s="158" t="s">
        <v>199</v>
      </c>
      <c r="C6" s="158" t="s">
        <v>200</v>
      </c>
      <c r="D6" s="158" t="s">
        <v>201</v>
      </c>
      <c r="E6" s="148" t="s">
        <v>202</v>
      </c>
      <c r="F6" s="158" t="s">
        <v>6</v>
      </c>
      <c r="G6" s="306" t="str">
        <f>IF(AND('SOF metric 44a CCG performance'!I6="yes",'SOF metric 44b CCG performance'!I6="yes"),"yes","no")</f>
        <v>no</v>
      </c>
      <c r="H6" s="387" t="str">
        <f>IF(AND('SOF metric 44a CCG performance'!K6="yes",'SOF metric 44b CCG performance'!K6="yes"),"yes","no")</f>
        <v>no</v>
      </c>
      <c r="I6" s="387" t="str">
        <f>IF(AND('SOF metric 44a CCG performance'!M6="yes",'SOF metric 44b CCG performance'!M6="yes"),"yes","no")</f>
        <v>no</v>
      </c>
      <c r="J6" s="395" t="str">
        <f>IF(AND('SOF metric 44a CCG performance'!O6="yes",'SOF metric 44b CCG performance'!O6="yes"),"yes","no")</f>
        <v>no</v>
      </c>
      <c r="K6" s="395" t="str">
        <f>IF(AND('SOF metric 44a CCG performance'!Q6="yes",'SOF metric 44b CCG performance'!Q6="yes"),"yes","no")</f>
        <v>no</v>
      </c>
      <c r="L6" s="403" t="str">
        <f>IF(AND('SOF metric 44a CCG performance'!S6="yes",'SOF metric 44b CCG performance'!S6="yes"),"yes","no")</f>
        <v>no</v>
      </c>
      <c r="M6" s="406" t="str">
        <f>IF(AND('SOF metric 44a CCG performance'!U6="yes",'SOF metric 44b CCG performance'!U6="yes"),"yes","no")</f>
        <v>no</v>
      </c>
      <c r="N6" s="409" t="str">
        <f>IF(AND('SOF metric 44a CCG performance'!W6="yes",'SOF metric 44b CCG performance'!W6="yes"),"yes","no")</f>
        <v>no</v>
      </c>
    </row>
    <row r="7" spans="1:14" x14ac:dyDescent="0.2">
      <c r="A7" s="158" t="s">
        <v>179</v>
      </c>
      <c r="B7" s="158" t="s">
        <v>203</v>
      </c>
      <c r="C7" s="158" t="s">
        <v>204</v>
      </c>
      <c r="D7" s="158" t="s">
        <v>205</v>
      </c>
      <c r="E7" s="148" t="s">
        <v>206</v>
      </c>
      <c r="F7" s="158" t="s">
        <v>7</v>
      </c>
      <c r="G7" s="306" t="str">
        <f>IF(AND('SOF metric 44a CCG performance'!I7="yes",'SOF metric 44b CCG performance'!I7="yes"),"yes","no")</f>
        <v>no</v>
      </c>
      <c r="H7" s="387" t="str">
        <f>IF(AND('SOF metric 44a CCG performance'!K7="yes",'SOF metric 44b CCG performance'!K7="yes"),"yes","no")</f>
        <v>yes</v>
      </c>
      <c r="I7" s="387" t="str">
        <f>IF(AND('SOF metric 44a CCG performance'!M7="yes",'SOF metric 44b CCG performance'!M7="yes"),"yes","no")</f>
        <v>yes</v>
      </c>
      <c r="J7" s="395" t="str">
        <f>IF(AND('SOF metric 44a CCG performance'!O7="yes",'SOF metric 44b CCG performance'!O7="yes"),"yes","no")</f>
        <v>yes</v>
      </c>
      <c r="K7" s="395" t="str">
        <f>IF(AND('SOF metric 44a CCG performance'!Q7="yes",'SOF metric 44b CCG performance'!Q7="yes"),"yes","no")</f>
        <v>yes</v>
      </c>
      <c r="L7" s="403" t="str">
        <f>IF(AND('SOF metric 44a CCG performance'!S7="yes",'SOF metric 44b CCG performance'!S7="yes"),"yes","no")</f>
        <v>yes</v>
      </c>
      <c r="M7" s="406" t="str">
        <f>IF(AND('SOF metric 44a CCG performance'!U7="yes",'SOF metric 44b CCG performance'!U7="yes"),"yes","no")</f>
        <v>yes</v>
      </c>
      <c r="N7" s="409" t="str">
        <f>IF(AND('SOF metric 44a CCG performance'!W7="yes",'SOF metric 44b CCG performance'!W7="yes"),"yes","no")</f>
        <v>no</v>
      </c>
    </row>
    <row r="8" spans="1:14" x14ac:dyDescent="0.2">
      <c r="A8" s="158" t="s">
        <v>181</v>
      </c>
      <c r="B8" s="158" t="s">
        <v>199</v>
      </c>
      <c r="C8" s="158" t="s">
        <v>200</v>
      </c>
      <c r="D8" s="158" t="s">
        <v>201</v>
      </c>
      <c r="E8" s="148" t="s">
        <v>207</v>
      </c>
      <c r="F8" s="158" t="s">
        <v>8</v>
      </c>
      <c r="G8" s="306" t="str">
        <f>IF(AND('SOF metric 44a CCG performance'!I8="yes",'SOF metric 44b CCG performance'!I8="yes"),"yes","no")</f>
        <v>yes</v>
      </c>
      <c r="H8" s="387" t="str">
        <f>IF(AND('SOF metric 44a CCG performance'!K8="yes",'SOF metric 44b CCG performance'!K8="yes"),"yes","no")</f>
        <v>yes</v>
      </c>
      <c r="I8" s="387" t="str">
        <f>IF(AND('SOF metric 44a CCG performance'!M8="yes",'SOF metric 44b CCG performance'!M8="yes"),"yes","no")</f>
        <v>yes</v>
      </c>
      <c r="J8" s="395" t="str">
        <f>IF(AND('SOF metric 44a CCG performance'!O8="yes",'SOF metric 44b CCG performance'!O8="yes"),"yes","no")</f>
        <v>yes</v>
      </c>
      <c r="K8" s="395" t="str">
        <f>IF(AND('SOF metric 44a CCG performance'!Q8="yes",'SOF metric 44b CCG performance'!Q8="yes"),"yes","no")</f>
        <v>yes</v>
      </c>
      <c r="L8" s="403" t="str">
        <f>IF(AND('SOF metric 44a CCG performance'!S8="yes",'SOF metric 44b CCG performance'!S8="yes"),"yes","no")</f>
        <v>yes</v>
      </c>
      <c r="M8" s="406" t="str">
        <f>IF(AND('SOF metric 44a CCG performance'!U8="yes",'SOF metric 44b CCG performance'!U8="yes"),"yes","no")</f>
        <v>yes</v>
      </c>
      <c r="N8" s="409" t="str">
        <f>IF(AND('SOF metric 44a CCG performance'!W8="yes",'SOF metric 44b CCG performance'!W8="yes"),"yes","no")</f>
        <v>yes</v>
      </c>
    </row>
    <row r="9" spans="1:14" x14ac:dyDescent="0.2">
      <c r="A9" s="158" t="s">
        <v>179</v>
      </c>
      <c r="B9" s="158" t="s">
        <v>203</v>
      </c>
      <c r="C9" s="158" t="s">
        <v>208</v>
      </c>
      <c r="D9" s="158" t="s">
        <v>209</v>
      </c>
      <c r="E9" s="148" t="s">
        <v>464</v>
      </c>
      <c r="F9" s="158" t="s">
        <v>465</v>
      </c>
      <c r="G9" s="306" t="str">
        <f>IF(AND('SOF metric 44a CCG performance'!I9="yes",'SOF metric 44b CCG performance'!I9="yes"),"yes","no")</f>
        <v>no</v>
      </c>
      <c r="H9" s="387" t="str">
        <f>IF(AND('SOF metric 44a CCG performance'!K9="yes",'SOF metric 44b CCG performance'!K9="yes"),"yes","no")</f>
        <v>no</v>
      </c>
      <c r="I9" s="387" t="str">
        <f>IF(AND('SOF metric 44a CCG performance'!M9="yes",'SOF metric 44b CCG performance'!M9="yes"),"yes","no")</f>
        <v>no</v>
      </c>
      <c r="J9" s="395" t="str">
        <f>IF(AND('SOF metric 44a CCG performance'!O9="yes",'SOF metric 44b CCG performance'!O9="yes"),"yes","no")</f>
        <v>no</v>
      </c>
      <c r="K9" s="395" t="str">
        <f>IF(AND('SOF metric 44a CCG performance'!Q9="yes",'SOF metric 44b CCG performance'!Q9="yes"),"yes","no")</f>
        <v>no</v>
      </c>
      <c r="L9" s="403" t="str">
        <f>IF(AND('SOF metric 44a CCG performance'!S9="yes",'SOF metric 44b CCG performance'!S9="yes"),"yes","no")</f>
        <v>no</v>
      </c>
      <c r="M9" s="406" t="str">
        <f>IF(AND('SOF metric 44a CCG performance'!U9="yes",'SOF metric 44b CCG performance'!U9="yes"),"yes","no")</f>
        <v>no</v>
      </c>
      <c r="N9" s="409" t="str">
        <f>IF(AND('SOF metric 44a CCG performance'!W9="yes",'SOF metric 44b CCG performance'!W9="yes"),"yes","no")</f>
        <v>yes</v>
      </c>
    </row>
    <row r="10" spans="1:14" x14ac:dyDescent="0.2">
      <c r="A10" s="158" t="s">
        <v>183</v>
      </c>
      <c r="B10" s="158" t="s">
        <v>211</v>
      </c>
      <c r="C10" s="158" t="s">
        <v>212</v>
      </c>
      <c r="D10" s="158" t="s">
        <v>213</v>
      </c>
      <c r="E10" s="148" t="s">
        <v>214</v>
      </c>
      <c r="F10" s="158" t="s">
        <v>144</v>
      </c>
      <c r="G10" s="306" t="str">
        <f>IF(AND('SOF metric 44a CCG performance'!I10="yes",'SOF metric 44b CCG performance'!I10="yes"),"yes","no")</f>
        <v>no</v>
      </c>
      <c r="H10" s="387" t="str">
        <f>IF(AND('SOF metric 44a CCG performance'!K10="yes",'SOF metric 44b CCG performance'!K10="yes"),"yes","no")</f>
        <v>no</v>
      </c>
      <c r="I10" s="387" t="str">
        <f>IF(AND('SOF metric 44a CCG performance'!M10="yes",'SOF metric 44b CCG performance'!M10="yes"),"yes","no")</f>
        <v>no</v>
      </c>
      <c r="J10" s="395" t="str">
        <f>IF(AND('SOF metric 44a CCG performance'!O10="yes",'SOF metric 44b CCG performance'!O10="yes"),"yes","no")</f>
        <v>no</v>
      </c>
      <c r="K10" s="395" t="str">
        <f>IF(AND('SOF metric 44a CCG performance'!Q10="yes",'SOF metric 44b CCG performance'!Q10="yes"),"yes","no")</f>
        <v>no</v>
      </c>
      <c r="L10" s="403" t="str">
        <f>IF(AND('SOF metric 44a CCG performance'!S10="yes",'SOF metric 44b CCG performance'!S10="yes"),"yes","no")</f>
        <v>no</v>
      </c>
      <c r="M10" s="406" t="str">
        <f>IF(AND('SOF metric 44a CCG performance'!U10="yes",'SOF metric 44b CCG performance'!U10="yes"),"yes","no")</f>
        <v>no</v>
      </c>
      <c r="N10" s="409" t="str">
        <f>IF(AND('SOF metric 44a CCG performance'!W10="yes",'SOF metric 44b CCG performance'!W10="yes"),"yes","no")</f>
        <v>no</v>
      </c>
    </row>
    <row r="11" spans="1:14" x14ac:dyDescent="0.2">
      <c r="A11" s="158" t="s">
        <v>180</v>
      </c>
      <c r="B11" s="158" t="s">
        <v>215</v>
      </c>
      <c r="C11" s="158" t="s">
        <v>216</v>
      </c>
      <c r="D11" s="158" t="s">
        <v>217</v>
      </c>
      <c r="E11" s="148" t="s">
        <v>218</v>
      </c>
      <c r="F11" s="158" t="s">
        <v>145</v>
      </c>
      <c r="G11" s="306" t="str">
        <f>IF(AND('SOF metric 44a CCG performance'!I11="yes",'SOF metric 44b CCG performance'!I11="yes"),"yes","no")</f>
        <v>yes</v>
      </c>
      <c r="H11" s="387" t="str">
        <f>IF(AND('SOF metric 44a CCG performance'!K11="yes",'SOF metric 44b CCG performance'!K11="yes"),"yes","no")</f>
        <v>yes</v>
      </c>
      <c r="I11" s="387" t="str">
        <f>IF(AND('SOF metric 44a CCG performance'!M11="yes",'SOF metric 44b CCG performance'!M11="yes"),"yes","no")</f>
        <v>yes</v>
      </c>
      <c r="J11" s="395" t="str">
        <f>IF(AND('SOF metric 44a CCG performance'!O11="yes",'SOF metric 44b CCG performance'!O11="yes"),"yes","no")</f>
        <v>yes</v>
      </c>
      <c r="K11" s="395" t="str">
        <f>IF(AND('SOF metric 44a CCG performance'!Q11="yes",'SOF metric 44b CCG performance'!Q11="yes"),"yes","no")</f>
        <v>yes</v>
      </c>
      <c r="L11" s="403" t="str">
        <f>IF(AND('SOF metric 44a CCG performance'!S11="yes",'SOF metric 44b CCG performance'!S11="yes"),"yes","no")</f>
        <v>yes</v>
      </c>
      <c r="M11" s="406" t="str">
        <f>IF(AND('SOF metric 44a CCG performance'!U11="yes",'SOF metric 44b CCG performance'!U11="yes"),"yes","no")</f>
        <v>yes</v>
      </c>
      <c r="N11" s="409" t="str">
        <f>IF(AND('SOF metric 44a CCG performance'!W11="yes",'SOF metric 44b CCG performance'!W11="yes"),"yes","no")</f>
        <v>yes</v>
      </c>
    </row>
    <row r="12" spans="1:14" x14ac:dyDescent="0.2">
      <c r="A12" s="158" t="s">
        <v>180</v>
      </c>
      <c r="B12" s="158" t="s">
        <v>215</v>
      </c>
      <c r="C12" s="158" t="s">
        <v>274</v>
      </c>
      <c r="D12" s="158" t="s">
        <v>275</v>
      </c>
      <c r="E12" s="148" t="s">
        <v>466</v>
      </c>
      <c r="F12" s="158" t="s">
        <v>467</v>
      </c>
      <c r="G12" s="306" t="str">
        <f>IF(AND('SOF metric 44a CCG performance'!I12="yes",'SOF metric 44b CCG performance'!I12="yes"),"yes","no")</f>
        <v>yes</v>
      </c>
      <c r="H12" s="387" t="str">
        <f>IF(AND('SOF metric 44a CCG performance'!K12="yes",'SOF metric 44b CCG performance'!K12="yes"),"yes","no")</f>
        <v>yes</v>
      </c>
      <c r="I12" s="387" t="str">
        <f>IF(AND('SOF metric 44a CCG performance'!M12="yes",'SOF metric 44b CCG performance'!M12="yes"),"yes","no")</f>
        <v>yes</v>
      </c>
      <c r="J12" s="395" t="str">
        <f>IF(AND('SOF metric 44a CCG performance'!O12="yes",'SOF metric 44b CCG performance'!O12="yes"),"yes","no")</f>
        <v>yes</v>
      </c>
      <c r="K12" s="395" t="str">
        <f>IF(AND('SOF metric 44a CCG performance'!Q12="yes",'SOF metric 44b CCG performance'!Q12="yes"),"yes","no")</f>
        <v>yes</v>
      </c>
      <c r="L12" s="403" t="str">
        <f>IF(AND('SOF metric 44a CCG performance'!S12="yes",'SOF metric 44b CCG performance'!S12="yes"),"yes","no")</f>
        <v>yes</v>
      </c>
      <c r="M12" s="406" t="str">
        <f>IF(AND('SOF metric 44a CCG performance'!U12="yes",'SOF metric 44b CCG performance'!U12="yes"),"yes","no")</f>
        <v>yes</v>
      </c>
      <c r="N12" s="409" t="str">
        <f>IF(AND('SOF metric 44a CCG performance'!W12="yes",'SOF metric 44b CCG performance'!W12="yes"),"yes","no")</f>
        <v>yes</v>
      </c>
    </row>
    <row r="13" spans="1:14" x14ac:dyDescent="0.2">
      <c r="A13" s="158" t="s">
        <v>182</v>
      </c>
      <c r="B13" s="158" t="s">
        <v>219</v>
      </c>
      <c r="C13" s="158" t="s">
        <v>220</v>
      </c>
      <c r="D13" s="158" t="s">
        <v>221</v>
      </c>
      <c r="E13" s="148" t="s">
        <v>222</v>
      </c>
      <c r="F13" s="158" t="s">
        <v>10</v>
      </c>
      <c r="G13" s="306" t="str">
        <f>IF(AND('SOF metric 44a CCG performance'!I13="yes",'SOF metric 44b CCG performance'!I13="yes"),"yes","no")</f>
        <v>yes</v>
      </c>
      <c r="H13" s="387" t="str">
        <f>IF(AND('SOF metric 44a CCG performance'!K13="yes",'SOF metric 44b CCG performance'!K13="yes"),"yes","no")</f>
        <v>yes</v>
      </c>
      <c r="I13" s="387" t="str">
        <f>IF(AND('SOF metric 44a CCG performance'!M13="yes",'SOF metric 44b CCG performance'!M13="yes"),"yes","no")</f>
        <v>yes</v>
      </c>
      <c r="J13" s="395" t="str">
        <f>IF(AND('SOF metric 44a CCG performance'!O13="yes",'SOF metric 44b CCG performance'!O13="yes"),"yes","no")</f>
        <v>no</v>
      </c>
      <c r="K13" s="395" t="str">
        <f>IF(AND('SOF metric 44a CCG performance'!Q13="yes",'SOF metric 44b CCG performance'!Q13="yes"),"yes","no")</f>
        <v>no</v>
      </c>
      <c r="L13" s="403" t="str">
        <f>IF(AND('SOF metric 44a CCG performance'!S13="yes",'SOF metric 44b CCG performance'!S13="yes"),"yes","no")</f>
        <v>no</v>
      </c>
      <c r="M13" s="406" t="str">
        <f>IF(AND('SOF metric 44a CCG performance'!U13="yes",'SOF metric 44b CCG performance'!U13="yes"),"yes","no")</f>
        <v>no</v>
      </c>
      <c r="N13" s="409" t="str">
        <f>IF(AND('SOF metric 44a CCG performance'!W13="yes",'SOF metric 44b CCG performance'!W13="yes"),"yes","no")</f>
        <v>no</v>
      </c>
    </row>
    <row r="14" spans="1:14" x14ac:dyDescent="0.2">
      <c r="A14" s="158" t="s">
        <v>182</v>
      </c>
      <c r="B14" s="158" t="s">
        <v>219</v>
      </c>
      <c r="C14" s="158" t="s">
        <v>220</v>
      </c>
      <c r="D14" s="158" t="s">
        <v>221</v>
      </c>
      <c r="E14" s="148" t="s">
        <v>223</v>
      </c>
      <c r="F14" s="158" t="s">
        <v>11</v>
      </c>
      <c r="G14" s="306" t="str">
        <f>IF(AND('SOF metric 44a CCG performance'!I14="yes",'SOF metric 44b CCG performance'!I14="yes"),"yes","no")</f>
        <v>no</v>
      </c>
      <c r="H14" s="387" t="str">
        <f>IF(AND('SOF metric 44a CCG performance'!K14="yes",'SOF metric 44b CCG performance'!K14="yes"),"yes","no")</f>
        <v>no</v>
      </c>
      <c r="I14" s="387" t="str">
        <f>IF(AND('SOF metric 44a CCG performance'!M14="yes",'SOF metric 44b CCG performance'!M14="yes"),"yes","no")</f>
        <v>no</v>
      </c>
      <c r="J14" s="395" t="str">
        <f>IF(AND('SOF metric 44a CCG performance'!O14="yes",'SOF metric 44b CCG performance'!O14="yes"),"yes","no")</f>
        <v>no</v>
      </c>
      <c r="K14" s="395" t="str">
        <f>IF(AND('SOF metric 44a CCG performance'!Q14="yes",'SOF metric 44b CCG performance'!Q14="yes"),"yes","no")</f>
        <v>no</v>
      </c>
      <c r="L14" s="403" t="str">
        <f>IF(AND('SOF metric 44a CCG performance'!S14="yes",'SOF metric 44b CCG performance'!S14="yes"),"yes","no")</f>
        <v>no</v>
      </c>
      <c r="M14" s="406" t="str">
        <f>IF(AND('SOF metric 44a CCG performance'!U14="yes",'SOF metric 44b CCG performance'!U14="yes"),"yes","no")</f>
        <v>no</v>
      </c>
      <c r="N14" s="409" t="str">
        <f>IF(AND('SOF metric 44a CCG performance'!W14="yes",'SOF metric 44b CCG performance'!W14="yes"),"yes","no")</f>
        <v>no</v>
      </c>
    </row>
    <row r="15" spans="1:14" x14ac:dyDescent="0.2">
      <c r="A15" s="158" t="s">
        <v>182</v>
      </c>
      <c r="B15" s="158" t="s">
        <v>219</v>
      </c>
      <c r="C15" s="158" t="s">
        <v>224</v>
      </c>
      <c r="D15" s="158" t="s">
        <v>225</v>
      </c>
      <c r="E15" s="148" t="s">
        <v>226</v>
      </c>
      <c r="F15" s="158" t="s">
        <v>12</v>
      </c>
      <c r="G15" s="306" t="str">
        <f>IF(AND('SOF metric 44a CCG performance'!I15="yes",'SOF metric 44b CCG performance'!I15="yes"),"yes","no")</f>
        <v>yes</v>
      </c>
      <c r="H15" s="387" t="str">
        <f>IF(AND('SOF metric 44a CCG performance'!K15="yes",'SOF metric 44b CCG performance'!K15="yes"),"yes","no")</f>
        <v>yes</v>
      </c>
      <c r="I15" s="387" t="str">
        <f>IF(AND('SOF metric 44a CCG performance'!M15="yes",'SOF metric 44b CCG performance'!M15="yes"),"yes","no")</f>
        <v>yes</v>
      </c>
      <c r="J15" s="395" t="str">
        <f>IF(AND('SOF metric 44a CCG performance'!O15="yes",'SOF metric 44b CCG performance'!O15="yes"),"yes","no")</f>
        <v>yes</v>
      </c>
      <c r="K15" s="395" t="str">
        <f>IF(AND('SOF metric 44a CCG performance'!Q15="yes",'SOF metric 44b CCG performance'!Q15="yes"),"yes","no")</f>
        <v>yes</v>
      </c>
      <c r="L15" s="403" t="str">
        <f>IF(AND('SOF metric 44a CCG performance'!S15="yes",'SOF metric 44b CCG performance'!S15="yes"),"yes","no")</f>
        <v>yes</v>
      </c>
      <c r="M15" s="406" t="str">
        <f>IF(AND('SOF metric 44a CCG performance'!U15="yes",'SOF metric 44b CCG performance'!U15="yes"),"yes","no")</f>
        <v>no</v>
      </c>
      <c r="N15" s="409" t="str">
        <f>IF(AND('SOF metric 44a CCG performance'!W15="yes",'SOF metric 44b CCG performance'!W15="yes"),"yes","no")</f>
        <v>no</v>
      </c>
    </row>
    <row r="16" spans="1:14" x14ac:dyDescent="0.2">
      <c r="A16" s="158" t="s">
        <v>181</v>
      </c>
      <c r="B16" s="158" t="s">
        <v>199</v>
      </c>
      <c r="C16" s="158" t="s">
        <v>227</v>
      </c>
      <c r="D16" s="158" t="s">
        <v>228</v>
      </c>
      <c r="E16" s="148" t="s">
        <v>229</v>
      </c>
      <c r="F16" s="158" t="s">
        <v>230</v>
      </c>
      <c r="G16" s="306" t="str">
        <f>IF(AND('SOF metric 44a CCG performance'!I16="yes",'SOF metric 44b CCG performance'!I16="yes"),"yes","no")</f>
        <v>yes</v>
      </c>
      <c r="H16" s="387" t="str">
        <f>IF(AND('SOF metric 44a CCG performance'!K16="yes",'SOF metric 44b CCG performance'!K16="yes"),"yes","no")</f>
        <v>yes</v>
      </c>
      <c r="I16" s="387" t="str">
        <f>IF(AND('SOF metric 44a CCG performance'!M16="yes",'SOF metric 44b CCG performance'!M16="yes"),"yes","no")</f>
        <v>yes</v>
      </c>
      <c r="J16" s="395" t="str">
        <f>IF(AND('SOF metric 44a CCG performance'!O16="yes",'SOF metric 44b CCG performance'!O16="yes"),"yes","no")</f>
        <v>yes</v>
      </c>
      <c r="K16" s="395" t="str">
        <f>IF(AND('SOF metric 44a CCG performance'!Q16="yes",'SOF metric 44b CCG performance'!Q16="yes"),"yes","no")</f>
        <v>yes</v>
      </c>
      <c r="L16" s="403" t="str">
        <f>IF(AND('SOF metric 44a CCG performance'!S16="yes",'SOF metric 44b CCG performance'!S16="yes"),"yes","no")</f>
        <v>yes</v>
      </c>
      <c r="M16" s="406" t="str">
        <f>IF(AND('SOF metric 44a CCG performance'!U16="yes",'SOF metric 44b CCG performance'!U16="yes"),"yes","no")</f>
        <v>yes</v>
      </c>
      <c r="N16" s="409" t="str">
        <f>IF(AND('SOF metric 44a CCG performance'!W16="yes",'SOF metric 44b CCG performance'!W16="yes"),"yes","no")</f>
        <v>no</v>
      </c>
    </row>
    <row r="17" spans="1:14" x14ac:dyDescent="0.2">
      <c r="A17" s="158" t="s">
        <v>183</v>
      </c>
      <c r="B17" s="158" t="s">
        <v>211</v>
      </c>
      <c r="C17" s="158" t="s">
        <v>234</v>
      </c>
      <c r="D17" s="158" t="s">
        <v>235</v>
      </c>
      <c r="E17" s="148" t="s">
        <v>236</v>
      </c>
      <c r="F17" s="158" t="s">
        <v>14</v>
      </c>
      <c r="G17" s="306" t="str">
        <f>IF(AND('SOF metric 44a CCG performance'!I17="yes",'SOF metric 44b CCG performance'!I17="yes"),"yes","no")</f>
        <v>no</v>
      </c>
      <c r="H17" s="387" t="str">
        <f>IF(AND('SOF metric 44a CCG performance'!K17="yes",'SOF metric 44b CCG performance'!K17="yes"),"yes","no")</f>
        <v>no</v>
      </c>
      <c r="I17" s="387" t="str">
        <f>IF(AND('SOF metric 44a CCG performance'!M17="yes",'SOF metric 44b CCG performance'!M17="yes"),"yes","no")</f>
        <v>no</v>
      </c>
      <c r="J17" s="395" t="str">
        <f>IF(AND('SOF metric 44a CCG performance'!O17="yes",'SOF metric 44b CCG performance'!O17="yes"),"yes","no")</f>
        <v>no</v>
      </c>
      <c r="K17" s="395" t="str">
        <f>IF(AND('SOF metric 44a CCG performance'!Q17="yes",'SOF metric 44b CCG performance'!Q17="yes"),"yes","no")</f>
        <v>no</v>
      </c>
      <c r="L17" s="403" t="str">
        <f>IF(AND('SOF metric 44a CCG performance'!S17="yes",'SOF metric 44b CCG performance'!S17="yes"),"yes","no")</f>
        <v>no</v>
      </c>
      <c r="M17" s="406" t="str">
        <f>IF(AND('SOF metric 44a CCG performance'!U17="yes",'SOF metric 44b CCG performance'!U17="yes"),"yes","no")</f>
        <v>no</v>
      </c>
      <c r="N17" s="409" t="str">
        <f>IF(AND('SOF metric 44a CCG performance'!W17="yes",'SOF metric 44b CCG performance'!W17="yes"),"yes","no")</f>
        <v>no</v>
      </c>
    </row>
    <row r="18" spans="1:14" x14ac:dyDescent="0.2">
      <c r="A18" s="158" t="s">
        <v>184</v>
      </c>
      <c r="B18" s="158" t="s">
        <v>190</v>
      </c>
      <c r="C18" s="158" t="s">
        <v>237</v>
      </c>
      <c r="D18" s="158" t="s">
        <v>238</v>
      </c>
      <c r="E18" s="148" t="s">
        <v>239</v>
      </c>
      <c r="F18" s="158" t="s">
        <v>146</v>
      </c>
      <c r="G18" s="306" t="str">
        <f>IF(AND('SOF metric 44a CCG performance'!I18="yes",'SOF metric 44b CCG performance'!I18="yes"),"yes","no")</f>
        <v>no</v>
      </c>
      <c r="H18" s="387" t="str">
        <f>IF(AND('SOF metric 44a CCG performance'!K18="yes",'SOF metric 44b CCG performance'!K18="yes"),"yes","no")</f>
        <v>no</v>
      </c>
      <c r="I18" s="387" t="str">
        <f>IF(AND('SOF metric 44a CCG performance'!M18="yes",'SOF metric 44b CCG performance'!M18="yes"),"yes","no")</f>
        <v>no</v>
      </c>
      <c r="J18" s="395" t="str">
        <f>IF(AND('SOF metric 44a CCG performance'!O18="yes",'SOF metric 44b CCG performance'!O18="yes"),"yes","no")</f>
        <v>no</v>
      </c>
      <c r="K18" s="395" t="str">
        <f>IF(AND('SOF metric 44a CCG performance'!Q18="yes",'SOF metric 44b CCG performance'!Q18="yes"),"yes","no")</f>
        <v>no</v>
      </c>
      <c r="L18" s="403" t="str">
        <f>IF(AND('SOF metric 44a CCG performance'!S18="yes",'SOF metric 44b CCG performance'!S18="yes"),"yes","no")</f>
        <v>no</v>
      </c>
      <c r="M18" s="406" t="str">
        <f>IF(AND('SOF metric 44a CCG performance'!U18="yes",'SOF metric 44b CCG performance'!U18="yes"),"yes","no")</f>
        <v>no</v>
      </c>
      <c r="N18" s="409" t="str">
        <f>IF(AND('SOF metric 44a CCG performance'!W18="yes",'SOF metric 44b CCG performance'!W18="yes"),"yes","no")</f>
        <v>no</v>
      </c>
    </row>
    <row r="19" spans="1:14" x14ac:dyDescent="0.2">
      <c r="A19" s="158" t="s">
        <v>183</v>
      </c>
      <c r="B19" s="158" t="s">
        <v>211</v>
      </c>
      <c r="C19" s="158" t="s">
        <v>212</v>
      </c>
      <c r="D19" s="158" t="s">
        <v>213</v>
      </c>
      <c r="E19" s="148" t="s">
        <v>240</v>
      </c>
      <c r="F19" s="158" t="s">
        <v>147</v>
      </c>
      <c r="G19" s="306" t="str">
        <f>IF(AND('SOF metric 44a CCG performance'!I19="yes",'SOF metric 44b CCG performance'!I19="yes"),"yes","no")</f>
        <v>no</v>
      </c>
      <c r="H19" s="387" t="str">
        <f>IF(AND('SOF metric 44a CCG performance'!K19="yes",'SOF metric 44b CCG performance'!K19="yes"),"yes","no")</f>
        <v>no</v>
      </c>
      <c r="I19" s="387" t="str">
        <f>IF(AND('SOF metric 44a CCG performance'!M19="yes",'SOF metric 44b CCG performance'!M19="yes"),"yes","no")</f>
        <v>no</v>
      </c>
      <c r="J19" s="395" t="str">
        <f>IF(AND('SOF metric 44a CCG performance'!O19="yes",'SOF metric 44b CCG performance'!O19="yes"),"yes","no")</f>
        <v>yes</v>
      </c>
      <c r="K19" s="395" t="str">
        <f>IF(AND('SOF metric 44a CCG performance'!Q19="yes",'SOF metric 44b CCG performance'!Q19="yes"),"yes","no")</f>
        <v>yes</v>
      </c>
      <c r="L19" s="403" t="str">
        <f>IF(AND('SOF metric 44a CCG performance'!S19="yes",'SOF metric 44b CCG performance'!S19="yes"),"yes","no")</f>
        <v>yes</v>
      </c>
      <c r="M19" s="406" t="str">
        <f>IF(AND('SOF metric 44a CCG performance'!U19="yes",'SOF metric 44b CCG performance'!U19="yes"),"yes","no")</f>
        <v>yes</v>
      </c>
      <c r="N19" s="409" t="str">
        <f>IF(AND('SOF metric 44a CCG performance'!W19="yes",'SOF metric 44b CCG performance'!W19="yes"),"yes","no")</f>
        <v>yes</v>
      </c>
    </row>
    <row r="20" spans="1:14" x14ac:dyDescent="0.2">
      <c r="A20" s="158" t="s">
        <v>182</v>
      </c>
      <c r="B20" s="158" t="s">
        <v>219</v>
      </c>
      <c r="C20" s="158" t="s">
        <v>224</v>
      </c>
      <c r="D20" s="158" t="s">
        <v>225</v>
      </c>
      <c r="E20" s="148" t="s">
        <v>241</v>
      </c>
      <c r="F20" s="158" t="s">
        <v>15</v>
      </c>
      <c r="G20" s="306" t="str">
        <f>IF(AND('SOF metric 44a CCG performance'!I20="yes",'SOF metric 44b CCG performance'!I20="yes"),"yes","no")</f>
        <v>yes</v>
      </c>
      <c r="H20" s="387" t="str">
        <f>IF(AND('SOF metric 44a CCG performance'!K20="yes",'SOF metric 44b CCG performance'!K20="yes"),"yes","no")</f>
        <v>yes</v>
      </c>
      <c r="I20" s="387" t="str">
        <f>IF(AND('SOF metric 44a CCG performance'!M20="yes",'SOF metric 44b CCG performance'!M20="yes"),"yes","no")</f>
        <v>yes</v>
      </c>
      <c r="J20" s="395" t="str">
        <f>IF(AND('SOF metric 44a CCG performance'!O20="yes",'SOF metric 44b CCG performance'!O20="yes"),"yes","no")</f>
        <v>yes</v>
      </c>
      <c r="K20" s="395" t="str">
        <f>IF(AND('SOF metric 44a CCG performance'!Q20="yes",'SOF metric 44b CCG performance'!Q20="yes"),"yes","no")</f>
        <v>yes</v>
      </c>
      <c r="L20" s="403" t="str">
        <f>IF(AND('SOF metric 44a CCG performance'!S20="yes",'SOF metric 44b CCG performance'!S20="yes"),"yes","no")</f>
        <v>no</v>
      </c>
      <c r="M20" s="406" t="str">
        <f>IF(AND('SOF metric 44a CCG performance'!U20="yes",'SOF metric 44b CCG performance'!U20="yes"),"yes","no")</f>
        <v>no</v>
      </c>
      <c r="N20" s="409" t="str">
        <f>IF(AND('SOF metric 44a CCG performance'!W20="yes",'SOF metric 44b CCG performance'!W20="yes"),"yes","no")</f>
        <v>no</v>
      </c>
    </row>
    <row r="21" spans="1:14" x14ac:dyDescent="0.2">
      <c r="A21" s="158" t="s">
        <v>181</v>
      </c>
      <c r="B21" s="158" t="s">
        <v>199</v>
      </c>
      <c r="C21" s="158" t="s">
        <v>227</v>
      </c>
      <c r="D21" s="158" t="s">
        <v>228</v>
      </c>
      <c r="E21" s="148" t="s">
        <v>242</v>
      </c>
      <c r="F21" s="158" t="s">
        <v>16</v>
      </c>
      <c r="G21" s="306" t="str">
        <f>IF(AND('SOF metric 44a CCG performance'!I21="yes",'SOF metric 44b CCG performance'!I21="yes"),"yes","no")</f>
        <v>yes</v>
      </c>
      <c r="H21" s="387" t="str">
        <f>IF(AND('SOF metric 44a CCG performance'!K21="yes",'SOF metric 44b CCG performance'!K21="yes"),"yes","no")</f>
        <v>yes</v>
      </c>
      <c r="I21" s="387" t="str">
        <f>IF(AND('SOF metric 44a CCG performance'!M21="yes",'SOF metric 44b CCG performance'!M21="yes"),"yes","no")</f>
        <v>yes</v>
      </c>
      <c r="J21" s="395" t="str">
        <f>IF(AND('SOF metric 44a CCG performance'!O21="yes",'SOF metric 44b CCG performance'!O21="yes"),"yes","no")</f>
        <v>yes</v>
      </c>
      <c r="K21" s="395" t="str">
        <f>IF(AND('SOF metric 44a CCG performance'!Q21="yes",'SOF metric 44b CCG performance'!Q21="yes"),"yes","no")</f>
        <v>yes</v>
      </c>
      <c r="L21" s="403" t="str">
        <f>IF(AND('SOF metric 44a CCG performance'!S21="yes",'SOF metric 44b CCG performance'!S21="yes"),"yes","no")</f>
        <v>no</v>
      </c>
      <c r="M21" s="406" t="str">
        <f>IF(AND('SOF metric 44a CCG performance'!U21="yes",'SOF metric 44b CCG performance'!U21="yes"),"yes","no")</f>
        <v>no</v>
      </c>
      <c r="N21" s="409" t="str">
        <f>IF(AND('SOF metric 44a CCG performance'!W21="yes",'SOF metric 44b CCG performance'!W21="yes"),"yes","no")</f>
        <v>no</v>
      </c>
    </row>
    <row r="22" spans="1:14" x14ac:dyDescent="0.2">
      <c r="A22" s="158" t="s">
        <v>179</v>
      </c>
      <c r="B22" s="158" t="s">
        <v>203</v>
      </c>
      <c r="C22" s="158" t="s">
        <v>243</v>
      </c>
      <c r="D22" s="158" t="s">
        <v>244</v>
      </c>
      <c r="E22" s="148" t="s">
        <v>245</v>
      </c>
      <c r="F22" s="158" t="s">
        <v>17</v>
      </c>
      <c r="G22" s="306" t="str">
        <f>IF(AND('SOF metric 44a CCG performance'!I22="yes",'SOF metric 44b CCG performance'!I22="yes"),"yes","no")</f>
        <v>no</v>
      </c>
      <c r="H22" s="387" t="str">
        <f>IF(AND('SOF metric 44a CCG performance'!K22="yes",'SOF metric 44b CCG performance'!K22="yes"),"yes","no")</f>
        <v>no</v>
      </c>
      <c r="I22" s="387" t="str">
        <f>IF(AND('SOF metric 44a CCG performance'!M22="yes",'SOF metric 44b CCG performance'!M22="yes"),"yes","no")</f>
        <v>no</v>
      </c>
      <c r="J22" s="395" t="str">
        <f>IF(AND('SOF metric 44a CCG performance'!O22="yes",'SOF metric 44b CCG performance'!O22="yes"),"yes","no")</f>
        <v>no</v>
      </c>
      <c r="K22" s="395" t="str">
        <f>IF(AND('SOF metric 44a CCG performance'!Q22="yes",'SOF metric 44b CCG performance'!Q22="yes"),"yes","no")</f>
        <v>no</v>
      </c>
      <c r="L22" s="403" t="str">
        <f>IF(AND('SOF metric 44a CCG performance'!S22="yes",'SOF metric 44b CCG performance'!S22="yes"),"yes","no")</f>
        <v>no</v>
      </c>
      <c r="M22" s="406" t="str">
        <f>IF(AND('SOF metric 44a CCG performance'!U22="yes",'SOF metric 44b CCG performance'!U22="yes"),"yes","no")</f>
        <v>no</v>
      </c>
      <c r="N22" s="409" t="str">
        <f>IF(AND('SOF metric 44a CCG performance'!W22="yes",'SOF metric 44b CCG performance'!W22="yes"),"yes","no")</f>
        <v>no</v>
      </c>
    </row>
    <row r="23" spans="1:14" x14ac:dyDescent="0.2">
      <c r="A23" s="158" t="s">
        <v>180</v>
      </c>
      <c r="B23" s="158" t="s">
        <v>215</v>
      </c>
      <c r="C23" s="158" t="s">
        <v>246</v>
      </c>
      <c r="D23" s="158" t="s">
        <v>247</v>
      </c>
      <c r="E23" s="148" t="s">
        <v>248</v>
      </c>
      <c r="F23" s="158" t="s">
        <v>18</v>
      </c>
      <c r="G23" s="306" t="str">
        <f>IF(AND('SOF metric 44a CCG performance'!I23="yes",'SOF metric 44b CCG performance'!I23="yes"),"yes","no")</f>
        <v>no</v>
      </c>
      <c r="H23" s="387" t="str">
        <f>IF(AND('SOF metric 44a CCG performance'!K23="yes",'SOF metric 44b CCG performance'!K23="yes"),"yes","no")</f>
        <v>no</v>
      </c>
      <c r="I23" s="387" t="str">
        <f>IF(AND('SOF metric 44a CCG performance'!M23="yes",'SOF metric 44b CCG performance'!M23="yes"),"yes","no")</f>
        <v>no</v>
      </c>
      <c r="J23" s="395" t="str">
        <f>IF(AND('SOF metric 44a CCG performance'!O23="yes",'SOF metric 44b CCG performance'!O23="yes"),"yes","no")</f>
        <v>no</v>
      </c>
      <c r="K23" s="395" t="str">
        <f>IF(AND('SOF metric 44a CCG performance'!Q23="yes",'SOF metric 44b CCG performance'!Q23="yes"),"yes","no")</f>
        <v>no</v>
      </c>
      <c r="L23" s="403" t="str">
        <f>IF(AND('SOF metric 44a CCG performance'!S23="yes",'SOF metric 44b CCG performance'!S23="yes"),"yes","no")</f>
        <v>no</v>
      </c>
      <c r="M23" s="406" t="str">
        <f>IF(AND('SOF metric 44a CCG performance'!U23="yes",'SOF metric 44b CCG performance'!U23="yes"),"yes","no")</f>
        <v>no</v>
      </c>
      <c r="N23" s="409" t="str">
        <f>IF(AND('SOF metric 44a CCG performance'!W23="yes",'SOF metric 44b CCG performance'!W23="yes"),"yes","no")</f>
        <v>no</v>
      </c>
    </row>
    <row r="24" spans="1:14" x14ac:dyDescent="0.2">
      <c r="A24" s="158" t="s">
        <v>179</v>
      </c>
      <c r="B24" s="158" t="s">
        <v>203</v>
      </c>
      <c r="C24" s="158" t="s">
        <v>204</v>
      </c>
      <c r="D24" s="158" t="s">
        <v>205</v>
      </c>
      <c r="E24" s="148" t="s">
        <v>249</v>
      </c>
      <c r="F24" s="158" t="s">
        <v>19</v>
      </c>
      <c r="G24" s="306" t="str">
        <f>IF(AND('SOF metric 44a CCG performance'!I24="yes",'SOF metric 44b CCG performance'!I24="yes"),"yes","no")</f>
        <v>no</v>
      </c>
      <c r="H24" s="387" t="str">
        <f>IF(AND('SOF metric 44a CCG performance'!K24="yes",'SOF metric 44b CCG performance'!K24="yes"),"yes","no")</f>
        <v>no</v>
      </c>
      <c r="I24" s="387" t="str">
        <f>IF(AND('SOF metric 44a CCG performance'!M24="yes",'SOF metric 44b CCG performance'!M24="yes"),"yes","no")</f>
        <v>no</v>
      </c>
      <c r="J24" s="395" t="str">
        <f>IF(AND('SOF metric 44a CCG performance'!O24="yes",'SOF metric 44b CCG performance'!O24="yes"),"yes","no")</f>
        <v>no</v>
      </c>
      <c r="K24" s="395" t="str">
        <f>IF(AND('SOF metric 44a CCG performance'!Q24="yes",'SOF metric 44b CCG performance'!Q24="yes"),"yes","no")</f>
        <v>no</v>
      </c>
      <c r="L24" s="403" t="str">
        <f>IF(AND('SOF metric 44a CCG performance'!S24="yes",'SOF metric 44b CCG performance'!S24="yes"),"yes","no")</f>
        <v>no</v>
      </c>
      <c r="M24" s="406" t="str">
        <f>IF(AND('SOF metric 44a CCG performance'!U24="yes",'SOF metric 44b CCG performance'!U24="yes"),"yes","no")</f>
        <v>no</v>
      </c>
      <c r="N24" s="409" t="str">
        <f>IF(AND('SOF metric 44a CCG performance'!W24="yes",'SOF metric 44b CCG performance'!W24="yes"),"yes","no")</f>
        <v>no</v>
      </c>
    </row>
    <row r="25" spans="1:14" x14ac:dyDescent="0.2">
      <c r="A25" s="158" t="s">
        <v>182</v>
      </c>
      <c r="B25" s="158" t="s">
        <v>219</v>
      </c>
      <c r="C25" s="158" t="s">
        <v>251</v>
      </c>
      <c r="D25" s="158" t="s">
        <v>252</v>
      </c>
      <c r="E25" s="148" t="s">
        <v>253</v>
      </c>
      <c r="F25" s="158" t="s">
        <v>254</v>
      </c>
      <c r="G25" s="306" t="str">
        <f>IF(AND('SOF metric 44a CCG performance'!I25="yes",'SOF metric 44b CCG performance'!I25="yes"),"yes","no")</f>
        <v>yes</v>
      </c>
      <c r="H25" s="387" t="str">
        <f>IF(AND('SOF metric 44a CCG performance'!K25="yes",'SOF metric 44b CCG performance'!K25="yes"),"yes","no")</f>
        <v>yes</v>
      </c>
      <c r="I25" s="387" t="str">
        <f>IF(AND('SOF metric 44a CCG performance'!M25="yes",'SOF metric 44b CCG performance'!M25="yes"),"yes","no")</f>
        <v>yes</v>
      </c>
      <c r="J25" s="395" t="str">
        <f>IF(AND('SOF metric 44a CCG performance'!O25="yes",'SOF metric 44b CCG performance'!O25="yes"),"yes","no")</f>
        <v>yes</v>
      </c>
      <c r="K25" s="395" t="str">
        <f>IF(AND('SOF metric 44a CCG performance'!Q25="yes",'SOF metric 44b CCG performance'!Q25="yes"),"yes","no")</f>
        <v>yes</v>
      </c>
      <c r="L25" s="403" t="str">
        <f>IF(AND('SOF metric 44a CCG performance'!S25="yes",'SOF metric 44b CCG performance'!S25="yes"),"yes","no")</f>
        <v>yes</v>
      </c>
      <c r="M25" s="406" t="str">
        <f>IF(AND('SOF metric 44a CCG performance'!U25="yes",'SOF metric 44b CCG performance'!U25="yes"),"yes","no")</f>
        <v>yes</v>
      </c>
      <c r="N25" s="409" t="str">
        <f>IF(AND('SOF metric 44a CCG performance'!W25="yes",'SOF metric 44b CCG performance'!W25="yes"),"yes","no")</f>
        <v>yes</v>
      </c>
    </row>
    <row r="26" spans="1:14" x14ac:dyDescent="0.2">
      <c r="A26" s="158" t="s">
        <v>182</v>
      </c>
      <c r="B26" s="158" t="s">
        <v>219</v>
      </c>
      <c r="C26" s="158" t="s">
        <v>220</v>
      </c>
      <c r="D26" s="158" t="s">
        <v>221</v>
      </c>
      <c r="E26" s="148" t="s">
        <v>255</v>
      </c>
      <c r="F26" s="158" t="s">
        <v>21</v>
      </c>
      <c r="G26" s="306" t="str">
        <f>IF(AND('SOF metric 44a CCG performance'!I26="yes",'SOF metric 44b CCG performance'!I26="yes"),"yes","no")</f>
        <v>no</v>
      </c>
      <c r="H26" s="387" t="str">
        <f>IF(AND('SOF metric 44a CCG performance'!K26="yes",'SOF metric 44b CCG performance'!K26="yes"),"yes","no")</f>
        <v>no</v>
      </c>
      <c r="I26" s="387" t="str">
        <f>IF(AND('SOF metric 44a CCG performance'!M26="yes",'SOF metric 44b CCG performance'!M26="yes"),"yes","no")</f>
        <v>no</v>
      </c>
      <c r="J26" s="395" t="str">
        <f>IF(AND('SOF metric 44a CCG performance'!O26="yes",'SOF metric 44b CCG performance'!O26="yes"),"yes","no")</f>
        <v>no</v>
      </c>
      <c r="K26" s="395" t="str">
        <f>IF(AND('SOF metric 44a CCG performance'!Q26="yes",'SOF metric 44b CCG performance'!Q26="yes"),"yes","no")</f>
        <v>yes</v>
      </c>
      <c r="L26" s="403" t="str">
        <f>IF(AND('SOF metric 44a CCG performance'!S26="yes",'SOF metric 44b CCG performance'!S26="yes"),"yes","no")</f>
        <v>yes</v>
      </c>
      <c r="M26" s="406" t="str">
        <f>IF(AND('SOF metric 44a CCG performance'!U26="yes",'SOF metric 44b CCG performance'!U26="yes"),"yes","no")</f>
        <v>yes</v>
      </c>
      <c r="N26" s="409" t="str">
        <f>IF(AND('SOF metric 44a CCG performance'!W26="yes",'SOF metric 44b CCG performance'!W26="yes"),"yes","no")</f>
        <v>yes</v>
      </c>
    </row>
    <row r="27" spans="1:14" x14ac:dyDescent="0.2">
      <c r="A27" s="158" t="s">
        <v>181</v>
      </c>
      <c r="B27" s="158" t="s">
        <v>199</v>
      </c>
      <c r="C27" s="158" t="s">
        <v>257</v>
      </c>
      <c r="D27" s="158" t="s">
        <v>258</v>
      </c>
      <c r="E27" s="148" t="s">
        <v>259</v>
      </c>
      <c r="F27" s="158" t="s">
        <v>260</v>
      </c>
      <c r="G27" s="306" t="str">
        <f>IF(AND('SOF metric 44a CCG performance'!I27="yes",'SOF metric 44b CCG performance'!I27="yes"),"yes","no")</f>
        <v>no</v>
      </c>
      <c r="H27" s="387" t="str">
        <f>IF(AND('SOF metric 44a CCG performance'!K27="yes",'SOF metric 44b CCG performance'!K27="yes"),"yes","no")</f>
        <v>no</v>
      </c>
      <c r="I27" s="387" t="str">
        <f>IF(AND('SOF metric 44a CCG performance'!M27="yes",'SOF metric 44b CCG performance'!M27="yes"),"yes","no")</f>
        <v>no</v>
      </c>
      <c r="J27" s="395" t="str">
        <f>IF(AND('SOF metric 44a CCG performance'!O27="yes",'SOF metric 44b CCG performance'!O27="yes"),"yes","no")</f>
        <v>no</v>
      </c>
      <c r="K27" s="395" t="str">
        <f>IF(AND('SOF metric 44a CCG performance'!Q27="yes",'SOF metric 44b CCG performance'!Q27="yes"),"yes","no")</f>
        <v>no</v>
      </c>
      <c r="L27" s="403" t="str">
        <f>IF(AND('SOF metric 44a CCG performance'!S27="yes",'SOF metric 44b CCG performance'!S27="yes"),"yes","no")</f>
        <v>no</v>
      </c>
      <c r="M27" s="406" t="str">
        <f>IF(AND('SOF metric 44a CCG performance'!U27="yes",'SOF metric 44b CCG performance'!U27="yes"),"yes","no")</f>
        <v>no</v>
      </c>
      <c r="N27" s="409" t="str">
        <f>IF(AND('SOF metric 44a CCG performance'!W27="yes",'SOF metric 44b CCG performance'!W27="yes"),"yes","no")</f>
        <v>no</v>
      </c>
    </row>
    <row r="28" spans="1:14" x14ac:dyDescent="0.2">
      <c r="A28" s="158" t="s">
        <v>180</v>
      </c>
      <c r="B28" s="158" t="s">
        <v>215</v>
      </c>
      <c r="C28" s="158" t="s">
        <v>261</v>
      </c>
      <c r="D28" s="158" t="s">
        <v>262</v>
      </c>
      <c r="E28" s="148" t="s">
        <v>468</v>
      </c>
      <c r="F28" s="158" t="s">
        <v>469</v>
      </c>
      <c r="G28" s="306" t="str">
        <f>IF(AND('SOF metric 44a CCG performance'!I28="yes",'SOF metric 44b CCG performance'!I28="yes"),"yes","no")</f>
        <v>no</v>
      </c>
      <c r="H28" s="387" t="str">
        <f>IF(AND('SOF metric 44a CCG performance'!K28="yes",'SOF metric 44b CCG performance'!K28="yes"),"yes","no")</f>
        <v>no</v>
      </c>
      <c r="I28" s="387" t="str">
        <f>IF(AND('SOF metric 44a CCG performance'!M28="yes",'SOF metric 44b CCG performance'!M28="yes"),"yes","no")</f>
        <v>no</v>
      </c>
      <c r="J28" s="395" t="str">
        <f>IF(AND('SOF metric 44a CCG performance'!O28="yes",'SOF metric 44b CCG performance'!O28="yes"),"yes","no")</f>
        <v>no</v>
      </c>
      <c r="K28" s="395" t="str">
        <f>IF(AND('SOF metric 44a CCG performance'!Q28="yes",'SOF metric 44b CCG performance'!Q28="yes"),"yes","no")</f>
        <v>no</v>
      </c>
      <c r="L28" s="403" t="str">
        <f>IF(AND('SOF metric 44a CCG performance'!S28="yes",'SOF metric 44b CCG performance'!S28="yes"),"yes","no")</f>
        <v>no</v>
      </c>
      <c r="M28" s="406" t="str">
        <f>IF(AND('SOF metric 44a CCG performance'!U28="yes",'SOF metric 44b CCG performance'!U28="yes"),"yes","no")</f>
        <v>no</v>
      </c>
      <c r="N28" s="409" t="str">
        <f>IF(AND('SOF metric 44a CCG performance'!W28="yes",'SOF metric 44b CCG performance'!W28="yes"),"yes","no")</f>
        <v>yes</v>
      </c>
    </row>
    <row r="29" spans="1:14" x14ac:dyDescent="0.2">
      <c r="A29" s="158" t="s">
        <v>180</v>
      </c>
      <c r="B29" s="158" t="s">
        <v>215</v>
      </c>
      <c r="C29" s="158" t="s">
        <v>264</v>
      </c>
      <c r="D29" s="158" t="s">
        <v>265</v>
      </c>
      <c r="E29" s="148" t="s">
        <v>266</v>
      </c>
      <c r="F29" s="158" t="s">
        <v>162</v>
      </c>
      <c r="G29" s="306" t="str">
        <f>IF(AND('SOF metric 44a CCG performance'!I29="yes",'SOF metric 44b CCG performance'!I29="yes"),"yes","no")</f>
        <v>yes</v>
      </c>
      <c r="H29" s="387" t="str">
        <f>IF(AND('SOF metric 44a CCG performance'!K29="yes",'SOF metric 44b CCG performance'!K29="yes"),"yes","no")</f>
        <v>yes</v>
      </c>
      <c r="I29" s="387" t="str">
        <f>IF(AND('SOF metric 44a CCG performance'!M29="yes",'SOF metric 44b CCG performance'!M29="yes"),"yes","no")</f>
        <v>yes</v>
      </c>
      <c r="J29" s="395" t="str">
        <f>IF(AND('SOF metric 44a CCG performance'!O29="yes",'SOF metric 44b CCG performance'!O29="yes"),"yes","no")</f>
        <v>yes</v>
      </c>
      <c r="K29" s="395" t="str">
        <f>IF(AND('SOF metric 44a CCG performance'!Q29="yes",'SOF metric 44b CCG performance'!Q29="yes"),"yes","no")</f>
        <v>yes</v>
      </c>
      <c r="L29" s="403" t="str">
        <f>IF(AND('SOF metric 44a CCG performance'!S29="yes",'SOF metric 44b CCG performance'!S29="yes"),"yes","no")</f>
        <v>yes</v>
      </c>
      <c r="M29" s="406" t="str">
        <f>IF(AND('SOF metric 44a CCG performance'!U29="yes",'SOF metric 44b CCG performance'!U29="yes"),"yes","no")</f>
        <v>yes</v>
      </c>
      <c r="N29" s="409" t="str">
        <f>IF(AND('SOF metric 44a CCG performance'!W29="yes",'SOF metric 44b CCG performance'!W29="yes"),"yes","no")</f>
        <v>yes</v>
      </c>
    </row>
    <row r="30" spans="1:14" x14ac:dyDescent="0.2">
      <c r="A30" s="158" t="s">
        <v>184</v>
      </c>
      <c r="B30" s="158" t="s">
        <v>190</v>
      </c>
      <c r="C30" s="158" t="s">
        <v>267</v>
      </c>
      <c r="D30" s="158" t="s">
        <v>268</v>
      </c>
      <c r="E30" s="148" t="s">
        <v>269</v>
      </c>
      <c r="F30" s="158" t="s">
        <v>163</v>
      </c>
      <c r="G30" s="306" t="str">
        <f>IF(AND('SOF metric 44a CCG performance'!I30="yes",'SOF metric 44b CCG performance'!I30="yes"),"yes","no")</f>
        <v>no</v>
      </c>
      <c r="H30" s="387" t="str">
        <f>IF(AND('SOF metric 44a CCG performance'!K30="yes",'SOF metric 44b CCG performance'!K30="yes"),"yes","no")</f>
        <v>no</v>
      </c>
      <c r="I30" s="387" t="str">
        <f>IF(AND('SOF metric 44a CCG performance'!M30="yes",'SOF metric 44b CCG performance'!M30="yes"),"yes","no")</f>
        <v>no</v>
      </c>
      <c r="J30" s="395" t="str">
        <f>IF(AND('SOF metric 44a CCG performance'!O30="yes",'SOF metric 44b CCG performance'!O30="yes"),"yes","no")</f>
        <v>no</v>
      </c>
      <c r="K30" s="395" t="str">
        <f>IF(AND('SOF metric 44a CCG performance'!Q30="yes",'SOF metric 44b CCG performance'!Q30="yes"),"yes","no")</f>
        <v>no</v>
      </c>
      <c r="L30" s="403" t="str">
        <f>IF(AND('SOF metric 44a CCG performance'!S30="yes",'SOF metric 44b CCG performance'!S30="yes"),"yes","no")</f>
        <v>no</v>
      </c>
      <c r="M30" s="406" t="str">
        <f>IF(AND('SOF metric 44a CCG performance'!U30="yes",'SOF metric 44b CCG performance'!U30="yes"),"yes","no")</f>
        <v>yes</v>
      </c>
      <c r="N30" s="409" t="str">
        <f>IF(AND('SOF metric 44a CCG performance'!W30="yes",'SOF metric 44b CCG performance'!W30="yes"),"yes","no")</f>
        <v>yes</v>
      </c>
    </row>
    <row r="31" spans="1:14" x14ac:dyDescent="0.2">
      <c r="A31" s="158" t="s">
        <v>181</v>
      </c>
      <c r="B31" s="158" t="s">
        <v>199</v>
      </c>
      <c r="C31" s="158" t="s">
        <v>200</v>
      </c>
      <c r="D31" s="158" t="s">
        <v>201</v>
      </c>
      <c r="E31" s="148" t="s">
        <v>270</v>
      </c>
      <c r="F31" s="158" t="s">
        <v>25</v>
      </c>
      <c r="G31" s="306" t="str">
        <f>IF(AND('SOF metric 44a CCG performance'!I31="yes",'SOF metric 44b CCG performance'!I31="yes"),"yes","no")</f>
        <v>yes</v>
      </c>
      <c r="H31" s="387" t="str">
        <f>IF(AND('SOF metric 44a CCG performance'!K31="yes",'SOF metric 44b CCG performance'!K31="yes"),"yes","no")</f>
        <v>yes</v>
      </c>
      <c r="I31" s="387" t="str">
        <f>IF(AND('SOF metric 44a CCG performance'!M31="yes",'SOF metric 44b CCG performance'!M31="yes"),"yes","no")</f>
        <v>yes</v>
      </c>
      <c r="J31" s="395" t="str">
        <f>IF(AND('SOF metric 44a CCG performance'!O31="yes",'SOF metric 44b CCG performance'!O31="yes"),"yes","no")</f>
        <v>yes</v>
      </c>
      <c r="K31" s="395" t="str">
        <f>IF(AND('SOF metric 44a CCG performance'!Q31="yes",'SOF metric 44b CCG performance'!Q31="yes"),"yes","no")</f>
        <v>yes</v>
      </c>
      <c r="L31" s="403" t="str">
        <f>IF(AND('SOF metric 44a CCG performance'!S31="yes",'SOF metric 44b CCG performance'!S31="yes"),"yes","no")</f>
        <v>yes</v>
      </c>
      <c r="M31" s="406" t="str">
        <f>IF(AND('SOF metric 44a CCG performance'!U31="yes",'SOF metric 44b CCG performance'!U31="yes"),"yes","no")</f>
        <v>yes</v>
      </c>
      <c r="N31" s="409" t="str">
        <f>IF(AND('SOF metric 44a CCG performance'!W31="yes",'SOF metric 44b CCG performance'!W31="yes"),"yes","no")</f>
        <v>yes</v>
      </c>
    </row>
    <row r="32" spans="1:14" x14ac:dyDescent="0.2">
      <c r="A32" s="158" t="s">
        <v>184</v>
      </c>
      <c r="B32" s="158" t="s">
        <v>190</v>
      </c>
      <c r="C32" s="158" t="s">
        <v>271</v>
      </c>
      <c r="D32" s="158" t="s">
        <v>272</v>
      </c>
      <c r="E32" s="148" t="s">
        <v>273</v>
      </c>
      <c r="F32" s="158" t="s">
        <v>26</v>
      </c>
      <c r="G32" s="306" t="str">
        <f>IF(AND('SOF metric 44a CCG performance'!I32="yes",'SOF metric 44b CCG performance'!I32="yes"),"yes","no")</f>
        <v>no</v>
      </c>
      <c r="H32" s="387" t="str">
        <f>IF(AND('SOF metric 44a CCG performance'!K32="yes",'SOF metric 44b CCG performance'!K32="yes"),"yes","no")</f>
        <v>no</v>
      </c>
      <c r="I32" s="387" t="str">
        <f>IF(AND('SOF metric 44a CCG performance'!M32="yes",'SOF metric 44b CCG performance'!M32="yes"),"yes","no")</f>
        <v>no</v>
      </c>
      <c r="J32" s="395" t="str">
        <f>IF(AND('SOF metric 44a CCG performance'!O32="yes",'SOF metric 44b CCG performance'!O32="yes"),"yes","no")</f>
        <v>no</v>
      </c>
      <c r="K32" s="395" t="str">
        <f>IF(AND('SOF metric 44a CCG performance'!Q32="yes",'SOF metric 44b CCG performance'!Q32="yes"),"yes","no")</f>
        <v>no</v>
      </c>
      <c r="L32" s="403" t="str">
        <f>IF(AND('SOF metric 44a CCG performance'!S32="yes",'SOF metric 44b CCG performance'!S32="yes"),"yes","no")</f>
        <v>no</v>
      </c>
      <c r="M32" s="406" t="str">
        <f>IF(AND('SOF metric 44a CCG performance'!U32="yes",'SOF metric 44b CCG performance'!U32="yes"),"yes","no")</f>
        <v>no</v>
      </c>
      <c r="N32" s="409" t="str">
        <f>IF(AND('SOF metric 44a CCG performance'!W32="yes",'SOF metric 44b CCG performance'!W32="yes"),"yes","no")</f>
        <v>yes</v>
      </c>
    </row>
    <row r="33" spans="1:14" x14ac:dyDescent="0.2">
      <c r="A33" s="158" t="s">
        <v>179</v>
      </c>
      <c r="B33" s="158" t="s">
        <v>203</v>
      </c>
      <c r="C33" s="158" t="s">
        <v>278</v>
      </c>
      <c r="D33" s="158" t="s">
        <v>279</v>
      </c>
      <c r="E33" s="148" t="s">
        <v>280</v>
      </c>
      <c r="F33" s="158" t="s">
        <v>29</v>
      </c>
      <c r="G33" s="306" t="str">
        <f>IF(AND('SOF metric 44a CCG performance'!I33="yes",'SOF metric 44b CCG performance'!I33="yes"),"yes","no")</f>
        <v>no</v>
      </c>
      <c r="H33" s="387" t="str">
        <f>IF(AND('SOF metric 44a CCG performance'!K33="yes",'SOF metric 44b CCG performance'!K33="yes"),"yes","no")</f>
        <v>no</v>
      </c>
      <c r="I33" s="387" t="str">
        <f>IF(AND('SOF metric 44a CCG performance'!M33="yes",'SOF metric 44b CCG performance'!M33="yes"),"yes","no")</f>
        <v>no</v>
      </c>
      <c r="J33" s="395" t="str">
        <f>IF(AND('SOF metric 44a CCG performance'!O33="yes",'SOF metric 44b CCG performance'!O33="yes"),"yes","no")</f>
        <v>no</v>
      </c>
      <c r="K33" s="395" t="str">
        <f>IF(AND('SOF metric 44a CCG performance'!Q33="yes",'SOF metric 44b CCG performance'!Q33="yes"),"yes","no")</f>
        <v>yes</v>
      </c>
      <c r="L33" s="403" t="str">
        <f>IF(AND('SOF metric 44a CCG performance'!S33="yes",'SOF metric 44b CCG performance'!S33="yes"),"yes","no")</f>
        <v>yes</v>
      </c>
      <c r="M33" s="406" t="str">
        <f>IF(AND('SOF metric 44a CCG performance'!U33="yes",'SOF metric 44b CCG performance'!U33="yes"),"yes","no")</f>
        <v>yes</v>
      </c>
      <c r="N33" s="409" t="str">
        <f>IF(AND('SOF metric 44a CCG performance'!W33="yes",'SOF metric 44b CCG performance'!W33="yes"),"yes","no")</f>
        <v>yes</v>
      </c>
    </row>
    <row r="34" spans="1:14" x14ac:dyDescent="0.2">
      <c r="A34" s="158" t="s">
        <v>182</v>
      </c>
      <c r="B34" s="158" t="s">
        <v>219</v>
      </c>
      <c r="C34" s="158" t="s">
        <v>220</v>
      </c>
      <c r="D34" s="158" t="s">
        <v>221</v>
      </c>
      <c r="E34" s="148" t="s">
        <v>284</v>
      </c>
      <c r="F34" s="158" t="s">
        <v>30</v>
      </c>
      <c r="G34" s="306" t="str">
        <f>IF(AND('SOF metric 44a CCG performance'!I34="yes",'SOF metric 44b CCG performance'!I34="yes"),"yes","no")</f>
        <v>yes</v>
      </c>
      <c r="H34" s="387" t="str">
        <f>IF(AND('SOF metric 44a CCG performance'!K34="yes",'SOF metric 44b CCG performance'!K34="yes"),"yes","no")</f>
        <v>yes</v>
      </c>
      <c r="I34" s="387" t="str">
        <f>IF(AND('SOF metric 44a CCG performance'!M34="yes",'SOF metric 44b CCG performance'!M34="yes"),"yes","no")</f>
        <v>yes</v>
      </c>
      <c r="J34" s="395" t="str">
        <f>IF(AND('SOF metric 44a CCG performance'!O34="yes",'SOF metric 44b CCG performance'!O34="yes"),"yes","no")</f>
        <v>yes</v>
      </c>
      <c r="K34" s="395" t="str">
        <f>IF(AND('SOF metric 44a CCG performance'!Q34="yes",'SOF metric 44b CCG performance'!Q34="yes"),"yes","no")</f>
        <v>yes</v>
      </c>
      <c r="L34" s="403" t="str">
        <f>IF(AND('SOF metric 44a CCG performance'!S34="yes",'SOF metric 44b CCG performance'!S34="yes"),"yes","no")</f>
        <v>yes</v>
      </c>
      <c r="M34" s="406" t="str">
        <f>IF(AND('SOF metric 44a CCG performance'!U34="yes",'SOF metric 44b CCG performance'!U34="yes"),"yes","no")</f>
        <v>yes</v>
      </c>
      <c r="N34" s="409" t="str">
        <f>IF(AND('SOF metric 44a CCG performance'!W34="yes",'SOF metric 44b CCG performance'!W34="yes"),"yes","no")</f>
        <v>yes</v>
      </c>
    </row>
    <row r="35" spans="1:14" x14ac:dyDescent="0.2">
      <c r="A35" s="158" t="s">
        <v>180</v>
      </c>
      <c r="B35" s="158" t="s">
        <v>215</v>
      </c>
      <c r="C35" s="158" t="s">
        <v>285</v>
      </c>
      <c r="D35" s="158" t="s">
        <v>286</v>
      </c>
      <c r="E35" s="148" t="s">
        <v>287</v>
      </c>
      <c r="F35" s="158" t="s">
        <v>31</v>
      </c>
      <c r="G35" s="306" t="str">
        <f>IF(AND('SOF metric 44a CCG performance'!I35="yes",'SOF metric 44b CCG performance'!I35="yes"),"yes","no")</f>
        <v>no</v>
      </c>
      <c r="H35" s="387" t="str">
        <f>IF(AND('SOF metric 44a CCG performance'!K35="yes",'SOF metric 44b CCG performance'!K35="yes"),"yes","no")</f>
        <v>no</v>
      </c>
      <c r="I35" s="387" t="str">
        <f>IF(AND('SOF metric 44a CCG performance'!M35="yes",'SOF metric 44b CCG performance'!M35="yes"),"yes","no")</f>
        <v>no</v>
      </c>
      <c r="J35" s="395" t="str">
        <f>IF(AND('SOF metric 44a CCG performance'!O35="yes",'SOF metric 44b CCG performance'!O35="yes"),"yes","no")</f>
        <v>no</v>
      </c>
      <c r="K35" s="395" t="str">
        <f>IF(AND('SOF metric 44a CCG performance'!Q35="yes",'SOF metric 44b CCG performance'!Q35="yes"),"yes","no")</f>
        <v>no</v>
      </c>
      <c r="L35" s="403" t="str">
        <f>IF(AND('SOF metric 44a CCG performance'!S35="yes",'SOF metric 44b CCG performance'!S35="yes"),"yes","no")</f>
        <v>no</v>
      </c>
      <c r="M35" s="406" t="str">
        <f>IF(AND('SOF metric 44a CCG performance'!U35="yes",'SOF metric 44b CCG performance'!U35="yes"),"yes","no")</f>
        <v>no</v>
      </c>
      <c r="N35" s="409" t="str">
        <f>IF(AND('SOF metric 44a CCG performance'!W35="yes",'SOF metric 44b CCG performance'!W35="yes"),"yes","no")</f>
        <v>no</v>
      </c>
    </row>
    <row r="36" spans="1:14" x14ac:dyDescent="0.2">
      <c r="A36" s="158" t="s">
        <v>181</v>
      </c>
      <c r="B36" s="158" t="s">
        <v>199</v>
      </c>
      <c r="C36" s="158" t="s">
        <v>288</v>
      </c>
      <c r="D36" s="158" t="s">
        <v>289</v>
      </c>
      <c r="E36" s="148" t="s">
        <v>290</v>
      </c>
      <c r="F36" s="158" t="s">
        <v>32</v>
      </c>
      <c r="G36" s="306" t="str">
        <f>IF(AND('SOF metric 44a CCG performance'!I36="yes",'SOF metric 44b CCG performance'!I36="yes"),"yes","no")</f>
        <v>yes</v>
      </c>
      <c r="H36" s="387" t="str">
        <f>IF(AND('SOF metric 44a CCG performance'!K36="yes",'SOF metric 44b CCG performance'!K36="yes"),"yes","no")</f>
        <v>yes</v>
      </c>
      <c r="I36" s="387" t="str">
        <f>IF(AND('SOF metric 44a CCG performance'!M36="yes",'SOF metric 44b CCG performance'!M36="yes"),"yes","no")</f>
        <v>yes</v>
      </c>
      <c r="J36" s="395" t="str">
        <f>IF(AND('SOF metric 44a CCG performance'!O36="yes",'SOF metric 44b CCG performance'!O36="yes"),"yes","no")</f>
        <v>yes</v>
      </c>
      <c r="K36" s="395" t="str">
        <f>IF(AND('SOF metric 44a CCG performance'!Q36="yes",'SOF metric 44b CCG performance'!Q36="yes"),"yes","no")</f>
        <v>yes</v>
      </c>
      <c r="L36" s="403" t="str">
        <f>IF(AND('SOF metric 44a CCG performance'!S36="yes",'SOF metric 44b CCG performance'!S36="yes"),"yes","no")</f>
        <v>yes</v>
      </c>
      <c r="M36" s="406" t="str">
        <f>IF(AND('SOF metric 44a CCG performance'!U36="yes",'SOF metric 44b CCG performance'!U36="yes"),"yes","no")</f>
        <v>yes</v>
      </c>
      <c r="N36" s="409" t="str">
        <f>IF(AND('SOF metric 44a CCG performance'!W36="yes",'SOF metric 44b CCG performance'!W36="yes"),"yes","no")</f>
        <v>yes</v>
      </c>
    </row>
    <row r="37" spans="1:14" x14ac:dyDescent="0.2">
      <c r="A37" s="158" t="s">
        <v>180</v>
      </c>
      <c r="B37" s="158" t="s">
        <v>215</v>
      </c>
      <c r="C37" s="158" t="s">
        <v>246</v>
      </c>
      <c r="D37" s="158" t="s">
        <v>247</v>
      </c>
      <c r="E37" s="148" t="s">
        <v>291</v>
      </c>
      <c r="F37" s="158" t="s">
        <v>33</v>
      </c>
      <c r="G37" s="306" t="str">
        <f>IF(AND('SOF metric 44a CCG performance'!I37="yes",'SOF metric 44b CCG performance'!I37="yes"),"yes","no")</f>
        <v>no</v>
      </c>
      <c r="H37" s="387" t="str">
        <f>IF(AND('SOF metric 44a CCG performance'!K37="yes",'SOF metric 44b CCG performance'!K37="yes"),"yes","no")</f>
        <v>no</v>
      </c>
      <c r="I37" s="387" t="str">
        <f>IF(AND('SOF metric 44a CCG performance'!M37="yes",'SOF metric 44b CCG performance'!M37="yes"),"yes","no")</f>
        <v>no</v>
      </c>
      <c r="J37" s="395" t="str">
        <f>IF(AND('SOF metric 44a CCG performance'!O37="yes",'SOF metric 44b CCG performance'!O37="yes"),"yes","no")</f>
        <v>no</v>
      </c>
      <c r="K37" s="395" t="str">
        <f>IF(AND('SOF metric 44a CCG performance'!Q37="yes",'SOF metric 44b CCG performance'!Q37="yes"),"yes","no")</f>
        <v>no</v>
      </c>
      <c r="L37" s="403" t="str">
        <f>IF(AND('SOF metric 44a CCG performance'!S37="yes",'SOF metric 44b CCG performance'!S37="yes"),"yes","no")</f>
        <v>no</v>
      </c>
      <c r="M37" s="406" t="str">
        <f>IF(AND('SOF metric 44a CCG performance'!U37="yes",'SOF metric 44b CCG performance'!U37="yes"),"yes","no")</f>
        <v>no</v>
      </c>
      <c r="N37" s="409" t="str">
        <f>IF(AND('SOF metric 44a CCG performance'!W37="yes",'SOF metric 44b CCG performance'!W37="yes"),"yes","no")</f>
        <v>no</v>
      </c>
    </row>
    <row r="38" spans="1:14" x14ac:dyDescent="0.2">
      <c r="A38" s="158" t="s">
        <v>183</v>
      </c>
      <c r="B38" s="158" t="s">
        <v>211</v>
      </c>
      <c r="C38" s="158" t="s">
        <v>234</v>
      </c>
      <c r="D38" s="158" t="s">
        <v>235</v>
      </c>
      <c r="E38" s="148" t="s">
        <v>292</v>
      </c>
      <c r="F38" s="158" t="s">
        <v>293</v>
      </c>
      <c r="G38" s="306" t="str">
        <f>IF(AND('SOF metric 44a CCG performance'!I38="yes",'SOF metric 44b CCG performance'!I38="yes"),"yes","no")</f>
        <v>no</v>
      </c>
      <c r="H38" s="387" t="str">
        <f>IF(AND('SOF metric 44a CCG performance'!K38="yes",'SOF metric 44b CCG performance'!K38="yes"),"yes","no")</f>
        <v>no</v>
      </c>
      <c r="I38" s="387" t="str">
        <f>IF(AND('SOF metric 44a CCG performance'!M38="yes",'SOF metric 44b CCG performance'!M38="yes"),"yes","no")</f>
        <v>no</v>
      </c>
      <c r="J38" s="395" t="str">
        <f>IF(AND('SOF metric 44a CCG performance'!O38="yes",'SOF metric 44b CCG performance'!O38="yes"),"yes","no")</f>
        <v>no</v>
      </c>
      <c r="K38" s="395" t="str">
        <f>IF(AND('SOF metric 44a CCG performance'!Q38="yes",'SOF metric 44b CCG performance'!Q38="yes"),"yes","no")</f>
        <v>no</v>
      </c>
      <c r="L38" s="403" t="str">
        <f>IF(AND('SOF metric 44a CCG performance'!S38="yes",'SOF metric 44b CCG performance'!S38="yes"),"yes","no")</f>
        <v>no</v>
      </c>
      <c r="M38" s="406" t="str">
        <f>IF(AND('SOF metric 44a CCG performance'!U38="yes",'SOF metric 44b CCG performance'!U38="yes"),"yes","no")</f>
        <v>no</v>
      </c>
      <c r="N38" s="409" t="str">
        <f>IF(AND('SOF metric 44a CCG performance'!W38="yes",'SOF metric 44b CCG performance'!W38="yes"),"yes","no")</f>
        <v>no</v>
      </c>
    </row>
    <row r="39" spans="1:14" x14ac:dyDescent="0.2">
      <c r="A39" s="158" t="s">
        <v>183</v>
      </c>
      <c r="B39" s="158" t="s">
        <v>211</v>
      </c>
      <c r="C39" s="158" t="s">
        <v>281</v>
      </c>
      <c r="D39" s="158" t="s">
        <v>282</v>
      </c>
      <c r="E39" s="148" t="s">
        <v>470</v>
      </c>
      <c r="F39" s="158" t="s">
        <v>471</v>
      </c>
      <c r="G39" s="306" t="str">
        <f>IF(AND('SOF metric 44a CCG performance'!I39="yes",'SOF metric 44b CCG performance'!I39="yes"),"yes","no")</f>
        <v>no</v>
      </c>
      <c r="H39" s="387" t="str">
        <f>IF(AND('SOF metric 44a CCG performance'!K39="yes",'SOF metric 44b CCG performance'!K39="yes"),"yes","no")</f>
        <v>no</v>
      </c>
      <c r="I39" s="387" t="str">
        <f>IF(AND('SOF metric 44a CCG performance'!M39="yes",'SOF metric 44b CCG performance'!M39="yes"),"yes","no")</f>
        <v>no</v>
      </c>
      <c r="J39" s="395" t="str">
        <f>IF(AND('SOF metric 44a CCG performance'!O39="yes",'SOF metric 44b CCG performance'!O39="yes"),"yes","no")</f>
        <v>no</v>
      </c>
      <c r="K39" s="395" t="str">
        <f>IF(AND('SOF metric 44a CCG performance'!Q39="yes",'SOF metric 44b CCG performance'!Q39="yes"),"yes","no")</f>
        <v>no</v>
      </c>
      <c r="L39" s="403" t="str">
        <f>IF(AND('SOF metric 44a CCG performance'!S39="yes",'SOF metric 44b CCG performance'!S39="yes"),"yes","no")</f>
        <v>no</v>
      </c>
      <c r="M39" s="406" t="str">
        <f>IF(AND('SOF metric 44a CCG performance'!U39="yes",'SOF metric 44b CCG performance'!U39="yes"),"yes","no")</f>
        <v>no</v>
      </c>
      <c r="N39" s="409" t="str">
        <f>IF(AND('SOF metric 44a CCG performance'!W39="yes",'SOF metric 44b CCG performance'!W39="yes"),"yes","no")</f>
        <v>yes</v>
      </c>
    </row>
    <row r="40" spans="1:14" x14ac:dyDescent="0.2">
      <c r="A40" s="158" t="s">
        <v>182</v>
      </c>
      <c r="B40" s="158" t="s">
        <v>219</v>
      </c>
      <c r="C40" s="158" t="s">
        <v>220</v>
      </c>
      <c r="D40" s="158" t="s">
        <v>221</v>
      </c>
      <c r="E40" s="148" t="s">
        <v>297</v>
      </c>
      <c r="F40" s="158" t="s">
        <v>35</v>
      </c>
      <c r="G40" s="306" t="str">
        <f>IF(AND('SOF metric 44a CCG performance'!I40="yes",'SOF metric 44b CCG performance'!I40="yes"),"yes","no")</f>
        <v>no</v>
      </c>
      <c r="H40" s="387" t="str">
        <f>IF(AND('SOF metric 44a CCG performance'!K40="yes",'SOF metric 44b CCG performance'!K40="yes"),"yes","no")</f>
        <v>yes</v>
      </c>
      <c r="I40" s="387" t="str">
        <f>IF(AND('SOF metric 44a CCG performance'!M40="yes",'SOF metric 44b CCG performance'!M40="yes"),"yes","no")</f>
        <v>yes</v>
      </c>
      <c r="J40" s="395" t="str">
        <f>IF(AND('SOF metric 44a CCG performance'!O40="yes",'SOF metric 44b CCG performance'!O40="yes"),"yes","no")</f>
        <v>yes</v>
      </c>
      <c r="K40" s="395" t="str">
        <f>IF(AND('SOF metric 44a CCG performance'!Q40="yes",'SOF metric 44b CCG performance'!Q40="yes"),"yes","no")</f>
        <v>yes</v>
      </c>
      <c r="L40" s="403" t="str">
        <f>IF(AND('SOF metric 44a CCG performance'!S40="yes",'SOF metric 44b CCG performance'!S40="yes"),"yes","no")</f>
        <v>no</v>
      </c>
      <c r="M40" s="406" t="str">
        <f>IF(AND('SOF metric 44a CCG performance'!U40="yes",'SOF metric 44b CCG performance'!U40="yes"),"yes","no")</f>
        <v>no</v>
      </c>
      <c r="N40" s="409" t="str">
        <f>IF(AND('SOF metric 44a CCG performance'!W40="yes",'SOF metric 44b CCG performance'!W40="yes"),"yes","no")</f>
        <v>no</v>
      </c>
    </row>
    <row r="41" spans="1:14" x14ac:dyDescent="0.2">
      <c r="A41" s="158" t="s">
        <v>184</v>
      </c>
      <c r="B41" s="158" t="s">
        <v>190</v>
      </c>
      <c r="C41" s="158" t="s">
        <v>298</v>
      </c>
      <c r="D41" s="158" t="s">
        <v>299</v>
      </c>
      <c r="E41" s="148" t="s">
        <v>300</v>
      </c>
      <c r="F41" s="158" t="s">
        <v>36</v>
      </c>
      <c r="G41" s="306" t="str">
        <f>IF(AND('SOF metric 44a CCG performance'!I41="yes",'SOF metric 44b CCG performance'!I41="yes"),"yes","no")</f>
        <v>no</v>
      </c>
      <c r="H41" s="387" t="str">
        <f>IF(AND('SOF metric 44a CCG performance'!K41="yes",'SOF metric 44b CCG performance'!K41="yes"),"yes","no")</f>
        <v>no</v>
      </c>
      <c r="I41" s="387" t="str">
        <f>IF(AND('SOF metric 44a CCG performance'!M41="yes",'SOF metric 44b CCG performance'!M41="yes"),"yes","no")</f>
        <v>no</v>
      </c>
      <c r="J41" s="395" t="str">
        <f>IF(AND('SOF metric 44a CCG performance'!O41="yes",'SOF metric 44b CCG performance'!O41="yes"),"yes","no")</f>
        <v>no</v>
      </c>
      <c r="K41" s="395" t="str">
        <f>IF(AND('SOF metric 44a CCG performance'!Q41="yes",'SOF metric 44b CCG performance'!Q41="yes"),"yes","no")</f>
        <v>no</v>
      </c>
      <c r="L41" s="403" t="str">
        <f>IF(AND('SOF metric 44a CCG performance'!S41="yes",'SOF metric 44b CCG performance'!S41="yes"),"yes","no")</f>
        <v>no</v>
      </c>
      <c r="M41" s="406" t="str">
        <f>IF(AND('SOF metric 44a CCG performance'!U41="yes",'SOF metric 44b CCG performance'!U41="yes"),"yes","no")</f>
        <v>no</v>
      </c>
      <c r="N41" s="409" t="str">
        <f>IF(AND('SOF metric 44a CCG performance'!W41="yes",'SOF metric 44b CCG performance'!W41="yes"),"yes","no")</f>
        <v>yes</v>
      </c>
    </row>
    <row r="42" spans="1:14" x14ac:dyDescent="0.2">
      <c r="A42" s="158" t="s">
        <v>182</v>
      </c>
      <c r="B42" s="158" t="s">
        <v>219</v>
      </c>
      <c r="C42" s="158" t="s">
        <v>220</v>
      </c>
      <c r="D42" s="158" t="s">
        <v>221</v>
      </c>
      <c r="E42" s="148" t="s">
        <v>302</v>
      </c>
      <c r="F42" s="158" t="s">
        <v>38</v>
      </c>
      <c r="G42" s="306" t="str">
        <f>IF(AND('SOF metric 44a CCG performance'!I42="yes",'SOF metric 44b CCG performance'!I42="yes"),"yes","no")</f>
        <v>no</v>
      </c>
      <c r="H42" s="387" t="str">
        <f>IF(AND('SOF metric 44a CCG performance'!K42="yes",'SOF metric 44b CCG performance'!K42="yes"),"yes","no")</f>
        <v>no</v>
      </c>
      <c r="I42" s="387" t="str">
        <f>IF(AND('SOF metric 44a CCG performance'!M42="yes",'SOF metric 44b CCG performance'!M42="yes"),"yes","no")</f>
        <v>no</v>
      </c>
      <c r="J42" s="395" t="str">
        <f>IF(AND('SOF metric 44a CCG performance'!O42="yes",'SOF metric 44b CCG performance'!O42="yes"),"yes","no")</f>
        <v>no</v>
      </c>
      <c r="K42" s="395" t="str">
        <f>IF(AND('SOF metric 44a CCG performance'!Q42="yes",'SOF metric 44b CCG performance'!Q42="yes"),"yes","no")</f>
        <v>no</v>
      </c>
      <c r="L42" s="403" t="str">
        <f>IF(AND('SOF metric 44a CCG performance'!S42="yes",'SOF metric 44b CCG performance'!S42="yes"),"yes","no")</f>
        <v>no</v>
      </c>
      <c r="M42" s="406" t="str">
        <f>IF(AND('SOF metric 44a CCG performance'!U42="yes",'SOF metric 44b CCG performance'!U42="yes"),"yes","no")</f>
        <v>no</v>
      </c>
      <c r="N42" s="409" t="str">
        <f>IF(AND('SOF metric 44a CCG performance'!W42="yes",'SOF metric 44b CCG performance'!W42="yes"),"yes","no")</f>
        <v>no</v>
      </c>
    </row>
    <row r="43" spans="1:14" x14ac:dyDescent="0.2">
      <c r="A43" s="158" t="s">
        <v>182</v>
      </c>
      <c r="B43" s="158" t="s">
        <v>219</v>
      </c>
      <c r="C43" s="158" t="s">
        <v>251</v>
      </c>
      <c r="D43" s="158" t="s">
        <v>252</v>
      </c>
      <c r="E43" s="148" t="s">
        <v>303</v>
      </c>
      <c r="F43" s="158" t="s">
        <v>39</v>
      </c>
      <c r="G43" s="306" t="str">
        <f>IF(AND('SOF metric 44a CCG performance'!I43="yes",'SOF metric 44b CCG performance'!I43="yes"),"yes","no")</f>
        <v>no</v>
      </c>
      <c r="H43" s="387" t="str">
        <f>IF(AND('SOF metric 44a CCG performance'!K43="yes",'SOF metric 44b CCG performance'!K43="yes"),"yes","no")</f>
        <v>no</v>
      </c>
      <c r="I43" s="387" t="str">
        <f>IF(AND('SOF metric 44a CCG performance'!M43="yes",'SOF metric 44b CCG performance'!M43="yes"),"yes","no")</f>
        <v>no</v>
      </c>
      <c r="J43" s="395" t="str">
        <f>IF(AND('SOF metric 44a CCG performance'!O43="yes",'SOF metric 44b CCG performance'!O43="yes"),"yes","no")</f>
        <v>no</v>
      </c>
      <c r="K43" s="395" t="str">
        <f>IF(AND('SOF metric 44a CCG performance'!Q43="yes",'SOF metric 44b CCG performance'!Q43="yes"),"yes","no")</f>
        <v>no</v>
      </c>
      <c r="L43" s="403" t="str">
        <f>IF(AND('SOF metric 44a CCG performance'!S43="yes",'SOF metric 44b CCG performance'!S43="yes"),"yes","no")</f>
        <v>no</v>
      </c>
      <c r="M43" s="406" t="str">
        <f>IF(AND('SOF metric 44a CCG performance'!U43="yes",'SOF metric 44b CCG performance'!U43="yes"),"yes","no")</f>
        <v>no</v>
      </c>
      <c r="N43" s="409" t="str">
        <f>IF(AND('SOF metric 44a CCG performance'!W43="yes",'SOF metric 44b CCG performance'!W43="yes"),"yes","no")</f>
        <v>no</v>
      </c>
    </row>
    <row r="44" spans="1:14" x14ac:dyDescent="0.2">
      <c r="A44" s="158" t="s">
        <v>183</v>
      </c>
      <c r="B44" s="158" t="s">
        <v>211</v>
      </c>
      <c r="C44" s="158" t="s">
        <v>294</v>
      </c>
      <c r="D44" s="158" t="s">
        <v>295</v>
      </c>
      <c r="E44" s="148" t="s">
        <v>472</v>
      </c>
      <c r="F44" s="158" t="s">
        <v>473</v>
      </c>
      <c r="G44" s="306" t="str">
        <f>IF(AND('SOF metric 44a CCG performance'!I44="yes",'SOF metric 44b CCG performance'!I44="yes"),"yes","no")</f>
        <v>no</v>
      </c>
      <c r="H44" s="387" t="str">
        <f>IF(AND('SOF metric 44a CCG performance'!K44="yes",'SOF metric 44b CCG performance'!K44="yes"),"yes","no")</f>
        <v>no</v>
      </c>
      <c r="I44" s="387" t="str">
        <f>IF(AND('SOF metric 44a CCG performance'!M44="yes",'SOF metric 44b CCG performance'!M44="yes"),"yes","no")</f>
        <v>no</v>
      </c>
      <c r="J44" s="395" t="str">
        <f>IF(AND('SOF metric 44a CCG performance'!O44="yes",'SOF metric 44b CCG performance'!O44="yes"),"yes","no")</f>
        <v>no</v>
      </c>
      <c r="K44" s="395" t="str">
        <f>IF(AND('SOF metric 44a CCG performance'!Q44="yes",'SOF metric 44b CCG performance'!Q44="yes"),"yes","no")</f>
        <v>no</v>
      </c>
      <c r="L44" s="403" t="str">
        <f>IF(AND('SOF metric 44a CCG performance'!S44="yes",'SOF metric 44b CCG performance'!S44="yes"),"yes","no")</f>
        <v>no</v>
      </c>
      <c r="M44" s="406" t="str">
        <f>IF(AND('SOF metric 44a CCG performance'!U44="yes",'SOF metric 44b CCG performance'!U44="yes"),"yes","no")</f>
        <v>no</v>
      </c>
      <c r="N44" s="409" t="str">
        <f>IF(AND('SOF metric 44a CCG performance'!W44="yes",'SOF metric 44b CCG performance'!W44="yes"),"yes","no")</f>
        <v>no</v>
      </c>
    </row>
    <row r="45" spans="1:14" x14ac:dyDescent="0.2">
      <c r="A45" s="158" t="s">
        <v>180</v>
      </c>
      <c r="B45" s="158" t="s">
        <v>215</v>
      </c>
      <c r="C45" s="158" t="s">
        <v>307</v>
      </c>
      <c r="D45" s="158" t="s">
        <v>308</v>
      </c>
      <c r="E45" s="148" t="s">
        <v>309</v>
      </c>
      <c r="F45" s="158" t="s">
        <v>310</v>
      </c>
      <c r="G45" s="306" t="str">
        <f>IF(AND('SOF metric 44a CCG performance'!I45="yes",'SOF metric 44b CCG performance'!I45="yes"),"yes","no")</f>
        <v>no</v>
      </c>
      <c r="H45" s="387" t="str">
        <f>IF(AND('SOF metric 44a CCG performance'!K45="yes",'SOF metric 44b CCG performance'!K45="yes"),"yes","no")</f>
        <v>no</v>
      </c>
      <c r="I45" s="387" t="str">
        <f>IF(AND('SOF metric 44a CCG performance'!M45="yes",'SOF metric 44b CCG performance'!M45="yes"),"yes","no")</f>
        <v>no</v>
      </c>
      <c r="J45" s="395" t="str">
        <f>IF(AND('SOF metric 44a CCG performance'!O45="yes",'SOF metric 44b CCG performance'!O45="yes"),"yes","no")</f>
        <v>no</v>
      </c>
      <c r="K45" s="395" t="str">
        <f>IF(AND('SOF metric 44a CCG performance'!Q45="yes",'SOF metric 44b CCG performance'!Q45="yes"),"yes","no")</f>
        <v>no</v>
      </c>
      <c r="L45" s="403" t="str">
        <f>IF(AND('SOF metric 44a CCG performance'!S45="yes",'SOF metric 44b CCG performance'!S45="yes"),"yes","no")</f>
        <v>yes</v>
      </c>
      <c r="M45" s="406" t="str">
        <f>IF(AND('SOF metric 44a CCG performance'!U45="yes",'SOF metric 44b CCG performance'!U45="yes"),"yes","no")</f>
        <v>yes</v>
      </c>
      <c r="N45" s="409" t="str">
        <f>IF(AND('SOF metric 44a CCG performance'!W45="yes",'SOF metric 44b CCG performance'!W45="yes"),"yes","no")</f>
        <v>no</v>
      </c>
    </row>
    <row r="46" spans="1:14" x14ac:dyDescent="0.2">
      <c r="A46" s="158" t="s">
        <v>179</v>
      </c>
      <c r="B46" s="158" t="s">
        <v>203</v>
      </c>
      <c r="C46" s="158" t="s">
        <v>278</v>
      </c>
      <c r="D46" s="158" t="s">
        <v>279</v>
      </c>
      <c r="E46" s="148" t="s">
        <v>311</v>
      </c>
      <c r="F46" s="158" t="s">
        <v>43</v>
      </c>
      <c r="G46" s="306" t="str">
        <f>IF(AND('SOF metric 44a CCG performance'!I46="yes",'SOF metric 44b CCG performance'!I46="yes"),"yes","no")</f>
        <v>no</v>
      </c>
      <c r="H46" s="387" t="str">
        <f>IF(AND('SOF metric 44a CCG performance'!K46="yes",'SOF metric 44b CCG performance'!K46="yes"),"yes","no")</f>
        <v>no</v>
      </c>
      <c r="I46" s="387" t="str">
        <f>IF(AND('SOF metric 44a CCG performance'!M46="yes",'SOF metric 44b CCG performance'!M46="yes"),"yes","no")</f>
        <v>no</v>
      </c>
      <c r="J46" s="395" t="str">
        <f>IF(AND('SOF metric 44a CCG performance'!O46="yes",'SOF metric 44b CCG performance'!O46="yes"),"yes","no")</f>
        <v>no</v>
      </c>
      <c r="K46" s="395" t="str">
        <f>IF(AND('SOF metric 44a CCG performance'!Q46="yes",'SOF metric 44b CCG performance'!Q46="yes"),"yes","no")</f>
        <v>no</v>
      </c>
      <c r="L46" s="403" t="str">
        <f>IF(AND('SOF metric 44a CCG performance'!S46="yes",'SOF metric 44b CCG performance'!S46="yes"),"yes","no")</f>
        <v>no</v>
      </c>
      <c r="M46" s="406" t="str">
        <f>IF(AND('SOF metric 44a CCG performance'!U46="yes",'SOF metric 44b CCG performance'!U46="yes"),"yes","no")</f>
        <v>no</v>
      </c>
      <c r="N46" s="409" t="str">
        <f>IF(AND('SOF metric 44a CCG performance'!W46="yes",'SOF metric 44b CCG performance'!W46="yes"),"yes","no")</f>
        <v>no</v>
      </c>
    </row>
    <row r="47" spans="1:14" x14ac:dyDescent="0.2">
      <c r="A47" s="158" t="s">
        <v>182</v>
      </c>
      <c r="B47" s="158" t="s">
        <v>219</v>
      </c>
      <c r="C47" s="158" t="s">
        <v>224</v>
      </c>
      <c r="D47" s="158" t="s">
        <v>225</v>
      </c>
      <c r="E47" s="148" t="s">
        <v>312</v>
      </c>
      <c r="F47" s="158" t="s">
        <v>44</v>
      </c>
      <c r="G47" s="306" t="str">
        <f>IF(AND('SOF metric 44a CCG performance'!I47="yes",'SOF metric 44b CCG performance'!I47="yes"),"yes","no")</f>
        <v>yes</v>
      </c>
      <c r="H47" s="387" t="str">
        <f>IF(AND('SOF metric 44a CCG performance'!K47="yes",'SOF metric 44b CCG performance'!K47="yes"),"yes","no")</f>
        <v>yes</v>
      </c>
      <c r="I47" s="387" t="str">
        <f>IF(AND('SOF metric 44a CCG performance'!M47="yes",'SOF metric 44b CCG performance'!M47="yes"),"yes","no")</f>
        <v>yes</v>
      </c>
      <c r="J47" s="395" t="str">
        <f>IF(AND('SOF metric 44a CCG performance'!O47="yes",'SOF metric 44b CCG performance'!O47="yes"),"yes","no")</f>
        <v>yes</v>
      </c>
      <c r="K47" s="395" t="str">
        <f>IF(AND('SOF metric 44a CCG performance'!Q47="yes",'SOF metric 44b CCG performance'!Q47="yes"),"yes","no")</f>
        <v>yes</v>
      </c>
      <c r="L47" s="403" t="str">
        <f>IF(AND('SOF metric 44a CCG performance'!S47="yes",'SOF metric 44b CCG performance'!S47="yes"),"yes","no")</f>
        <v>yes</v>
      </c>
      <c r="M47" s="406" t="str">
        <f>IF(AND('SOF metric 44a CCG performance'!U47="yes",'SOF metric 44b CCG performance'!U47="yes"),"yes","no")</f>
        <v>yes</v>
      </c>
      <c r="N47" s="409" t="str">
        <f>IF(AND('SOF metric 44a CCG performance'!W47="yes",'SOF metric 44b CCG performance'!W47="yes"),"yes","no")</f>
        <v>no</v>
      </c>
    </row>
    <row r="48" spans="1:14" x14ac:dyDescent="0.2">
      <c r="A48" s="158" t="s">
        <v>181</v>
      </c>
      <c r="B48" s="158" t="s">
        <v>199</v>
      </c>
      <c r="C48" s="158" t="s">
        <v>288</v>
      </c>
      <c r="D48" s="158" t="s">
        <v>289</v>
      </c>
      <c r="E48" s="148" t="s">
        <v>315</v>
      </c>
      <c r="F48" s="158" t="s">
        <v>47</v>
      </c>
      <c r="G48" s="306" t="str">
        <f>IF(AND('SOF metric 44a CCG performance'!I48="yes",'SOF metric 44b CCG performance'!I48="yes"),"yes","no")</f>
        <v>yes</v>
      </c>
      <c r="H48" s="387" t="str">
        <f>IF(AND('SOF metric 44a CCG performance'!K48="yes",'SOF metric 44b CCG performance'!K48="yes"),"yes","no")</f>
        <v>yes</v>
      </c>
      <c r="I48" s="387" t="str">
        <f>IF(AND('SOF metric 44a CCG performance'!M48="yes",'SOF metric 44b CCG performance'!M48="yes"),"yes","no")</f>
        <v>yes</v>
      </c>
      <c r="J48" s="395" t="str">
        <f>IF(AND('SOF metric 44a CCG performance'!O48="yes",'SOF metric 44b CCG performance'!O48="yes"),"yes","no")</f>
        <v>yes</v>
      </c>
      <c r="K48" s="395" t="str">
        <f>IF(AND('SOF metric 44a CCG performance'!Q48="yes",'SOF metric 44b CCG performance'!Q48="yes"),"yes","no")</f>
        <v>yes</v>
      </c>
      <c r="L48" s="403" t="str">
        <f>IF(AND('SOF metric 44a CCG performance'!S48="yes",'SOF metric 44b CCG performance'!S48="yes"),"yes","no")</f>
        <v>yes</v>
      </c>
      <c r="M48" s="406" t="str">
        <f>IF(AND('SOF metric 44a CCG performance'!U48="yes",'SOF metric 44b CCG performance'!U48="yes"),"yes","no")</f>
        <v>no</v>
      </c>
      <c r="N48" s="409" t="str">
        <f>IF(AND('SOF metric 44a CCG performance'!W48="yes",'SOF metric 44b CCG performance'!W48="yes"),"yes","no")</f>
        <v>no</v>
      </c>
    </row>
    <row r="49" spans="1:14" x14ac:dyDescent="0.2">
      <c r="A49" s="158" t="s">
        <v>179</v>
      </c>
      <c r="B49" s="158" t="s">
        <v>203</v>
      </c>
      <c r="C49" s="158" t="s">
        <v>316</v>
      </c>
      <c r="D49" s="158" t="s">
        <v>317</v>
      </c>
      <c r="E49" s="148" t="s">
        <v>318</v>
      </c>
      <c r="F49" s="158" t="s">
        <v>48</v>
      </c>
      <c r="G49" s="306" t="str">
        <f>IF(AND('SOF metric 44a CCG performance'!I49="yes",'SOF metric 44b CCG performance'!I49="yes"),"yes","no")</f>
        <v>yes</v>
      </c>
      <c r="H49" s="387" t="str">
        <f>IF(AND('SOF metric 44a CCG performance'!K49="yes",'SOF metric 44b CCG performance'!K49="yes"),"yes","no")</f>
        <v>yes</v>
      </c>
      <c r="I49" s="387" t="str">
        <f>IF(AND('SOF metric 44a CCG performance'!M49="yes",'SOF metric 44b CCG performance'!M49="yes"),"yes","no")</f>
        <v>yes</v>
      </c>
      <c r="J49" s="395" t="str">
        <f>IF(AND('SOF metric 44a CCG performance'!O49="yes",'SOF metric 44b CCG performance'!O49="yes"),"yes","no")</f>
        <v>yes</v>
      </c>
      <c r="K49" s="395" t="str">
        <f>IF(AND('SOF metric 44a CCG performance'!Q49="yes",'SOF metric 44b CCG performance'!Q49="yes"),"yes","no")</f>
        <v>yes</v>
      </c>
      <c r="L49" s="403" t="str">
        <f>IF(AND('SOF metric 44a CCG performance'!S49="yes",'SOF metric 44b CCG performance'!S49="yes"),"yes","no")</f>
        <v>yes</v>
      </c>
      <c r="M49" s="406" t="str">
        <f>IF(AND('SOF metric 44a CCG performance'!U49="yes",'SOF metric 44b CCG performance'!U49="yes"),"yes","no")</f>
        <v>yes</v>
      </c>
      <c r="N49" s="409" t="str">
        <f>IF(AND('SOF metric 44a CCG performance'!W49="yes",'SOF metric 44b CCG performance'!W49="yes"),"yes","no")</f>
        <v>yes</v>
      </c>
    </row>
    <row r="50" spans="1:14" x14ac:dyDescent="0.2">
      <c r="A50" s="158" t="s">
        <v>183</v>
      </c>
      <c r="B50" s="158" t="s">
        <v>211</v>
      </c>
      <c r="C50" s="158" t="s">
        <v>320</v>
      </c>
      <c r="D50" s="158" t="s">
        <v>321</v>
      </c>
      <c r="E50" s="148" t="s">
        <v>322</v>
      </c>
      <c r="F50" s="158" t="s">
        <v>323</v>
      </c>
      <c r="G50" s="306" t="str">
        <f>IF(AND('SOF metric 44a CCG performance'!I50="yes",'SOF metric 44b CCG performance'!I50="yes"),"yes","no")</f>
        <v>no</v>
      </c>
      <c r="H50" s="387" t="str">
        <f>IF(AND('SOF metric 44a CCG performance'!K50="yes",'SOF metric 44b CCG performance'!K50="yes"),"yes","no")</f>
        <v>no</v>
      </c>
      <c r="I50" s="387" t="str">
        <f>IF(AND('SOF metric 44a CCG performance'!M50="yes",'SOF metric 44b CCG performance'!M50="yes"),"yes","no")</f>
        <v>no</v>
      </c>
      <c r="J50" s="395" t="str">
        <f>IF(AND('SOF metric 44a CCG performance'!O50="yes",'SOF metric 44b CCG performance'!O50="yes"),"yes","no")</f>
        <v>no</v>
      </c>
      <c r="K50" s="395" t="str">
        <f>IF(AND('SOF metric 44a CCG performance'!Q50="yes",'SOF metric 44b CCG performance'!Q50="yes"),"yes","no")</f>
        <v>no</v>
      </c>
      <c r="L50" s="403" t="str">
        <f>IF(AND('SOF metric 44a CCG performance'!S50="yes",'SOF metric 44b CCG performance'!S50="yes"),"yes","no")</f>
        <v>no</v>
      </c>
      <c r="M50" s="406" t="str">
        <f>IF(AND('SOF metric 44a CCG performance'!U50="yes",'SOF metric 44b CCG performance'!U50="yes"),"yes","no")</f>
        <v>no</v>
      </c>
      <c r="N50" s="409" t="str">
        <f>IF(AND('SOF metric 44a CCG performance'!W50="yes",'SOF metric 44b CCG performance'!W50="yes"),"yes","no")</f>
        <v>no</v>
      </c>
    </row>
    <row r="51" spans="1:14" x14ac:dyDescent="0.2">
      <c r="A51" s="158" t="s">
        <v>184</v>
      </c>
      <c r="B51" s="158" t="s">
        <v>190</v>
      </c>
      <c r="C51" s="158" t="s">
        <v>324</v>
      </c>
      <c r="D51" s="158" t="s">
        <v>325</v>
      </c>
      <c r="E51" s="148" t="s">
        <v>326</v>
      </c>
      <c r="F51" s="158" t="s">
        <v>50</v>
      </c>
      <c r="G51" s="306" t="str">
        <f>IF(AND('SOF metric 44a CCG performance'!I51="yes",'SOF metric 44b CCG performance'!I51="yes"),"yes","no")</f>
        <v>no</v>
      </c>
      <c r="H51" s="387" t="str">
        <f>IF(AND('SOF metric 44a CCG performance'!K51="yes",'SOF metric 44b CCG performance'!K51="yes"),"yes","no")</f>
        <v>no</v>
      </c>
      <c r="I51" s="387" t="str">
        <f>IF(AND('SOF metric 44a CCG performance'!M51="yes",'SOF metric 44b CCG performance'!M51="yes"),"yes","no")</f>
        <v>no</v>
      </c>
      <c r="J51" s="395" t="str">
        <f>IF(AND('SOF metric 44a CCG performance'!O51="yes",'SOF metric 44b CCG performance'!O51="yes"),"yes","no")</f>
        <v>no</v>
      </c>
      <c r="K51" s="395" t="str">
        <f>IF(AND('SOF metric 44a CCG performance'!Q51="yes",'SOF metric 44b CCG performance'!Q51="yes"),"yes","no")</f>
        <v>no</v>
      </c>
      <c r="L51" s="403" t="str">
        <f>IF(AND('SOF metric 44a CCG performance'!S51="yes",'SOF metric 44b CCG performance'!S51="yes"),"yes","no")</f>
        <v>no</v>
      </c>
      <c r="M51" s="406" t="str">
        <f>IF(AND('SOF metric 44a CCG performance'!U51="yes",'SOF metric 44b CCG performance'!U51="yes"),"yes","no")</f>
        <v>no</v>
      </c>
      <c r="N51" s="409" t="str">
        <f>IF(AND('SOF metric 44a CCG performance'!W51="yes",'SOF metric 44b CCG performance'!W51="yes"),"yes","no")</f>
        <v>no</v>
      </c>
    </row>
    <row r="52" spans="1:14" x14ac:dyDescent="0.2">
      <c r="A52" s="158" t="s">
        <v>181</v>
      </c>
      <c r="B52" s="158" t="s">
        <v>199</v>
      </c>
      <c r="C52" s="158" t="s">
        <v>227</v>
      </c>
      <c r="D52" s="158" t="s">
        <v>228</v>
      </c>
      <c r="E52" s="148" t="s">
        <v>474</v>
      </c>
      <c r="F52" s="158" t="s">
        <v>475</v>
      </c>
      <c r="G52" s="306" t="str">
        <f>IF(AND('SOF metric 44a CCG performance'!I52="yes",'SOF metric 44b CCG performance'!I52="yes"),"yes","no")</f>
        <v>no</v>
      </c>
      <c r="H52" s="387" t="str">
        <f>IF(AND('SOF metric 44a CCG performance'!K52="yes",'SOF metric 44b CCG performance'!K52="yes"),"yes","no")</f>
        <v>no</v>
      </c>
      <c r="I52" s="387" t="str">
        <f>IF(AND('SOF metric 44a CCG performance'!M52="yes",'SOF metric 44b CCG performance'!M52="yes"),"yes","no")</f>
        <v>no</v>
      </c>
      <c r="J52" s="395" t="str">
        <f>IF(AND('SOF metric 44a CCG performance'!O52="yes",'SOF metric 44b CCG performance'!O52="yes"),"yes","no")</f>
        <v>no</v>
      </c>
      <c r="K52" s="395" t="str">
        <f>IF(AND('SOF metric 44a CCG performance'!Q52="yes",'SOF metric 44b CCG performance'!Q52="yes"),"yes","no")</f>
        <v>no</v>
      </c>
      <c r="L52" s="403" t="str">
        <f>IF(AND('SOF metric 44a CCG performance'!S52="yes",'SOF metric 44b CCG performance'!S52="yes"),"yes","no")</f>
        <v>no</v>
      </c>
      <c r="M52" s="406" t="str">
        <f>IF(AND('SOF metric 44a CCG performance'!U52="yes",'SOF metric 44b CCG performance'!U52="yes"),"yes","no")</f>
        <v>no</v>
      </c>
      <c r="N52" s="409" t="str">
        <f>IF(AND('SOF metric 44a CCG performance'!W52="yes",'SOF metric 44b CCG performance'!W52="yes"),"yes","no")</f>
        <v>no</v>
      </c>
    </row>
    <row r="53" spans="1:14" x14ac:dyDescent="0.2">
      <c r="A53" s="158" t="s">
        <v>182</v>
      </c>
      <c r="B53" s="158" t="s">
        <v>219</v>
      </c>
      <c r="C53" s="158" t="s">
        <v>251</v>
      </c>
      <c r="D53" s="158" t="s">
        <v>252</v>
      </c>
      <c r="E53" s="148" t="s">
        <v>327</v>
      </c>
      <c r="F53" s="158" t="s">
        <v>51</v>
      </c>
      <c r="G53" s="306" t="str">
        <f>IF(AND('SOF metric 44a CCG performance'!I53="yes",'SOF metric 44b CCG performance'!I53="yes"),"yes","no")</f>
        <v>no</v>
      </c>
      <c r="H53" s="387" t="str">
        <f>IF(AND('SOF metric 44a CCG performance'!K53="yes",'SOF metric 44b CCG performance'!K53="yes"),"yes","no")</f>
        <v>no</v>
      </c>
      <c r="I53" s="387" t="str">
        <f>IF(AND('SOF metric 44a CCG performance'!M53="yes",'SOF metric 44b CCG performance'!M53="yes"),"yes","no")</f>
        <v>no</v>
      </c>
      <c r="J53" s="395" t="str">
        <f>IF(AND('SOF metric 44a CCG performance'!O53="yes",'SOF metric 44b CCG performance'!O53="yes"),"yes","no")</f>
        <v>no</v>
      </c>
      <c r="K53" s="395" t="str">
        <f>IF(AND('SOF metric 44a CCG performance'!Q53="yes",'SOF metric 44b CCG performance'!Q53="yes"),"yes","no")</f>
        <v>no</v>
      </c>
      <c r="L53" s="403" t="str">
        <f>IF(AND('SOF metric 44a CCG performance'!S53="yes",'SOF metric 44b CCG performance'!S53="yes"),"yes","no")</f>
        <v>no</v>
      </c>
      <c r="M53" s="406" t="str">
        <f>IF(AND('SOF metric 44a CCG performance'!U53="yes",'SOF metric 44b CCG performance'!U53="yes"),"yes","no")</f>
        <v>no</v>
      </c>
      <c r="N53" s="409" t="str">
        <f>IF(AND('SOF metric 44a CCG performance'!W53="yes",'SOF metric 44b CCG performance'!W53="yes"),"yes","no")</f>
        <v>no</v>
      </c>
    </row>
    <row r="54" spans="1:14" x14ac:dyDescent="0.2">
      <c r="A54" s="158" t="s">
        <v>181</v>
      </c>
      <c r="B54" s="158" t="s">
        <v>199</v>
      </c>
      <c r="C54" s="158" t="s">
        <v>227</v>
      </c>
      <c r="D54" s="158" t="s">
        <v>228</v>
      </c>
      <c r="E54" s="148" t="s">
        <v>328</v>
      </c>
      <c r="F54" s="158" t="s">
        <v>149</v>
      </c>
      <c r="G54" s="306" t="str">
        <f>IF(AND('SOF metric 44a CCG performance'!I54="yes",'SOF metric 44b CCG performance'!I54="yes"),"yes","no")</f>
        <v>yes</v>
      </c>
      <c r="H54" s="387" t="str">
        <f>IF(AND('SOF metric 44a CCG performance'!K54="yes",'SOF metric 44b CCG performance'!K54="yes"),"yes","no")</f>
        <v>yes</v>
      </c>
      <c r="I54" s="387" t="str">
        <f>IF(AND('SOF metric 44a CCG performance'!M54="yes",'SOF metric 44b CCG performance'!M54="yes"),"yes","no")</f>
        <v>yes</v>
      </c>
      <c r="J54" s="395" t="str">
        <f>IF(AND('SOF metric 44a CCG performance'!O54="yes",'SOF metric 44b CCG performance'!O54="yes"),"yes","no")</f>
        <v>yes</v>
      </c>
      <c r="K54" s="395" t="str">
        <f>IF(AND('SOF metric 44a CCG performance'!Q54="yes",'SOF metric 44b CCG performance'!Q54="yes"),"yes","no")</f>
        <v>yes</v>
      </c>
      <c r="L54" s="403" t="str">
        <f>IF(AND('SOF metric 44a CCG performance'!S54="yes",'SOF metric 44b CCG performance'!S54="yes"),"yes","no")</f>
        <v>yes</v>
      </c>
      <c r="M54" s="406" t="str">
        <f>IF(AND('SOF metric 44a CCG performance'!U54="yes",'SOF metric 44b CCG performance'!U54="yes"),"yes","no")</f>
        <v>yes</v>
      </c>
      <c r="N54" s="409" t="str">
        <f>IF(AND('SOF metric 44a CCG performance'!W54="yes",'SOF metric 44b CCG performance'!W54="yes"),"yes","no")</f>
        <v>yes</v>
      </c>
    </row>
    <row r="55" spans="1:14" x14ac:dyDescent="0.2">
      <c r="A55" s="158" t="s">
        <v>180</v>
      </c>
      <c r="B55" s="158" t="s">
        <v>215</v>
      </c>
      <c r="C55" s="158" t="s">
        <v>285</v>
      </c>
      <c r="D55" s="158" t="s">
        <v>286</v>
      </c>
      <c r="E55" s="148" t="s">
        <v>329</v>
      </c>
      <c r="F55" s="158" t="s">
        <v>53</v>
      </c>
      <c r="G55" s="306" t="str">
        <f>IF(AND('SOF metric 44a CCG performance'!I55="yes",'SOF metric 44b CCG performance'!I55="yes"),"yes","no")</f>
        <v>no</v>
      </c>
      <c r="H55" s="387" t="str">
        <f>IF(AND('SOF metric 44a CCG performance'!K55="yes",'SOF metric 44b CCG performance'!K55="yes"),"yes","no")</f>
        <v>yes</v>
      </c>
      <c r="I55" s="387" t="str">
        <f>IF(AND('SOF metric 44a CCG performance'!M55="yes",'SOF metric 44b CCG performance'!M55="yes"),"yes","no")</f>
        <v>yes</v>
      </c>
      <c r="J55" s="395" t="str">
        <f>IF(AND('SOF metric 44a CCG performance'!O55="yes",'SOF metric 44b CCG performance'!O55="yes"),"yes","no")</f>
        <v>yes</v>
      </c>
      <c r="K55" s="395" t="str">
        <f>IF(AND('SOF metric 44a CCG performance'!Q55="yes",'SOF metric 44b CCG performance'!Q55="yes"),"yes","no")</f>
        <v>yes</v>
      </c>
      <c r="L55" s="403" t="str">
        <f>IF(AND('SOF metric 44a CCG performance'!S55="yes",'SOF metric 44b CCG performance'!S55="yes"),"yes","no")</f>
        <v>yes</v>
      </c>
      <c r="M55" s="406" t="str">
        <f>IF(AND('SOF metric 44a CCG performance'!U55="yes",'SOF metric 44b CCG performance'!U55="yes"),"yes","no")</f>
        <v>yes</v>
      </c>
      <c r="N55" s="409" t="str">
        <f>IF(AND('SOF metric 44a CCG performance'!W55="yes",'SOF metric 44b CCG performance'!W55="yes"),"yes","no")</f>
        <v>yes</v>
      </c>
    </row>
    <row r="56" spans="1:14" x14ac:dyDescent="0.2">
      <c r="A56" s="158" t="s">
        <v>180</v>
      </c>
      <c r="B56" s="158" t="s">
        <v>215</v>
      </c>
      <c r="C56" s="158" t="s">
        <v>330</v>
      </c>
      <c r="D56" s="158" t="s">
        <v>331</v>
      </c>
      <c r="E56" s="148" t="s">
        <v>332</v>
      </c>
      <c r="F56" s="158" t="s">
        <v>333</v>
      </c>
      <c r="G56" s="306" t="str">
        <f>IF(AND('SOF metric 44a CCG performance'!I56="yes",'SOF metric 44b CCG performance'!I56="yes"),"yes","no")</f>
        <v>no</v>
      </c>
      <c r="H56" s="387" t="str">
        <f>IF(AND('SOF metric 44a CCG performance'!K56="yes",'SOF metric 44b CCG performance'!K56="yes"),"yes","no")</f>
        <v>no</v>
      </c>
      <c r="I56" s="387" t="str">
        <f>IF(AND('SOF metric 44a CCG performance'!M56="yes",'SOF metric 44b CCG performance'!M56="yes"),"yes","no")</f>
        <v>no</v>
      </c>
      <c r="J56" s="395" t="str">
        <f>IF(AND('SOF metric 44a CCG performance'!O56="yes",'SOF metric 44b CCG performance'!O56="yes"),"yes","no")</f>
        <v>no</v>
      </c>
      <c r="K56" s="395" t="str">
        <f>IF(AND('SOF metric 44a CCG performance'!Q56="yes",'SOF metric 44b CCG performance'!Q56="yes"),"yes","no")</f>
        <v>no</v>
      </c>
      <c r="L56" s="403" t="str">
        <f>IF(AND('SOF metric 44a CCG performance'!S56="yes",'SOF metric 44b CCG performance'!S56="yes"),"yes","no")</f>
        <v>no</v>
      </c>
      <c r="M56" s="406" t="str">
        <f>IF(AND('SOF metric 44a CCG performance'!U56="yes",'SOF metric 44b CCG performance'!U56="yes"),"yes","no")</f>
        <v>no</v>
      </c>
      <c r="N56" s="409" t="str">
        <f>IF(AND('SOF metric 44a CCG performance'!W56="yes",'SOF metric 44b CCG performance'!W56="yes"),"yes","no")</f>
        <v>no</v>
      </c>
    </row>
    <row r="57" spans="1:14" x14ac:dyDescent="0.2">
      <c r="A57" s="158" t="s">
        <v>182</v>
      </c>
      <c r="B57" s="158" t="s">
        <v>219</v>
      </c>
      <c r="C57" s="158" t="s">
        <v>251</v>
      </c>
      <c r="D57" s="158" t="s">
        <v>252</v>
      </c>
      <c r="E57" s="148" t="s">
        <v>334</v>
      </c>
      <c r="F57" s="158" t="s">
        <v>54</v>
      </c>
      <c r="G57" s="306" t="str">
        <f>IF(AND('SOF metric 44a CCG performance'!I57="yes",'SOF metric 44b CCG performance'!I57="yes"),"yes","no")</f>
        <v>yes</v>
      </c>
      <c r="H57" s="387" t="str">
        <f>IF(AND('SOF metric 44a CCG performance'!K57="yes",'SOF metric 44b CCG performance'!K57="yes"),"yes","no")</f>
        <v>yes</v>
      </c>
      <c r="I57" s="387" t="str">
        <f>IF(AND('SOF metric 44a CCG performance'!M57="yes",'SOF metric 44b CCG performance'!M57="yes"),"yes","no")</f>
        <v>no</v>
      </c>
      <c r="J57" s="395" t="str">
        <f>IF(AND('SOF metric 44a CCG performance'!O57="yes",'SOF metric 44b CCG performance'!O57="yes"),"yes","no")</f>
        <v>no</v>
      </c>
      <c r="K57" s="395" t="str">
        <f>IF(AND('SOF metric 44a CCG performance'!Q57="yes",'SOF metric 44b CCG performance'!Q57="yes"),"yes","no")</f>
        <v>no</v>
      </c>
      <c r="L57" s="403" t="str">
        <f>IF(AND('SOF metric 44a CCG performance'!S57="yes",'SOF metric 44b CCG performance'!S57="yes"),"yes","no")</f>
        <v>no</v>
      </c>
      <c r="M57" s="406" t="str">
        <f>IF(AND('SOF metric 44a CCG performance'!U57="yes",'SOF metric 44b CCG performance'!U57="yes"),"yes","no")</f>
        <v>no</v>
      </c>
      <c r="N57" s="409" t="str">
        <f>IF(AND('SOF metric 44a CCG performance'!W57="yes",'SOF metric 44b CCG performance'!W57="yes"),"yes","no")</f>
        <v>no</v>
      </c>
    </row>
    <row r="58" spans="1:14" x14ac:dyDescent="0.2">
      <c r="A58" s="158" t="s">
        <v>182</v>
      </c>
      <c r="B58" s="158" t="s">
        <v>219</v>
      </c>
      <c r="C58" s="158" t="s">
        <v>224</v>
      </c>
      <c r="D58" s="158" t="s">
        <v>225</v>
      </c>
      <c r="E58" s="148" t="s">
        <v>336</v>
      </c>
      <c r="F58" s="158" t="s">
        <v>133</v>
      </c>
      <c r="G58" s="306" t="str">
        <f>IF(AND('SOF metric 44a CCG performance'!I58="yes",'SOF metric 44b CCG performance'!I58="yes"),"yes","no")</f>
        <v>yes</v>
      </c>
      <c r="H58" s="387" t="str">
        <f>IF(AND('SOF metric 44a CCG performance'!K58="yes",'SOF metric 44b CCG performance'!K58="yes"),"yes","no")</f>
        <v>yes</v>
      </c>
      <c r="I58" s="387" t="str">
        <f>IF(AND('SOF metric 44a CCG performance'!M58="yes",'SOF metric 44b CCG performance'!M58="yes"),"yes","no")</f>
        <v>yes</v>
      </c>
      <c r="J58" s="395" t="str">
        <f>IF(AND('SOF metric 44a CCG performance'!O58="yes",'SOF metric 44b CCG performance'!O58="yes"),"yes","no")</f>
        <v>yes</v>
      </c>
      <c r="K58" s="395" t="str">
        <f>IF(AND('SOF metric 44a CCG performance'!Q58="yes",'SOF metric 44b CCG performance'!Q58="yes"),"yes","no")</f>
        <v>yes</v>
      </c>
      <c r="L58" s="403" t="str">
        <f>IF(AND('SOF metric 44a CCG performance'!S58="yes",'SOF metric 44b CCG performance'!S58="yes"),"yes","no")</f>
        <v>yes</v>
      </c>
      <c r="M58" s="406" t="str">
        <f>IF(AND('SOF metric 44a CCG performance'!U58="yes",'SOF metric 44b CCG performance'!U58="yes"),"yes","no")</f>
        <v>no</v>
      </c>
      <c r="N58" s="409" t="str">
        <f>IF(AND('SOF metric 44a CCG performance'!W58="yes",'SOF metric 44b CCG performance'!W58="yes"),"yes","no")</f>
        <v>no</v>
      </c>
    </row>
    <row r="59" spans="1:14" x14ac:dyDescent="0.2">
      <c r="A59" s="158" t="s">
        <v>179</v>
      </c>
      <c r="B59" s="158" t="s">
        <v>203</v>
      </c>
      <c r="C59" s="158" t="s">
        <v>204</v>
      </c>
      <c r="D59" s="158" t="s">
        <v>205</v>
      </c>
      <c r="E59" s="148" t="s">
        <v>337</v>
      </c>
      <c r="F59" s="158" t="s">
        <v>56</v>
      </c>
      <c r="G59" s="306" t="str">
        <f>IF(AND('SOF metric 44a CCG performance'!I59="yes",'SOF metric 44b CCG performance'!I59="yes"),"yes","no")</f>
        <v>no</v>
      </c>
      <c r="H59" s="387" t="str">
        <f>IF(AND('SOF metric 44a CCG performance'!K59="yes",'SOF metric 44b CCG performance'!K59="yes"),"yes","no")</f>
        <v>no</v>
      </c>
      <c r="I59" s="387" t="str">
        <f>IF(AND('SOF metric 44a CCG performance'!M59="yes",'SOF metric 44b CCG performance'!M59="yes"),"yes","no")</f>
        <v>no</v>
      </c>
      <c r="J59" s="395" t="str">
        <f>IF(AND('SOF metric 44a CCG performance'!O59="yes",'SOF metric 44b CCG performance'!O59="yes"),"yes","no")</f>
        <v>no</v>
      </c>
      <c r="K59" s="395" t="str">
        <f>IF(AND('SOF metric 44a CCG performance'!Q59="yes",'SOF metric 44b CCG performance'!Q59="yes"),"yes","no")</f>
        <v>no</v>
      </c>
      <c r="L59" s="403" t="str">
        <f>IF(AND('SOF metric 44a CCG performance'!S59="yes",'SOF metric 44b CCG performance'!S59="yes"),"yes","no")</f>
        <v>no</v>
      </c>
      <c r="M59" s="406" t="str">
        <f>IF(AND('SOF metric 44a CCG performance'!U59="yes",'SOF metric 44b CCG performance'!U59="yes"),"yes","no")</f>
        <v>no</v>
      </c>
      <c r="N59" s="409" t="str">
        <f>IF(AND('SOF metric 44a CCG performance'!W59="yes",'SOF metric 44b CCG performance'!W59="yes"),"yes","no")</f>
        <v>no</v>
      </c>
    </row>
    <row r="60" spans="1:14" x14ac:dyDescent="0.2">
      <c r="A60" s="158" t="s">
        <v>182</v>
      </c>
      <c r="B60" s="158" t="s">
        <v>219</v>
      </c>
      <c r="C60" s="158" t="s">
        <v>220</v>
      </c>
      <c r="D60" s="158" t="s">
        <v>221</v>
      </c>
      <c r="E60" s="148" t="s">
        <v>339</v>
      </c>
      <c r="F60" s="158" t="s">
        <v>52</v>
      </c>
      <c r="G60" s="306" t="str">
        <f>IF(AND('SOF metric 44a CCG performance'!I60="yes",'SOF metric 44b CCG performance'!I60="yes"),"yes","no")</f>
        <v>no</v>
      </c>
      <c r="H60" s="387" t="str">
        <f>IF(AND('SOF metric 44a CCG performance'!K60="yes",'SOF metric 44b CCG performance'!K60="yes"),"yes","no")</f>
        <v>no</v>
      </c>
      <c r="I60" s="387" t="str">
        <f>IF(AND('SOF metric 44a CCG performance'!M60="yes",'SOF metric 44b CCG performance'!M60="yes"),"yes","no")</f>
        <v>no</v>
      </c>
      <c r="J60" s="395" t="str">
        <f>IF(AND('SOF metric 44a CCG performance'!O60="yes",'SOF metric 44b CCG performance'!O60="yes"),"yes","no")</f>
        <v>no</v>
      </c>
      <c r="K60" s="395" t="str">
        <f>IF(AND('SOF metric 44a CCG performance'!Q60="yes",'SOF metric 44b CCG performance'!Q60="yes"),"yes","no")</f>
        <v>no</v>
      </c>
      <c r="L60" s="403" t="str">
        <f>IF(AND('SOF metric 44a CCG performance'!S60="yes",'SOF metric 44b CCG performance'!S60="yes"),"yes","no")</f>
        <v>no</v>
      </c>
      <c r="M60" s="406" t="str">
        <f>IF(AND('SOF metric 44a CCG performance'!U60="yes",'SOF metric 44b CCG performance'!U60="yes"),"yes","no")</f>
        <v>no</v>
      </c>
      <c r="N60" s="409" t="str">
        <f>IF(AND('SOF metric 44a CCG performance'!W60="yes",'SOF metric 44b CCG performance'!W60="yes"),"yes","no")</f>
        <v>no</v>
      </c>
    </row>
    <row r="61" spans="1:14" x14ac:dyDescent="0.2">
      <c r="A61" s="158" t="s">
        <v>181</v>
      </c>
      <c r="B61" s="158" t="s">
        <v>199</v>
      </c>
      <c r="C61" s="158" t="s">
        <v>257</v>
      </c>
      <c r="D61" s="158" t="s">
        <v>258</v>
      </c>
      <c r="E61" s="148" t="s">
        <v>340</v>
      </c>
      <c r="F61" s="158" t="s">
        <v>58</v>
      </c>
      <c r="G61" s="306" t="str">
        <f>IF(AND('SOF metric 44a CCG performance'!I61="yes",'SOF metric 44b CCG performance'!I61="yes"),"yes","no")</f>
        <v>yes</v>
      </c>
      <c r="H61" s="387" t="str">
        <f>IF(AND('SOF metric 44a CCG performance'!K61="yes",'SOF metric 44b CCG performance'!K61="yes"),"yes","no")</f>
        <v>yes</v>
      </c>
      <c r="I61" s="387" t="str">
        <f>IF(AND('SOF metric 44a CCG performance'!M61="yes",'SOF metric 44b CCG performance'!M61="yes"),"yes","no")</f>
        <v>no</v>
      </c>
      <c r="J61" s="395" t="str">
        <f>IF(AND('SOF metric 44a CCG performance'!O61="yes",'SOF metric 44b CCG performance'!O61="yes"),"yes","no")</f>
        <v>no</v>
      </c>
      <c r="K61" s="395" t="str">
        <f>IF(AND('SOF metric 44a CCG performance'!Q61="yes",'SOF metric 44b CCG performance'!Q61="yes"),"yes","no")</f>
        <v>no</v>
      </c>
      <c r="L61" s="403" t="str">
        <f>IF(AND('SOF metric 44a CCG performance'!S61="yes",'SOF metric 44b CCG performance'!S61="yes"),"yes","no")</f>
        <v>no</v>
      </c>
      <c r="M61" s="406" t="str">
        <f>IF(AND('SOF metric 44a CCG performance'!U61="yes",'SOF metric 44b CCG performance'!U61="yes"),"yes","no")</f>
        <v>no</v>
      </c>
      <c r="N61" s="409" t="str">
        <f>IF(AND('SOF metric 44a CCG performance'!W61="yes",'SOF metric 44b CCG performance'!W61="yes"),"yes","no")</f>
        <v>no</v>
      </c>
    </row>
    <row r="62" spans="1:14" x14ac:dyDescent="0.2">
      <c r="A62" s="158" t="s">
        <v>179</v>
      </c>
      <c r="B62" s="158" t="s">
        <v>203</v>
      </c>
      <c r="C62" s="158" t="s">
        <v>342</v>
      </c>
      <c r="D62" s="158" t="s">
        <v>343</v>
      </c>
      <c r="E62" s="148" t="s">
        <v>344</v>
      </c>
      <c r="F62" s="158" t="s">
        <v>345</v>
      </c>
      <c r="G62" s="306" t="str">
        <f>IF(AND('SOF metric 44a CCG performance'!I62="yes",'SOF metric 44b CCG performance'!I62="yes"),"yes","no")</f>
        <v>no</v>
      </c>
      <c r="H62" s="387" t="str">
        <f>IF(AND('SOF metric 44a CCG performance'!K62="yes",'SOF metric 44b CCG performance'!K62="yes"),"yes","no")</f>
        <v>no</v>
      </c>
      <c r="I62" s="387" t="str">
        <f>IF(AND('SOF metric 44a CCG performance'!M62="yes",'SOF metric 44b CCG performance'!M62="yes"),"yes","no")</f>
        <v>no</v>
      </c>
      <c r="J62" s="395" t="str">
        <f>IF(AND('SOF metric 44a CCG performance'!O62="yes",'SOF metric 44b CCG performance'!O62="yes"),"yes","no")</f>
        <v>no</v>
      </c>
      <c r="K62" s="395" t="str">
        <f>IF(AND('SOF metric 44a CCG performance'!Q62="yes",'SOF metric 44b CCG performance'!Q62="yes"),"yes","no")</f>
        <v>no</v>
      </c>
      <c r="L62" s="403" t="str">
        <f>IF(AND('SOF metric 44a CCG performance'!S62="yes",'SOF metric 44b CCG performance'!S62="yes"),"yes","no")</f>
        <v>no</v>
      </c>
      <c r="M62" s="406" t="str">
        <f>IF(AND('SOF metric 44a CCG performance'!U62="yes",'SOF metric 44b CCG performance'!U62="yes"),"yes","no")</f>
        <v>no</v>
      </c>
      <c r="N62" s="409" t="str">
        <f>IF(AND('SOF metric 44a CCG performance'!W62="yes",'SOF metric 44b CCG performance'!W62="yes"),"yes","no")</f>
        <v>no</v>
      </c>
    </row>
    <row r="63" spans="1:14" x14ac:dyDescent="0.2">
      <c r="A63" s="158" t="s">
        <v>161</v>
      </c>
      <c r="B63" s="158" t="s">
        <v>195</v>
      </c>
      <c r="C63" s="158" t="s">
        <v>346</v>
      </c>
      <c r="D63" s="158" t="s">
        <v>347</v>
      </c>
      <c r="E63" s="148" t="s">
        <v>348</v>
      </c>
      <c r="F63" s="158" t="s">
        <v>349</v>
      </c>
      <c r="G63" s="306" t="str">
        <f>IF(AND('SOF metric 44a CCG performance'!I63="yes",'SOF metric 44b CCG performance'!I63="yes"),"yes","no")</f>
        <v>no</v>
      </c>
      <c r="H63" s="387" t="str">
        <f>IF(AND('SOF metric 44a CCG performance'!K63="yes",'SOF metric 44b CCG performance'!K63="yes"),"yes","no")</f>
        <v>no</v>
      </c>
      <c r="I63" s="387" t="str">
        <f>IF(AND('SOF metric 44a CCG performance'!M63="yes",'SOF metric 44b CCG performance'!M63="yes"),"yes","no")</f>
        <v>no</v>
      </c>
      <c r="J63" s="395" t="str">
        <f>IF(AND('SOF metric 44a CCG performance'!O63="yes",'SOF metric 44b CCG performance'!O63="yes"),"yes","no")</f>
        <v>no</v>
      </c>
      <c r="K63" s="395" t="str">
        <f>IF(AND('SOF metric 44a CCG performance'!Q63="yes",'SOF metric 44b CCG performance'!Q63="yes"),"yes","no")</f>
        <v>no</v>
      </c>
      <c r="L63" s="403" t="str">
        <f>IF(AND('SOF metric 44a CCG performance'!S63="yes",'SOF metric 44b CCG performance'!S63="yes"),"yes","no")</f>
        <v>no</v>
      </c>
      <c r="M63" s="406" t="str">
        <f>IF(AND('SOF metric 44a CCG performance'!U63="yes",'SOF metric 44b CCG performance'!U63="yes"),"yes","no")</f>
        <v>no</v>
      </c>
      <c r="N63" s="409" t="str">
        <f>IF(AND('SOF metric 44a CCG performance'!W63="yes",'SOF metric 44b CCG performance'!W63="yes"),"yes","no")</f>
        <v>no</v>
      </c>
    </row>
    <row r="64" spans="1:14" x14ac:dyDescent="0.2">
      <c r="A64" s="158" t="s">
        <v>181</v>
      </c>
      <c r="B64" s="158" t="s">
        <v>199</v>
      </c>
      <c r="C64" s="158" t="s">
        <v>257</v>
      </c>
      <c r="D64" s="158" t="s">
        <v>258</v>
      </c>
      <c r="E64" s="148" t="s">
        <v>350</v>
      </c>
      <c r="F64" s="158" t="s">
        <v>24</v>
      </c>
      <c r="G64" s="306" t="str">
        <f>IF(AND('SOF metric 44a CCG performance'!I64="yes",'SOF metric 44b CCG performance'!I64="yes"),"yes","no")</f>
        <v>no</v>
      </c>
      <c r="H64" s="387" t="str">
        <f>IF(AND('SOF metric 44a CCG performance'!K64="yes",'SOF metric 44b CCG performance'!K64="yes"),"yes","no")</f>
        <v>no</v>
      </c>
      <c r="I64" s="387" t="str">
        <f>IF(AND('SOF metric 44a CCG performance'!M64="yes",'SOF metric 44b CCG performance'!M64="yes"),"yes","no")</f>
        <v>no</v>
      </c>
      <c r="J64" s="395" t="str">
        <f>IF(AND('SOF metric 44a CCG performance'!O64="yes",'SOF metric 44b CCG performance'!O64="yes"),"yes","no")</f>
        <v>no</v>
      </c>
      <c r="K64" s="395" t="str">
        <f>IF(AND('SOF metric 44a CCG performance'!Q64="yes",'SOF metric 44b CCG performance'!Q64="yes"),"yes","no")</f>
        <v>no</v>
      </c>
      <c r="L64" s="403" t="str">
        <f>IF(AND('SOF metric 44a CCG performance'!S64="yes",'SOF metric 44b CCG performance'!S64="yes"),"yes","no")</f>
        <v>no</v>
      </c>
      <c r="M64" s="406" t="str">
        <f>IF(AND('SOF metric 44a CCG performance'!U64="yes",'SOF metric 44b CCG performance'!U64="yes"),"yes","no")</f>
        <v>no</v>
      </c>
      <c r="N64" s="409" t="str">
        <f>IF(AND('SOF metric 44a CCG performance'!W64="yes",'SOF metric 44b CCG performance'!W64="yes"),"yes","no")</f>
        <v>no</v>
      </c>
    </row>
    <row r="65" spans="1:14" x14ac:dyDescent="0.2">
      <c r="A65" s="158" t="s">
        <v>179</v>
      </c>
      <c r="B65" s="158" t="s">
        <v>203</v>
      </c>
      <c r="C65" s="158" t="s">
        <v>316</v>
      </c>
      <c r="D65" s="158" t="s">
        <v>317</v>
      </c>
      <c r="E65" s="148" t="s">
        <v>351</v>
      </c>
      <c r="F65" s="158" t="s">
        <v>60</v>
      </c>
      <c r="G65" s="306" t="str">
        <f>IF(AND('SOF metric 44a CCG performance'!I65="yes",'SOF metric 44b CCG performance'!I65="yes"),"yes","no")</f>
        <v>no</v>
      </c>
      <c r="H65" s="387" t="str">
        <f>IF(AND('SOF metric 44a CCG performance'!K65="yes",'SOF metric 44b CCG performance'!K65="yes"),"yes","no")</f>
        <v>no</v>
      </c>
      <c r="I65" s="387" t="str">
        <f>IF(AND('SOF metric 44a CCG performance'!M65="yes",'SOF metric 44b CCG performance'!M65="yes"),"yes","no")</f>
        <v>no</v>
      </c>
      <c r="J65" s="395" t="str">
        <f>IF(AND('SOF metric 44a CCG performance'!O65="yes",'SOF metric 44b CCG performance'!O65="yes"),"yes","no")</f>
        <v>no</v>
      </c>
      <c r="K65" s="395" t="str">
        <f>IF(AND('SOF metric 44a CCG performance'!Q65="yes",'SOF metric 44b CCG performance'!Q65="yes"),"yes","no")</f>
        <v>no</v>
      </c>
      <c r="L65" s="403" t="str">
        <f>IF(AND('SOF metric 44a CCG performance'!S65="yes",'SOF metric 44b CCG performance'!S65="yes"),"yes","no")</f>
        <v>no</v>
      </c>
      <c r="M65" s="406" t="str">
        <f>IF(AND('SOF metric 44a CCG performance'!U65="yes",'SOF metric 44b CCG performance'!U65="yes"),"yes","no")</f>
        <v>no</v>
      </c>
      <c r="N65" s="409" t="str">
        <f>IF(AND('SOF metric 44a CCG performance'!W65="yes",'SOF metric 44b CCG performance'!W65="yes"),"yes","no")</f>
        <v>no</v>
      </c>
    </row>
    <row r="66" spans="1:14" x14ac:dyDescent="0.2">
      <c r="A66" s="158" t="s">
        <v>181</v>
      </c>
      <c r="B66" s="158" t="s">
        <v>199</v>
      </c>
      <c r="C66" s="158" t="s">
        <v>288</v>
      </c>
      <c r="D66" s="158" t="s">
        <v>289</v>
      </c>
      <c r="E66" s="148" t="s">
        <v>353</v>
      </c>
      <c r="F66" s="158" t="s">
        <v>62</v>
      </c>
      <c r="G66" s="306" t="str">
        <f>IF(AND('SOF metric 44a CCG performance'!I66="yes",'SOF metric 44b CCG performance'!I66="yes"),"yes","no")</f>
        <v>yes</v>
      </c>
      <c r="H66" s="387" t="str">
        <f>IF(AND('SOF metric 44a CCG performance'!K66="yes",'SOF metric 44b CCG performance'!K66="yes"),"yes","no")</f>
        <v>yes</v>
      </c>
      <c r="I66" s="387" t="str">
        <f>IF(AND('SOF metric 44a CCG performance'!M66="yes",'SOF metric 44b CCG performance'!M66="yes"),"yes","no")</f>
        <v>yes</v>
      </c>
      <c r="J66" s="395" t="str">
        <f>IF(AND('SOF metric 44a CCG performance'!O66="yes",'SOF metric 44b CCG performance'!O66="yes"),"yes","no")</f>
        <v>yes</v>
      </c>
      <c r="K66" s="395" t="str">
        <f>IF(AND('SOF metric 44a CCG performance'!Q66="yes",'SOF metric 44b CCG performance'!Q66="yes"),"yes","no")</f>
        <v>yes</v>
      </c>
      <c r="L66" s="403" t="str">
        <f>IF(AND('SOF metric 44a CCG performance'!S66="yes",'SOF metric 44b CCG performance'!S66="yes"),"yes","no")</f>
        <v>no</v>
      </c>
      <c r="M66" s="406" t="str">
        <f>IF(AND('SOF metric 44a CCG performance'!U66="yes",'SOF metric 44b CCG performance'!U66="yes"),"yes","no")</f>
        <v>no</v>
      </c>
      <c r="N66" s="409" t="str">
        <f>IF(AND('SOF metric 44a CCG performance'!W66="yes",'SOF metric 44b CCG performance'!W66="yes"),"yes","no")</f>
        <v>no</v>
      </c>
    </row>
    <row r="67" spans="1:14" x14ac:dyDescent="0.2">
      <c r="A67" s="158" t="s">
        <v>161</v>
      </c>
      <c r="B67" s="158" t="s">
        <v>195</v>
      </c>
      <c r="C67" s="158" t="s">
        <v>196</v>
      </c>
      <c r="D67" s="158" t="s">
        <v>197</v>
      </c>
      <c r="E67" s="148" t="s">
        <v>476</v>
      </c>
      <c r="F67" s="158" t="s">
        <v>477</v>
      </c>
      <c r="G67" s="306" t="str">
        <f>IF(AND('SOF metric 44a CCG performance'!I67="yes",'SOF metric 44b CCG performance'!I67="yes"),"yes","no")</f>
        <v>no</v>
      </c>
      <c r="H67" s="387" t="str">
        <f>IF(AND('SOF metric 44a CCG performance'!K67="yes",'SOF metric 44b CCG performance'!K67="yes"),"yes","no")</f>
        <v>no</v>
      </c>
      <c r="I67" s="387" t="str">
        <f>IF(AND('SOF metric 44a CCG performance'!M67="yes",'SOF metric 44b CCG performance'!M67="yes"),"yes","no")</f>
        <v>no</v>
      </c>
      <c r="J67" s="395" t="str">
        <f>IF(AND('SOF metric 44a CCG performance'!O67="yes",'SOF metric 44b CCG performance'!O67="yes"),"yes","no")</f>
        <v>no</v>
      </c>
      <c r="K67" s="395" t="str">
        <f>IF(AND('SOF metric 44a CCG performance'!Q67="yes",'SOF metric 44b CCG performance'!Q67="yes"),"yes","no")</f>
        <v>no</v>
      </c>
      <c r="L67" s="403" t="str">
        <f>IF(AND('SOF metric 44a CCG performance'!S67="yes",'SOF metric 44b CCG performance'!S67="yes"),"yes","no")</f>
        <v>no</v>
      </c>
      <c r="M67" s="406" t="str">
        <f>IF(AND('SOF metric 44a CCG performance'!U67="yes",'SOF metric 44b CCG performance'!U67="yes"),"yes","no")</f>
        <v>no</v>
      </c>
      <c r="N67" s="409" t="str">
        <f>IF(AND('SOF metric 44a CCG performance'!W67="yes",'SOF metric 44b CCG performance'!W67="yes"),"yes","no")</f>
        <v>no</v>
      </c>
    </row>
    <row r="68" spans="1:14" x14ac:dyDescent="0.2">
      <c r="A68" s="158" t="s">
        <v>181</v>
      </c>
      <c r="B68" s="158" t="s">
        <v>199</v>
      </c>
      <c r="C68" s="158" t="s">
        <v>288</v>
      </c>
      <c r="D68" s="158" t="s">
        <v>289</v>
      </c>
      <c r="E68" s="148" t="s">
        <v>356</v>
      </c>
      <c r="F68" s="158" t="s">
        <v>65</v>
      </c>
      <c r="G68" s="306" t="str">
        <f>IF(AND('SOF metric 44a CCG performance'!I68="yes",'SOF metric 44b CCG performance'!I68="yes"),"yes","no")</f>
        <v>no</v>
      </c>
      <c r="H68" s="387" t="str">
        <f>IF(AND('SOF metric 44a CCG performance'!K68="yes",'SOF metric 44b CCG performance'!K68="yes"),"yes","no")</f>
        <v>no</v>
      </c>
      <c r="I68" s="387" t="str">
        <f>IF(AND('SOF metric 44a CCG performance'!M68="yes",'SOF metric 44b CCG performance'!M68="yes"),"yes","no")</f>
        <v>no</v>
      </c>
      <c r="J68" s="395" t="str">
        <f>IF(AND('SOF metric 44a CCG performance'!O68="yes",'SOF metric 44b CCG performance'!O68="yes"),"yes","no")</f>
        <v>no</v>
      </c>
      <c r="K68" s="395" t="str">
        <f>IF(AND('SOF metric 44a CCG performance'!Q68="yes",'SOF metric 44b CCG performance'!Q68="yes"),"yes","no")</f>
        <v>no</v>
      </c>
      <c r="L68" s="403" t="str">
        <f>IF(AND('SOF metric 44a CCG performance'!S68="yes",'SOF metric 44b CCG performance'!S68="yes"),"yes","no")</f>
        <v>no</v>
      </c>
      <c r="M68" s="406" t="str">
        <f>IF(AND('SOF metric 44a CCG performance'!U68="yes",'SOF metric 44b CCG performance'!U68="yes"),"yes","no")</f>
        <v>no</v>
      </c>
      <c r="N68" s="409" t="str">
        <f>IF(AND('SOF metric 44a CCG performance'!W68="yes",'SOF metric 44b CCG performance'!W68="yes"),"yes","no")</f>
        <v>no</v>
      </c>
    </row>
    <row r="69" spans="1:14" x14ac:dyDescent="0.2">
      <c r="A69" s="158" t="s">
        <v>180</v>
      </c>
      <c r="B69" s="158" t="s">
        <v>215</v>
      </c>
      <c r="C69" s="158" t="s">
        <v>246</v>
      </c>
      <c r="D69" s="158" t="s">
        <v>247</v>
      </c>
      <c r="E69" s="148" t="s">
        <v>357</v>
      </c>
      <c r="F69" s="158" t="s">
        <v>66</v>
      </c>
      <c r="G69" s="306" t="str">
        <f>IF(AND('SOF metric 44a CCG performance'!I69="yes",'SOF metric 44b CCG performance'!I69="yes"),"yes","no")</f>
        <v>no</v>
      </c>
      <c r="H69" s="387" t="str">
        <f>IF(AND('SOF metric 44a CCG performance'!K69="yes",'SOF metric 44b CCG performance'!K69="yes"),"yes","no")</f>
        <v>no</v>
      </c>
      <c r="I69" s="387" t="str">
        <f>IF(AND('SOF metric 44a CCG performance'!M69="yes",'SOF metric 44b CCG performance'!M69="yes"),"yes","no")</f>
        <v>no</v>
      </c>
      <c r="J69" s="395" t="str">
        <f>IF(AND('SOF metric 44a CCG performance'!O69="yes",'SOF metric 44b CCG performance'!O69="yes"),"yes","no")</f>
        <v>no</v>
      </c>
      <c r="K69" s="395" t="str">
        <f>IF(AND('SOF metric 44a CCG performance'!Q69="yes",'SOF metric 44b CCG performance'!Q69="yes"),"yes","no")</f>
        <v>no</v>
      </c>
      <c r="L69" s="403" t="str">
        <f>IF(AND('SOF metric 44a CCG performance'!S69="yes",'SOF metric 44b CCG performance'!S69="yes"),"yes","no")</f>
        <v>no</v>
      </c>
      <c r="M69" s="406" t="str">
        <f>IF(AND('SOF metric 44a CCG performance'!U69="yes",'SOF metric 44b CCG performance'!U69="yes"),"yes","no")</f>
        <v>no</v>
      </c>
      <c r="N69" s="409" t="str">
        <f>IF(AND('SOF metric 44a CCG performance'!W69="yes",'SOF metric 44b CCG performance'!W69="yes"),"yes","no")</f>
        <v>no</v>
      </c>
    </row>
    <row r="70" spans="1:14" x14ac:dyDescent="0.2">
      <c r="A70" s="158" t="s">
        <v>181</v>
      </c>
      <c r="B70" s="158" t="s">
        <v>199</v>
      </c>
      <c r="C70" s="158" t="s">
        <v>257</v>
      </c>
      <c r="D70" s="158" t="s">
        <v>258</v>
      </c>
      <c r="E70" s="148" t="s">
        <v>358</v>
      </c>
      <c r="F70" s="158" t="s">
        <v>67</v>
      </c>
      <c r="G70" s="306" t="str">
        <f>IF(AND('SOF metric 44a CCG performance'!I70="yes",'SOF metric 44b CCG performance'!I70="yes"),"yes","no")</f>
        <v>no</v>
      </c>
      <c r="H70" s="387" t="str">
        <f>IF(AND('SOF metric 44a CCG performance'!K70="yes",'SOF metric 44b CCG performance'!K70="yes"),"yes","no")</f>
        <v>no</v>
      </c>
      <c r="I70" s="387" t="str">
        <f>IF(AND('SOF metric 44a CCG performance'!M70="yes",'SOF metric 44b CCG performance'!M70="yes"),"yes","no")</f>
        <v>no</v>
      </c>
      <c r="J70" s="395" t="str">
        <f>IF(AND('SOF metric 44a CCG performance'!O70="yes",'SOF metric 44b CCG performance'!O70="yes"),"yes","no")</f>
        <v>no</v>
      </c>
      <c r="K70" s="395" t="str">
        <f>IF(AND('SOF metric 44a CCG performance'!Q70="yes",'SOF metric 44b CCG performance'!Q70="yes"),"yes","no")</f>
        <v>no</v>
      </c>
      <c r="L70" s="403" t="str">
        <f>IF(AND('SOF metric 44a CCG performance'!S70="yes",'SOF metric 44b CCG performance'!S70="yes"),"yes","no")</f>
        <v>no</v>
      </c>
      <c r="M70" s="406" t="str">
        <f>IF(AND('SOF metric 44a CCG performance'!U70="yes",'SOF metric 44b CCG performance'!U70="yes"),"yes","no")</f>
        <v>no</v>
      </c>
      <c r="N70" s="409" t="str">
        <f>IF(AND('SOF metric 44a CCG performance'!W70="yes",'SOF metric 44b CCG performance'!W70="yes"),"yes","no")</f>
        <v>no</v>
      </c>
    </row>
    <row r="71" spans="1:14" x14ac:dyDescent="0.2">
      <c r="A71" s="158" t="s">
        <v>161</v>
      </c>
      <c r="B71" s="158" t="s">
        <v>195</v>
      </c>
      <c r="C71" s="158" t="s">
        <v>231</v>
      </c>
      <c r="D71" s="158" t="s">
        <v>232</v>
      </c>
      <c r="E71" s="148" t="s">
        <v>478</v>
      </c>
      <c r="F71" s="158" t="s">
        <v>479</v>
      </c>
      <c r="G71" s="306" t="str">
        <f>IF(AND('SOF metric 44a CCG performance'!I71="yes",'SOF metric 44b CCG performance'!I71="yes"),"yes","no")</f>
        <v>no</v>
      </c>
      <c r="H71" s="387" t="str">
        <f>IF(AND('SOF metric 44a CCG performance'!K71="yes",'SOF metric 44b CCG performance'!K71="yes"),"yes","no")</f>
        <v>no</v>
      </c>
      <c r="I71" s="387" t="str">
        <f>IF(AND('SOF metric 44a CCG performance'!M71="yes",'SOF metric 44b CCG performance'!M71="yes"),"yes","no")</f>
        <v>no</v>
      </c>
      <c r="J71" s="395" t="str">
        <f>IF(AND('SOF metric 44a CCG performance'!O71="yes",'SOF metric 44b CCG performance'!O71="yes"),"yes","no")</f>
        <v>no</v>
      </c>
      <c r="K71" s="395" t="str">
        <f>IF(AND('SOF metric 44a CCG performance'!Q71="yes",'SOF metric 44b CCG performance'!Q71="yes"),"yes","no")</f>
        <v>no</v>
      </c>
      <c r="L71" s="403" t="str">
        <f>IF(AND('SOF metric 44a CCG performance'!S71="yes",'SOF metric 44b CCG performance'!S71="yes"),"yes","no")</f>
        <v>no</v>
      </c>
      <c r="M71" s="406" t="str">
        <f>IF(AND('SOF metric 44a CCG performance'!U71="yes",'SOF metric 44b CCG performance'!U71="yes"),"yes","no")</f>
        <v>no</v>
      </c>
      <c r="N71" s="409" t="str">
        <f>IF(AND('SOF metric 44a CCG performance'!W71="yes",'SOF metric 44b CCG performance'!W71="yes"),"yes","no")</f>
        <v>yes</v>
      </c>
    </row>
    <row r="72" spans="1:14" x14ac:dyDescent="0.2">
      <c r="A72" s="158" t="s">
        <v>181</v>
      </c>
      <c r="B72" s="158" t="s">
        <v>199</v>
      </c>
      <c r="C72" s="158" t="s">
        <v>288</v>
      </c>
      <c r="D72" s="158" t="s">
        <v>289</v>
      </c>
      <c r="E72" s="148" t="s">
        <v>359</v>
      </c>
      <c r="F72" s="158" t="s">
        <v>360</v>
      </c>
      <c r="G72" s="306" t="str">
        <f>IF(AND('SOF metric 44a CCG performance'!I72="yes",'SOF metric 44b CCG performance'!I72="yes"),"yes","no")</f>
        <v>yes</v>
      </c>
      <c r="H72" s="387" t="str">
        <f>IF(AND('SOF metric 44a CCG performance'!K72="yes",'SOF metric 44b CCG performance'!K72="yes"),"yes","no")</f>
        <v>yes</v>
      </c>
      <c r="I72" s="387" t="str">
        <f>IF(AND('SOF metric 44a CCG performance'!M72="yes",'SOF metric 44b CCG performance'!M72="yes"),"yes","no")</f>
        <v>yes</v>
      </c>
      <c r="J72" s="395" t="str">
        <f>IF(AND('SOF metric 44a CCG performance'!O72="yes",'SOF metric 44b CCG performance'!O72="yes"),"yes","no")</f>
        <v>yes</v>
      </c>
      <c r="K72" s="395" t="str">
        <f>IF(AND('SOF metric 44a CCG performance'!Q72="yes",'SOF metric 44b CCG performance'!Q72="yes"),"yes","no")</f>
        <v>yes</v>
      </c>
      <c r="L72" s="403" t="str">
        <f>IF(AND('SOF metric 44a CCG performance'!S72="yes",'SOF metric 44b CCG performance'!S72="yes"),"yes","no")</f>
        <v>yes</v>
      </c>
      <c r="M72" s="406" t="str">
        <f>IF(AND('SOF metric 44a CCG performance'!U72="yes",'SOF metric 44b CCG performance'!U72="yes"),"yes","no")</f>
        <v>yes</v>
      </c>
      <c r="N72" s="409" t="str">
        <f>IF(AND('SOF metric 44a CCG performance'!W72="yes",'SOF metric 44b CCG performance'!W72="yes"),"yes","no")</f>
        <v>yes</v>
      </c>
    </row>
    <row r="73" spans="1:14" x14ac:dyDescent="0.2">
      <c r="A73" s="158" t="s">
        <v>180</v>
      </c>
      <c r="B73" s="158" t="s">
        <v>215</v>
      </c>
      <c r="C73" s="158" t="s">
        <v>361</v>
      </c>
      <c r="D73" s="158" t="s">
        <v>362</v>
      </c>
      <c r="E73" s="148" t="s">
        <v>363</v>
      </c>
      <c r="F73" s="158" t="s">
        <v>364</v>
      </c>
      <c r="G73" s="306" t="str">
        <f>IF(AND('SOF metric 44a CCG performance'!I73="yes",'SOF metric 44b CCG performance'!I73="yes"),"yes","no")</f>
        <v>yes</v>
      </c>
      <c r="H73" s="387" t="str">
        <f>IF(AND('SOF metric 44a CCG performance'!K73="yes",'SOF metric 44b CCG performance'!K73="yes"),"yes","no")</f>
        <v>yes</v>
      </c>
      <c r="I73" s="387" t="str">
        <f>IF(AND('SOF metric 44a CCG performance'!M73="yes",'SOF metric 44b CCG performance'!M73="yes"),"yes","no")</f>
        <v>yes</v>
      </c>
      <c r="J73" s="395" t="str">
        <f>IF(AND('SOF metric 44a CCG performance'!O73="yes",'SOF metric 44b CCG performance'!O73="yes"),"yes","no")</f>
        <v>yes</v>
      </c>
      <c r="K73" s="395" t="str">
        <f>IF(AND('SOF metric 44a CCG performance'!Q73="yes",'SOF metric 44b CCG performance'!Q73="yes"),"yes","no")</f>
        <v>yes</v>
      </c>
      <c r="L73" s="403" t="str">
        <f>IF(AND('SOF metric 44a CCG performance'!S73="yes",'SOF metric 44b CCG performance'!S73="yes"),"yes","no")</f>
        <v>yes</v>
      </c>
      <c r="M73" s="406" t="str">
        <f>IF(AND('SOF metric 44a CCG performance'!U73="yes",'SOF metric 44b CCG performance'!U73="yes"),"yes","no")</f>
        <v>yes</v>
      </c>
      <c r="N73" s="409" t="str">
        <f>IF(AND('SOF metric 44a CCG performance'!W73="yes",'SOF metric 44b CCG performance'!W73="yes"),"yes","no")</f>
        <v>yes</v>
      </c>
    </row>
    <row r="74" spans="1:14" x14ac:dyDescent="0.2">
      <c r="A74" s="158" t="s">
        <v>181</v>
      </c>
      <c r="B74" s="158" t="s">
        <v>199</v>
      </c>
      <c r="C74" s="158" t="s">
        <v>257</v>
      </c>
      <c r="D74" s="158" t="s">
        <v>258</v>
      </c>
      <c r="E74" s="148" t="s">
        <v>365</v>
      </c>
      <c r="F74" s="158" t="s">
        <v>68</v>
      </c>
      <c r="G74" s="306" t="str">
        <f>IF(AND('SOF metric 44a CCG performance'!I74="yes",'SOF metric 44b CCG performance'!I74="yes"),"yes","no")</f>
        <v>no</v>
      </c>
      <c r="H74" s="387" t="str">
        <f>IF(AND('SOF metric 44a CCG performance'!K74="yes",'SOF metric 44b CCG performance'!K74="yes"),"yes","no")</f>
        <v>no</v>
      </c>
      <c r="I74" s="387" t="str">
        <f>IF(AND('SOF metric 44a CCG performance'!M74="yes",'SOF metric 44b CCG performance'!M74="yes"),"yes","no")</f>
        <v>no</v>
      </c>
      <c r="J74" s="395" t="str">
        <f>IF(AND('SOF metric 44a CCG performance'!O74="yes",'SOF metric 44b CCG performance'!O74="yes"),"yes","no")</f>
        <v>no</v>
      </c>
      <c r="K74" s="395" t="str">
        <f>IF(AND('SOF metric 44a CCG performance'!Q74="yes",'SOF metric 44b CCG performance'!Q74="yes"),"yes","no")</f>
        <v>no</v>
      </c>
      <c r="L74" s="403" t="str">
        <f>IF(AND('SOF metric 44a CCG performance'!S74="yes",'SOF metric 44b CCG performance'!S74="yes"),"yes","no")</f>
        <v>no</v>
      </c>
      <c r="M74" s="406" t="str">
        <f>IF(AND('SOF metric 44a CCG performance'!U74="yes",'SOF metric 44b CCG performance'!U74="yes"),"yes","no")</f>
        <v>no</v>
      </c>
      <c r="N74" s="409" t="str">
        <f>IF(AND('SOF metric 44a CCG performance'!W74="yes",'SOF metric 44b CCG performance'!W74="yes"),"yes","no")</f>
        <v>no</v>
      </c>
    </row>
    <row r="75" spans="1:14" x14ac:dyDescent="0.2">
      <c r="A75" s="158" t="s">
        <v>180</v>
      </c>
      <c r="B75" s="158" t="s">
        <v>215</v>
      </c>
      <c r="C75" s="158" t="s">
        <v>366</v>
      </c>
      <c r="D75" s="158" t="s">
        <v>367</v>
      </c>
      <c r="E75" s="148" t="s">
        <v>368</v>
      </c>
      <c r="F75" s="158" t="s">
        <v>369</v>
      </c>
      <c r="G75" s="306" t="str">
        <f>IF(AND('SOF metric 44a CCG performance'!I75="yes",'SOF metric 44b CCG performance'!I75="yes"),"yes","no")</f>
        <v>yes</v>
      </c>
      <c r="H75" s="387" t="str">
        <f>IF(AND('SOF metric 44a CCG performance'!K75="yes",'SOF metric 44b CCG performance'!K75="yes"),"yes","no")</f>
        <v>yes</v>
      </c>
      <c r="I75" s="387" t="str">
        <f>IF(AND('SOF metric 44a CCG performance'!M75="yes",'SOF metric 44b CCG performance'!M75="yes"),"yes","no")</f>
        <v>yes</v>
      </c>
      <c r="J75" s="395" t="str">
        <f>IF(AND('SOF metric 44a CCG performance'!O75="yes",'SOF metric 44b CCG performance'!O75="yes"),"yes","no")</f>
        <v>yes</v>
      </c>
      <c r="K75" s="395" t="str">
        <f>IF(AND('SOF metric 44a CCG performance'!Q75="yes",'SOF metric 44b CCG performance'!Q75="yes"),"yes","no")</f>
        <v>yes</v>
      </c>
      <c r="L75" s="403" t="str">
        <f>IF(AND('SOF metric 44a CCG performance'!S75="yes",'SOF metric 44b CCG performance'!S75="yes"),"yes","no")</f>
        <v>yes</v>
      </c>
      <c r="M75" s="406" t="str">
        <f>IF(AND('SOF metric 44a CCG performance'!U75="yes",'SOF metric 44b CCG performance'!U75="yes"),"yes","no")</f>
        <v>yes</v>
      </c>
      <c r="N75" s="409" t="str">
        <f>IF(AND('SOF metric 44a CCG performance'!W75="yes",'SOF metric 44b CCG performance'!W75="yes"),"yes","no")</f>
        <v>yes</v>
      </c>
    </row>
    <row r="76" spans="1:14" x14ac:dyDescent="0.2">
      <c r="A76" s="158" t="s">
        <v>182</v>
      </c>
      <c r="B76" s="158" t="s">
        <v>219</v>
      </c>
      <c r="C76" s="158" t="s">
        <v>224</v>
      </c>
      <c r="D76" s="158" t="s">
        <v>225</v>
      </c>
      <c r="E76" s="148" t="s">
        <v>370</v>
      </c>
      <c r="F76" s="158" t="s">
        <v>69</v>
      </c>
      <c r="G76" s="306" t="str">
        <f>IF(AND('SOF metric 44a CCG performance'!I76="yes",'SOF metric 44b CCG performance'!I76="yes"),"yes","no")</f>
        <v>yes</v>
      </c>
      <c r="H76" s="387" t="str">
        <f>IF(AND('SOF metric 44a CCG performance'!K76="yes",'SOF metric 44b CCG performance'!K76="yes"),"yes","no")</f>
        <v>yes</v>
      </c>
      <c r="I76" s="387" t="str">
        <f>IF(AND('SOF metric 44a CCG performance'!M76="yes",'SOF metric 44b CCG performance'!M76="yes"),"yes","no")</f>
        <v>yes</v>
      </c>
      <c r="J76" s="395" t="str">
        <f>IF(AND('SOF metric 44a CCG performance'!O76="yes",'SOF metric 44b CCG performance'!O76="yes"),"yes","no")</f>
        <v>no</v>
      </c>
      <c r="K76" s="395" t="str">
        <f>IF(AND('SOF metric 44a CCG performance'!Q76="yes",'SOF metric 44b CCG performance'!Q76="yes"),"yes","no")</f>
        <v>no</v>
      </c>
      <c r="L76" s="403" t="str">
        <f>IF(AND('SOF metric 44a CCG performance'!S76="yes",'SOF metric 44b CCG performance'!S76="yes"),"yes","no")</f>
        <v>no</v>
      </c>
      <c r="M76" s="406" t="str">
        <f>IF(AND('SOF metric 44a CCG performance'!U76="yes",'SOF metric 44b CCG performance'!U76="yes"),"yes","no")</f>
        <v>no</v>
      </c>
      <c r="N76" s="409" t="str">
        <f>IF(AND('SOF metric 44a CCG performance'!W76="yes",'SOF metric 44b CCG performance'!W76="yes"),"yes","no")</f>
        <v>no</v>
      </c>
    </row>
    <row r="77" spans="1:14" x14ac:dyDescent="0.2">
      <c r="A77" s="158" t="s">
        <v>183</v>
      </c>
      <c r="B77" s="158" t="s">
        <v>211</v>
      </c>
      <c r="C77" s="158" t="s">
        <v>212</v>
      </c>
      <c r="D77" s="158" t="s">
        <v>213</v>
      </c>
      <c r="E77" s="148" t="s">
        <v>371</v>
      </c>
      <c r="F77" s="158" t="s">
        <v>70</v>
      </c>
      <c r="G77" s="306" t="str">
        <f>IF(AND('SOF metric 44a CCG performance'!I77="yes",'SOF metric 44b CCG performance'!I77="yes"),"yes","no")</f>
        <v>no</v>
      </c>
      <c r="H77" s="387" t="str">
        <f>IF(AND('SOF metric 44a CCG performance'!K77="yes",'SOF metric 44b CCG performance'!K77="yes"),"yes","no")</f>
        <v>no</v>
      </c>
      <c r="I77" s="387" t="str">
        <f>IF(AND('SOF metric 44a CCG performance'!M77="yes",'SOF metric 44b CCG performance'!M77="yes"),"yes","no")</f>
        <v>no</v>
      </c>
      <c r="J77" s="395" t="str">
        <f>IF(AND('SOF metric 44a CCG performance'!O77="yes",'SOF metric 44b CCG performance'!O77="yes"),"yes","no")</f>
        <v>no</v>
      </c>
      <c r="K77" s="395" t="str">
        <f>IF(AND('SOF metric 44a CCG performance'!Q77="yes",'SOF metric 44b CCG performance'!Q77="yes"),"yes","no")</f>
        <v>no</v>
      </c>
      <c r="L77" s="403" t="str">
        <f>IF(AND('SOF metric 44a CCG performance'!S77="yes",'SOF metric 44b CCG performance'!S77="yes"),"yes","no")</f>
        <v>no</v>
      </c>
      <c r="M77" s="406" t="str">
        <f>IF(AND('SOF metric 44a CCG performance'!U77="yes",'SOF metric 44b CCG performance'!U77="yes"),"yes","no")</f>
        <v>no</v>
      </c>
      <c r="N77" s="409" t="str">
        <f>IF(AND('SOF metric 44a CCG performance'!W77="yes",'SOF metric 44b CCG performance'!W77="yes"),"yes","no")</f>
        <v>no</v>
      </c>
    </row>
    <row r="78" spans="1:14" x14ac:dyDescent="0.2">
      <c r="A78" s="158" t="s">
        <v>183</v>
      </c>
      <c r="B78" s="158" t="s">
        <v>211</v>
      </c>
      <c r="C78" s="158" t="s">
        <v>294</v>
      </c>
      <c r="D78" s="158" t="s">
        <v>295</v>
      </c>
      <c r="E78" s="148" t="s">
        <v>372</v>
      </c>
      <c r="F78" s="158" t="s">
        <v>71</v>
      </c>
      <c r="G78" s="306" t="str">
        <f>IF(AND('SOF metric 44a CCG performance'!I78="yes",'SOF metric 44b CCG performance'!I78="yes"),"yes","no")</f>
        <v>no</v>
      </c>
      <c r="H78" s="387" t="str">
        <f>IF(AND('SOF metric 44a CCG performance'!K78="yes",'SOF metric 44b CCG performance'!K78="yes"),"yes","no")</f>
        <v>no</v>
      </c>
      <c r="I78" s="387" t="str">
        <f>IF(AND('SOF metric 44a CCG performance'!M78="yes",'SOF metric 44b CCG performance'!M78="yes"),"yes","no")</f>
        <v>no</v>
      </c>
      <c r="J78" s="395" t="str">
        <f>IF(AND('SOF metric 44a CCG performance'!O78="yes",'SOF metric 44b CCG performance'!O78="yes"),"yes","no")</f>
        <v>no</v>
      </c>
      <c r="K78" s="395" t="str">
        <f>IF(AND('SOF metric 44a CCG performance'!Q78="yes",'SOF metric 44b CCG performance'!Q78="yes"),"yes","no")</f>
        <v>no</v>
      </c>
      <c r="L78" s="403" t="str">
        <f>IF(AND('SOF metric 44a CCG performance'!S78="yes",'SOF metric 44b CCG performance'!S78="yes"),"yes","no")</f>
        <v>no</v>
      </c>
      <c r="M78" s="406" t="str">
        <f>IF(AND('SOF metric 44a CCG performance'!U78="yes",'SOF metric 44b CCG performance'!U78="yes"),"yes","no")</f>
        <v>no</v>
      </c>
      <c r="N78" s="409" t="str">
        <f>IF(AND('SOF metric 44a CCG performance'!W78="yes",'SOF metric 44b CCG performance'!W78="yes"),"yes","no")</f>
        <v>yes</v>
      </c>
    </row>
    <row r="79" spans="1:14" x14ac:dyDescent="0.2">
      <c r="A79" s="158" t="s">
        <v>181</v>
      </c>
      <c r="B79" s="158" t="s">
        <v>199</v>
      </c>
      <c r="C79" s="158" t="s">
        <v>200</v>
      </c>
      <c r="D79" s="158" t="s">
        <v>201</v>
      </c>
      <c r="E79" s="148" t="s">
        <v>374</v>
      </c>
      <c r="F79" s="158" t="s">
        <v>73</v>
      </c>
      <c r="G79" s="306" t="str">
        <f>IF(AND('SOF metric 44a CCG performance'!I79="yes",'SOF metric 44b CCG performance'!I79="yes"),"yes","no")</f>
        <v>yes</v>
      </c>
      <c r="H79" s="387" t="str">
        <f>IF(AND('SOF metric 44a CCG performance'!K79="yes",'SOF metric 44b CCG performance'!K79="yes"),"yes","no")</f>
        <v>yes</v>
      </c>
      <c r="I79" s="387" t="str">
        <f>IF(AND('SOF metric 44a CCG performance'!M79="yes",'SOF metric 44b CCG performance'!M79="yes"),"yes","no")</f>
        <v>yes</v>
      </c>
      <c r="J79" s="395" t="str">
        <f>IF(AND('SOF metric 44a CCG performance'!O79="yes",'SOF metric 44b CCG performance'!O79="yes"),"yes","no")</f>
        <v>yes</v>
      </c>
      <c r="K79" s="395" t="str">
        <f>IF(AND('SOF metric 44a CCG performance'!Q79="yes",'SOF metric 44b CCG performance'!Q79="yes"),"yes","no")</f>
        <v>yes</v>
      </c>
      <c r="L79" s="403" t="str">
        <f>IF(AND('SOF metric 44a CCG performance'!S79="yes",'SOF metric 44b CCG performance'!S79="yes"),"yes","no")</f>
        <v>yes</v>
      </c>
      <c r="M79" s="406" t="str">
        <f>IF(AND('SOF metric 44a CCG performance'!U79="yes",'SOF metric 44b CCG performance'!U79="yes"),"yes","no")</f>
        <v>yes</v>
      </c>
      <c r="N79" s="409" t="str">
        <f>IF(AND('SOF metric 44a CCG performance'!W79="yes",'SOF metric 44b CCG performance'!W79="yes"),"yes","no")</f>
        <v>yes</v>
      </c>
    </row>
    <row r="80" spans="1:14" x14ac:dyDescent="0.2">
      <c r="A80" s="158" t="s">
        <v>182</v>
      </c>
      <c r="B80" s="158" t="s">
        <v>219</v>
      </c>
      <c r="C80" s="158" t="s">
        <v>224</v>
      </c>
      <c r="D80" s="158" t="s">
        <v>225</v>
      </c>
      <c r="E80" s="148" t="s">
        <v>375</v>
      </c>
      <c r="F80" s="158" t="s">
        <v>74</v>
      </c>
      <c r="G80" s="306" t="str">
        <f>IF(AND('SOF metric 44a CCG performance'!I80="yes",'SOF metric 44b CCG performance'!I80="yes"),"yes","no")</f>
        <v>no</v>
      </c>
      <c r="H80" s="387" t="str">
        <f>IF(AND('SOF metric 44a CCG performance'!K80="yes",'SOF metric 44b CCG performance'!K80="yes"),"yes","no")</f>
        <v>no</v>
      </c>
      <c r="I80" s="387" t="str">
        <f>IF(AND('SOF metric 44a CCG performance'!M80="yes",'SOF metric 44b CCG performance'!M80="yes"),"yes","no")</f>
        <v>no</v>
      </c>
      <c r="J80" s="395" t="str">
        <f>IF(AND('SOF metric 44a CCG performance'!O80="yes",'SOF metric 44b CCG performance'!O80="yes"),"yes","no")</f>
        <v>no</v>
      </c>
      <c r="K80" s="395" t="str">
        <f>IF(AND('SOF metric 44a CCG performance'!Q80="yes",'SOF metric 44b CCG performance'!Q80="yes"),"yes","no")</f>
        <v>no</v>
      </c>
      <c r="L80" s="403" t="str">
        <f>IF(AND('SOF metric 44a CCG performance'!S80="yes",'SOF metric 44b CCG performance'!S80="yes"),"yes","no")</f>
        <v>no</v>
      </c>
      <c r="M80" s="406" t="str">
        <f>IF(AND('SOF metric 44a CCG performance'!U80="yes",'SOF metric 44b CCG performance'!U80="yes"),"yes","no")</f>
        <v>no</v>
      </c>
      <c r="N80" s="409" t="str">
        <f>IF(AND('SOF metric 44a CCG performance'!W80="yes",'SOF metric 44b CCG performance'!W80="yes"),"yes","no")</f>
        <v>no</v>
      </c>
    </row>
    <row r="81" spans="1:14" x14ac:dyDescent="0.2">
      <c r="A81" s="158" t="s">
        <v>180</v>
      </c>
      <c r="B81" s="158" t="s">
        <v>215</v>
      </c>
      <c r="C81" s="158" t="s">
        <v>246</v>
      </c>
      <c r="D81" s="158" t="s">
        <v>247</v>
      </c>
      <c r="E81" s="148" t="s">
        <v>377</v>
      </c>
      <c r="F81" s="158" t="s">
        <v>76</v>
      </c>
      <c r="G81" s="306" t="str">
        <f>IF(AND('SOF metric 44a CCG performance'!I81="yes",'SOF metric 44b CCG performance'!I81="yes"),"yes","no")</f>
        <v>no</v>
      </c>
      <c r="H81" s="387" t="str">
        <f>IF(AND('SOF metric 44a CCG performance'!K81="yes",'SOF metric 44b CCG performance'!K81="yes"),"yes","no")</f>
        <v>no</v>
      </c>
      <c r="I81" s="387" t="str">
        <f>IF(AND('SOF metric 44a CCG performance'!M81="yes",'SOF metric 44b CCG performance'!M81="yes"),"yes","no")</f>
        <v>no</v>
      </c>
      <c r="J81" s="395" t="str">
        <f>IF(AND('SOF metric 44a CCG performance'!O81="yes",'SOF metric 44b CCG performance'!O81="yes"),"yes","no")</f>
        <v>no</v>
      </c>
      <c r="K81" s="395" t="str">
        <f>IF(AND('SOF metric 44a CCG performance'!Q81="yes",'SOF metric 44b CCG performance'!Q81="yes"),"yes","no")</f>
        <v>no</v>
      </c>
      <c r="L81" s="403" t="str">
        <f>IF(AND('SOF metric 44a CCG performance'!S81="yes",'SOF metric 44b CCG performance'!S81="yes"),"yes","no")</f>
        <v>no</v>
      </c>
      <c r="M81" s="406" t="str">
        <f>IF(AND('SOF metric 44a CCG performance'!U81="yes",'SOF metric 44b CCG performance'!U81="yes"),"yes","no")</f>
        <v>no</v>
      </c>
      <c r="N81" s="409" t="str">
        <f>IF(AND('SOF metric 44a CCG performance'!W81="yes",'SOF metric 44b CCG performance'!W81="yes"),"yes","no")</f>
        <v>no</v>
      </c>
    </row>
    <row r="82" spans="1:14" x14ac:dyDescent="0.2">
      <c r="A82" s="158" t="s">
        <v>181</v>
      </c>
      <c r="B82" s="158" t="s">
        <v>199</v>
      </c>
      <c r="C82" s="158" t="s">
        <v>200</v>
      </c>
      <c r="D82" s="158" t="s">
        <v>201</v>
      </c>
      <c r="E82" s="148" t="s">
        <v>378</v>
      </c>
      <c r="F82" s="158" t="s">
        <v>77</v>
      </c>
      <c r="G82" s="306" t="str">
        <f>IF(AND('SOF metric 44a CCG performance'!I82="yes",'SOF metric 44b CCG performance'!I82="yes"),"yes","no")</f>
        <v>yes</v>
      </c>
      <c r="H82" s="387" t="str">
        <f>IF(AND('SOF metric 44a CCG performance'!K82="yes",'SOF metric 44b CCG performance'!K82="yes"),"yes","no")</f>
        <v>yes</v>
      </c>
      <c r="I82" s="387" t="str">
        <f>IF(AND('SOF metric 44a CCG performance'!M82="yes",'SOF metric 44b CCG performance'!M82="yes"),"yes","no")</f>
        <v>yes</v>
      </c>
      <c r="J82" s="395" t="str">
        <f>IF(AND('SOF metric 44a CCG performance'!O82="yes",'SOF metric 44b CCG performance'!O82="yes"),"yes","no")</f>
        <v>yes</v>
      </c>
      <c r="K82" s="395" t="str">
        <f>IF(AND('SOF metric 44a CCG performance'!Q82="yes",'SOF metric 44b CCG performance'!Q82="yes"),"yes","no")</f>
        <v>yes</v>
      </c>
      <c r="L82" s="403" t="str">
        <f>IF(AND('SOF metric 44a CCG performance'!S82="yes",'SOF metric 44b CCG performance'!S82="yes"),"yes","no")</f>
        <v>yes</v>
      </c>
      <c r="M82" s="406" t="str">
        <f>IF(AND('SOF metric 44a CCG performance'!U82="yes",'SOF metric 44b CCG performance'!U82="yes"),"yes","no")</f>
        <v>yes</v>
      </c>
      <c r="N82" s="409" t="str">
        <f>IF(AND('SOF metric 44a CCG performance'!W82="yes",'SOF metric 44b CCG performance'!W82="yes"),"yes","no")</f>
        <v>yes</v>
      </c>
    </row>
    <row r="83" spans="1:14" x14ac:dyDescent="0.2">
      <c r="A83" s="158" t="s">
        <v>180</v>
      </c>
      <c r="B83" s="158" t="s">
        <v>215</v>
      </c>
      <c r="C83" s="158" t="s">
        <v>379</v>
      </c>
      <c r="D83" s="158" t="s">
        <v>380</v>
      </c>
      <c r="E83" s="148" t="s">
        <v>480</v>
      </c>
      <c r="F83" s="158" t="s">
        <v>481</v>
      </c>
      <c r="G83" s="306" t="str">
        <f>IF(AND('SOF metric 44a CCG performance'!I83="yes",'SOF metric 44b CCG performance'!I83="yes"),"yes","no")</f>
        <v>yes</v>
      </c>
      <c r="H83" s="387" t="str">
        <f>IF(AND('SOF metric 44a CCG performance'!K83="yes",'SOF metric 44b CCG performance'!K83="yes"),"yes","no")</f>
        <v>yes</v>
      </c>
      <c r="I83" s="387" t="str">
        <f>IF(AND('SOF metric 44a CCG performance'!M83="yes",'SOF metric 44b CCG performance'!M83="yes"),"yes","no")</f>
        <v>yes</v>
      </c>
      <c r="J83" s="395" t="str">
        <f>IF(AND('SOF metric 44a CCG performance'!O83="yes",'SOF metric 44b CCG performance'!O83="yes"),"yes","no")</f>
        <v>yes</v>
      </c>
      <c r="K83" s="395" t="str">
        <f>IF(AND('SOF metric 44a CCG performance'!Q83="yes",'SOF metric 44b CCG performance'!Q83="yes"),"yes","no")</f>
        <v>yes</v>
      </c>
      <c r="L83" s="403" t="str">
        <f>IF(AND('SOF metric 44a CCG performance'!S83="yes",'SOF metric 44b CCG performance'!S83="yes"),"yes","no")</f>
        <v>yes</v>
      </c>
      <c r="M83" s="406" t="str">
        <f>IF(AND('SOF metric 44a CCG performance'!U83="yes",'SOF metric 44b CCG performance'!U83="yes"),"yes","no")</f>
        <v>yes</v>
      </c>
      <c r="N83" s="409" t="str">
        <f>IF(AND('SOF metric 44a CCG performance'!W83="yes",'SOF metric 44b CCG performance'!W83="yes"),"yes","no")</f>
        <v>yes</v>
      </c>
    </row>
    <row r="84" spans="1:14" x14ac:dyDescent="0.2">
      <c r="A84" s="158" t="s">
        <v>184</v>
      </c>
      <c r="B84" s="158" t="s">
        <v>190</v>
      </c>
      <c r="C84" s="158" t="s">
        <v>382</v>
      </c>
      <c r="D84" s="158" t="s">
        <v>383</v>
      </c>
      <c r="E84" s="148" t="s">
        <v>384</v>
      </c>
      <c r="F84" s="158" t="s">
        <v>79</v>
      </c>
      <c r="G84" s="306" t="str">
        <f>IF(AND('SOF metric 44a CCG performance'!I84="yes",'SOF metric 44b CCG performance'!I84="yes"),"yes","no")</f>
        <v>yes</v>
      </c>
      <c r="H84" s="387" t="str">
        <f>IF(AND('SOF metric 44a CCG performance'!K84="yes",'SOF metric 44b CCG performance'!K84="yes"),"yes","no")</f>
        <v>yes</v>
      </c>
      <c r="I84" s="387" t="str">
        <f>IF(AND('SOF metric 44a CCG performance'!M84="yes",'SOF metric 44b CCG performance'!M84="yes"),"yes","no")</f>
        <v>yes</v>
      </c>
      <c r="J84" s="395" t="str">
        <f>IF(AND('SOF metric 44a CCG performance'!O84="yes",'SOF metric 44b CCG performance'!O84="yes"),"yes","no")</f>
        <v>yes</v>
      </c>
      <c r="K84" s="395" t="str">
        <f>IF(AND('SOF metric 44a CCG performance'!Q84="yes",'SOF metric 44b CCG performance'!Q84="yes"),"yes","no")</f>
        <v>yes</v>
      </c>
      <c r="L84" s="403" t="str">
        <f>IF(AND('SOF metric 44a CCG performance'!S84="yes",'SOF metric 44b CCG performance'!S84="yes"),"yes","no")</f>
        <v>yes</v>
      </c>
      <c r="M84" s="406" t="str">
        <f>IF(AND('SOF metric 44a CCG performance'!U84="yes",'SOF metric 44b CCG performance'!U84="yes"),"yes","no")</f>
        <v>yes</v>
      </c>
      <c r="N84" s="409" t="str">
        <f>IF(AND('SOF metric 44a CCG performance'!W84="yes",'SOF metric 44b CCG performance'!W84="yes"),"yes","no")</f>
        <v>yes</v>
      </c>
    </row>
    <row r="85" spans="1:14" x14ac:dyDescent="0.2">
      <c r="A85" s="158" t="s">
        <v>161</v>
      </c>
      <c r="B85" s="158" t="s">
        <v>195</v>
      </c>
      <c r="C85" s="158" t="s">
        <v>385</v>
      </c>
      <c r="D85" s="158" t="s">
        <v>386</v>
      </c>
      <c r="E85" s="148" t="s">
        <v>387</v>
      </c>
      <c r="F85" s="158" t="s">
        <v>388</v>
      </c>
      <c r="G85" s="306" t="str">
        <f>IF(AND('SOF metric 44a CCG performance'!I85="yes",'SOF metric 44b CCG performance'!I85="yes"),"yes","no")</f>
        <v>no</v>
      </c>
      <c r="H85" s="387" t="str">
        <f>IF(AND('SOF metric 44a CCG performance'!K85="yes",'SOF metric 44b CCG performance'!K85="yes"),"yes","no")</f>
        <v>no</v>
      </c>
      <c r="I85" s="387" t="str">
        <f>IF(AND('SOF metric 44a CCG performance'!M85="yes",'SOF metric 44b CCG performance'!M85="yes"),"yes","no")</f>
        <v>no</v>
      </c>
      <c r="J85" s="395" t="str">
        <f>IF(AND('SOF metric 44a CCG performance'!O85="yes",'SOF metric 44b CCG performance'!O85="yes"),"yes","no")</f>
        <v>no</v>
      </c>
      <c r="K85" s="395" t="str">
        <f>IF(AND('SOF metric 44a CCG performance'!Q85="yes",'SOF metric 44b CCG performance'!Q85="yes"),"yes","no")</f>
        <v>yes</v>
      </c>
      <c r="L85" s="403" t="str">
        <f>IF(AND('SOF metric 44a CCG performance'!S85="yes",'SOF metric 44b CCG performance'!S85="yes"),"yes","no")</f>
        <v>yes</v>
      </c>
      <c r="M85" s="406" t="str">
        <f>IF(AND('SOF metric 44a CCG performance'!U85="yes",'SOF metric 44b CCG performance'!U85="yes"),"yes","no")</f>
        <v>yes</v>
      </c>
      <c r="N85" s="409" t="str">
        <f>IF(AND('SOF metric 44a CCG performance'!W85="yes",'SOF metric 44b CCG performance'!W85="yes"),"yes","no")</f>
        <v>yes</v>
      </c>
    </row>
    <row r="86" spans="1:14" x14ac:dyDescent="0.2">
      <c r="A86" s="158" t="s">
        <v>182</v>
      </c>
      <c r="B86" s="158" t="s">
        <v>219</v>
      </c>
      <c r="C86" s="158" t="s">
        <v>251</v>
      </c>
      <c r="D86" s="158" t="s">
        <v>252</v>
      </c>
      <c r="E86" s="148" t="s">
        <v>390</v>
      </c>
      <c r="F86" s="158" t="s">
        <v>81</v>
      </c>
      <c r="G86" s="306" t="str">
        <f>IF(AND('SOF metric 44a CCG performance'!I86="yes",'SOF metric 44b CCG performance'!I86="yes"),"yes","no")</f>
        <v>no</v>
      </c>
      <c r="H86" s="387" t="str">
        <f>IF(AND('SOF metric 44a CCG performance'!K86="yes",'SOF metric 44b CCG performance'!K86="yes"),"yes","no")</f>
        <v>no</v>
      </c>
      <c r="I86" s="387" t="str">
        <f>IF(AND('SOF metric 44a CCG performance'!M86="yes",'SOF metric 44b CCG performance'!M86="yes"),"yes","no")</f>
        <v>no</v>
      </c>
      <c r="J86" s="395" t="str">
        <f>IF(AND('SOF metric 44a CCG performance'!O86="yes",'SOF metric 44b CCG performance'!O86="yes"),"yes","no")</f>
        <v>no</v>
      </c>
      <c r="K86" s="395" t="str">
        <f>IF(AND('SOF metric 44a CCG performance'!Q86="yes",'SOF metric 44b CCG performance'!Q86="yes"),"yes","no")</f>
        <v>no</v>
      </c>
      <c r="L86" s="403" t="str">
        <f>IF(AND('SOF metric 44a CCG performance'!S86="yes",'SOF metric 44b CCG performance'!S86="yes"),"yes","no")</f>
        <v>no</v>
      </c>
      <c r="M86" s="406" t="str">
        <f>IF(AND('SOF metric 44a CCG performance'!U86="yes",'SOF metric 44b CCG performance'!U86="yes"),"yes","no")</f>
        <v>no</v>
      </c>
      <c r="N86" s="409" t="str">
        <f>IF(AND('SOF metric 44a CCG performance'!W86="yes",'SOF metric 44b CCG performance'!W86="yes"),"yes","no")</f>
        <v>no</v>
      </c>
    </row>
    <row r="87" spans="1:14" x14ac:dyDescent="0.2">
      <c r="A87" s="158" t="s">
        <v>181</v>
      </c>
      <c r="B87" s="158" t="s">
        <v>199</v>
      </c>
      <c r="C87" s="158" t="s">
        <v>257</v>
      </c>
      <c r="D87" s="158" t="s">
        <v>258</v>
      </c>
      <c r="E87" s="148" t="s">
        <v>391</v>
      </c>
      <c r="F87" s="158" t="s">
        <v>82</v>
      </c>
      <c r="G87" s="306" t="str">
        <f>IF(AND('SOF metric 44a CCG performance'!I87="yes",'SOF metric 44b CCG performance'!I87="yes"),"yes","no")</f>
        <v>no</v>
      </c>
      <c r="H87" s="387" t="str">
        <f>IF(AND('SOF metric 44a CCG performance'!K87="yes",'SOF metric 44b CCG performance'!K87="yes"),"yes","no")</f>
        <v>no</v>
      </c>
      <c r="I87" s="387" t="str">
        <f>IF(AND('SOF metric 44a CCG performance'!M87="yes",'SOF metric 44b CCG performance'!M87="yes"),"yes","no")</f>
        <v>no</v>
      </c>
      <c r="J87" s="395" t="str">
        <f>IF(AND('SOF metric 44a CCG performance'!O87="yes",'SOF metric 44b CCG performance'!O87="yes"),"yes","no")</f>
        <v>no</v>
      </c>
      <c r="K87" s="395" t="str">
        <f>IF(AND('SOF metric 44a CCG performance'!Q87="yes",'SOF metric 44b CCG performance'!Q87="yes"),"yes","no")</f>
        <v>no</v>
      </c>
      <c r="L87" s="403" t="str">
        <f>IF(AND('SOF metric 44a CCG performance'!S87="yes",'SOF metric 44b CCG performance'!S87="yes"),"yes","no")</f>
        <v>no</v>
      </c>
      <c r="M87" s="406" t="str">
        <f>IF(AND('SOF metric 44a CCG performance'!U87="yes",'SOF metric 44b CCG performance'!U87="yes"),"yes","no")</f>
        <v>no</v>
      </c>
      <c r="N87" s="409" t="str">
        <f>IF(AND('SOF metric 44a CCG performance'!W87="yes",'SOF metric 44b CCG performance'!W87="yes"),"yes","no")</f>
        <v>no</v>
      </c>
    </row>
    <row r="88" spans="1:14" x14ac:dyDescent="0.2">
      <c r="A88" s="158" t="s">
        <v>161</v>
      </c>
      <c r="B88" s="158" t="s">
        <v>195</v>
      </c>
      <c r="C88" s="158" t="s">
        <v>393</v>
      </c>
      <c r="D88" s="158" t="s">
        <v>394</v>
      </c>
      <c r="E88" s="148" t="s">
        <v>395</v>
      </c>
      <c r="F88" s="158" t="s">
        <v>396</v>
      </c>
      <c r="G88" s="306" t="str">
        <f>IF(AND('SOF metric 44a CCG performance'!I88="yes",'SOF metric 44b CCG performance'!I88="yes"),"yes","no")</f>
        <v>no</v>
      </c>
      <c r="H88" s="387" t="str">
        <f>IF(AND('SOF metric 44a CCG performance'!K88="yes",'SOF metric 44b CCG performance'!K88="yes"),"yes","no")</f>
        <v>no</v>
      </c>
      <c r="I88" s="387" t="str">
        <f>IF(AND('SOF metric 44a CCG performance'!M88="yes",'SOF metric 44b CCG performance'!M88="yes"),"yes","no")</f>
        <v>no</v>
      </c>
      <c r="J88" s="395" t="str">
        <f>IF(AND('SOF metric 44a CCG performance'!O88="yes",'SOF metric 44b CCG performance'!O88="yes"),"yes","no")</f>
        <v>no</v>
      </c>
      <c r="K88" s="395" t="str">
        <f>IF(AND('SOF metric 44a CCG performance'!Q88="yes",'SOF metric 44b CCG performance'!Q88="yes"),"yes","no")</f>
        <v>no</v>
      </c>
      <c r="L88" s="403" t="str">
        <f>IF(AND('SOF metric 44a CCG performance'!S88="yes",'SOF metric 44b CCG performance'!S88="yes"),"yes","no")</f>
        <v>no</v>
      </c>
      <c r="M88" s="406" t="str">
        <f>IF(AND('SOF metric 44a CCG performance'!U88="yes",'SOF metric 44b CCG performance'!U88="yes"),"yes","no")</f>
        <v>no</v>
      </c>
      <c r="N88" s="409" t="str">
        <f>IF(AND('SOF metric 44a CCG performance'!W88="yes",'SOF metric 44b CCG performance'!W88="yes"),"yes","no")</f>
        <v>yes</v>
      </c>
    </row>
    <row r="89" spans="1:14" x14ac:dyDescent="0.2">
      <c r="A89" s="158" t="s">
        <v>179</v>
      </c>
      <c r="B89" s="158" t="s">
        <v>203</v>
      </c>
      <c r="C89" s="158" t="s">
        <v>204</v>
      </c>
      <c r="D89" s="158" t="s">
        <v>205</v>
      </c>
      <c r="E89" s="148" t="s">
        <v>398</v>
      </c>
      <c r="F89" s="158" t="s">
        <v>85</v>
      </c>
      <c r="G89" s="306" t="str">
        <f>IF(AND('SOF metric 44a CCG performance'!I89="yes",'SOF metric 44b CCG performance'!I89="yes"),"yes","no")</f>
        <v>no</v>
      </c>
      <c r="H89" s="387" t="str">
        <f>IF(AND('SOF metric 44a CCG performance'!K89="yes",'SOF metric 44b CCG performance'!K89="yes"),"yes","no")</f>
        <v>no</v>
      </c>
      <c r="I89" s="387" t="str">
        <f>IF(AND('SOF metric 44a CCG performance'!M89="yes",'SOF metric 44b CCG performance'!M89="yes"),"yes","no")</f>
        <v>no</v>
      </c>
      <c r="J89" s="395" t="str">
        <f>IF(AND('SOF metric 44a CCG performance'!O89="yes",'SOF metric 44b CCG performance'!O89="yes"),"yes","no")</f>
        <v>no</v>
      </c>
      <c r="K89" s="395" t="str">
        <f>IF(AND('SOF metric 44a CCG performance'!Q89="yes",'SOF metric 44b CCG performance'!Q89="yes"),"yes","no")</f>
        <v>no</v>
      </c>
      <c r="L89" s="403" t="str">
        <f>IF(AND('SOF metric 44a CCG performance'!S89="yes",'SOF metric 44b CCG performance'!S89="yes"),"yes","no")</f>
        <v>no</v>
      </c>
      <c r="M89" s="406" t="str">
        <f>IF(AND('SOF metric 44a CCG performance'!U89="yes",'SOF metric 44b CCG performance'!U89="yes"),"yes","no")</f>
        <v>no</v>
      </c>
      <c r="N89" s="409" t="str">
        <f>IF(AND('SOF metric 44a CCG performance'!W89="yes",'SOF metric 44b CCG performance'!W89="yes"),"yes","no")</f>
        <v>no</v>
      </c>
    </row>
    <row r="90" spans="1:14" x14ac:dyDescent="0.2">
      <c r="A90" s="158" t="s">
        <v>182</v>
      </c>
      <c r="B90" s="158" t="s">
        <v>219</v>
      </c>
      <c r="C90" s="158" t="s">
        <v>251</v>
      </c>
      <c r="D90" s="158" t="s">
        <v>252</v>
      </c>
      <c r="E90" s="148" t="s">
        <v>399</v>
      </c>
      <c r="F90" s="158" t="s">
        <v>86</v>
      </c>
      <c r="G90" s="306" t="str">
        <f>IF(AND('SOF metric 44a CCG performance'!I90="yes",'SOF metric 44b CCG performance'!I90="yes"),"yes","no")</f>
        <v>no</v>
      </c>
      <c r="H90" s="387" t="str">
        <f>IF(AND('SOF metric 44a CCG performance'!K90="yes",'SOF metric 44b CCG performance'!K90="yes"),"yes","no")</f>
        <v>no</v>
      </c>
      <c r="I90" s="387" t="str">
        <f>IF(AND('SOF metric 44a CCG performance'!M90="yes",'SOF metric 44b CCG performance'!M90="yes"),"yes","no")</f>
        <v>no</v>
      </c>
      <c r="J90" s="395" t="str">
        <f>IF(AND('SOF metric 44a CCG performance'!O90="yes",'SOF metric 44b CCG performance'!O90="yes"),"yes","no")</f>
        <v>no</v>
      </c>
      <c r="K90" s="395" t="str">
        <f>IF(AND('SOF metric 44a CCG performance'!Q90="yes",'SOF metric 44b CCG performance'!Q90="yes"),"yes","no")</f>
        <v>no</v>
      </c>
      <c r="L90" s="403" t="str">
        <f>IF(AND('SOF metric 44a CCG performance'!S90="yes",'SOF metric 44b CCG performance'!S90="yes"),"yes","no")</f>
        <v>no</v>
      </c>
      <c r="M90" s="406" t="str">
        <f>IF(AND('SOF metric 44a CCG performance'!U90="yes",'SOF metric 44b CCG performance'!U90="yes"),"yes","no")</f>
        <v>no</v>
      </c>
      <c r="N90" s="409" t="str">
        <f>IF(AND('SOF metric 44a CCG performance'!W90="yes",'SOF metric 44b CCG performance'!W90="yes"),"yes","no")</f>
        <v>no</v>
      </c>
    </row>
    <row r="91" spans="1:14" x14ac:dyDescent="0.2">
      <c r="A91" s="158" t="s">
        <v>182</v>
      </c>
      <c r="B91" s="158" t="s">
        <v>219</v>
      </c>
      <c r="C91" s="158" t="s">
        <v>251</v>
      </c>
      <c r="D91" s="158" t="s">
        <v>252</v>
      </c>
      <c r="E91" s="148" t="s">
        <v>400</v>
      </c>
      <c r="F91" s="158" t="s">
        <v>87</v>
      </c>
      <c r="G91" s="306" t="str">
        <f>IF(AND('SOF metric 44a CCG performance'!I91="yes",'SOF metric 44b CCG performance'!I91="yes"),"yes","no")</f>
        <v>no</v>
      </c>
      <c r="H91" s="387" t="str">
        <f>IF(AND('SOF metric 44a CCG performance'!K91="yes",'SOF metric 44b CCG performance'!K91="yes"),"yes","no")</f>
        <v>no</v>
      </c>
      <c r="I91" s="387" t="str">
        <f>IF(AND('SOF metric 44a CCG performance'!M91="yes",'SOF metric 44b CCG performance'!M91="yes"),"yes","no")</f>
        <v>no</v>
      </c>
      <c r="J91" s="395" t="str">
        <f>IF(AND('SOF metric 44a CCG performance'!O91="yes",'SOF metric 44b CCG performance'!O91="yes"),"yes","no")</f>
        <v>no</v>
      </c>
      <c r="K91" s="395" t="str">
        <f>IF(AND('SOF metric 44a CCG performance'!Q91="yes",'SOF metric 44b CCG performance'!Q91="yes"),"yes","no")</f>
        <v>no</v>
      </c>
      <c r="L91" s="403" t="str">
        <f>IF(AND('SOF metric 44a CCG performance'!S91="yes",'SOF metric 44b CCG performance'!S91="yes"),"yes","no")</f>
        <v>no</v>
      </c>
      <c r="M91" s="406" t="str">
        <f>IF(AND('SOF metric 44a CCG performance'!U91="yes",'SOF metric 44b CCG performance'!U91="yes"),"yes","no")</f>
        <v>no</v>
      </c>
      <c r="N91" s="409" t="str">
        <f>IF(AND('SOF metric 44a CCG performance'!W91="yes",'SOF metric 44b CCG performance'!W91="yes"),"yes","no")</f>
        <v>no</v>
      </c>
    </row>
    <row r="92" spans="1:14" x14ac:dyDescent="0.2">
      <c r="A92" s="158" t="s">
        <v>180</v>
      </c>
      <c r="B92" s="158" t="s">
        <v>215</v>
      </c>
      <c r="C92" s="158" t="s">
        <v>246</v>
      </c>
      <c r="D92" s="158" t="s">
        <v>247</v>
      </c>
      <c r="E92" s="148" t="s">
        <v>401</v>
      </c>
      <c r="F92" s="158" t="s">
        <v>88</v>
      </c>
      <c r="G92" s="306" t="str">
        <f>IF(AND('SOF metric 44a CCG performance'!I92="yes",'SOF metric 44b CCG performance'!I92="yes"),"yes","no")</f>
        <v>no</v>
      </c>
      <c r="H92" s="387" t="str">
        <f>IF(AND('SOF metric 44a CCG performance'!K92="yes",'SOF metric 44b CCG performance'!K92="yes"),"yes","no")</f>
        <v>no</v>
      </c>
      <c r="I92" s="387" t="str">
        <f>IF(AND('SOF metric 44a CCG performance'!M92="yes",'SOF metric 44b CCG performance'!M92="yes"),"yes","no")</f>
        <v>no</v>
      </c>
      <c r="J92" s="395" t="str">
        <f>IF(AND('SOF metric 44a CCG performance'!O92="yes",'SOF metric 44b CCG performance'!O92="yes"),"yes","no")</f>
        <v>no</v>
      </c>
      <c r="K92" s="395" t="str">
        <f>IF(AND('SOF metric 44a CCG performance'!Q92="yes",'SOF metric 44b CCG performance'!Q92="yes"),"yes","no")</f>
        <v>no</v>
      </c>
      <c r="L92" s="403" t="str">
        <f>IF(AND('SOF metric 44a CCG performance'!S92="yes",'SOF metric 44b CCG performance'!S92="yes"),"yes","no")</f>
        <v>no</v>
      </c>
      <c r="M92" s="406" t="str">
        <f>IF(AND('SOF metric 44a CCG performance'!U92="yes",'SOF metric 44b CCG performance'!U92="yes"),"yes","no")</f>
        <v>no</v>
      </c>
      <c r="N92" s="409" t="str">
        <f>IF(AND('SOF metric 44a CCG performance'!W92="yes",'SOF metric 44b CCG performance'!W92="yes"),"yes","no")</f>
        <v>no</v>
      </c>
    </row>
    <row r="93" spans="1:14" x14ac:dyDescent="0.2">
      <c r="A93" s="158" t="s">
        <v>182</v>
      </c>
      <c r="B93" s="158" t="s">
        <v>219</v>
      </c>
      <c r="C93" s="158" t="s">
        <v>224</v>
      </c>
      <c r="D93" s="158" t="s">
        <v>225</v>
      </c>
      <c r="E93" s="148" t="s">
        <v>402</v>
      </c>
      <c r="F93" s="158" t="s">
        <v>89</v>
      </c>
      <c r="G93" s="306" t="str">
        <f>IF(AND('SOF metric 44a CCG performance'!I93="yes",'SOF metric 44b CCG performance'!I93="yes"),"yes","no")</f>
        <v>yes</v>
      </c>
      <c r="H93" s="387" t="str">
        <f>IF(AND('SOF metric 44a CCG performance'!K93="yes",'SOF metric 44b CCG performance'!K93="yes"),"yes","no")</f>
        <v>yes</v>
      </c>
      <c r="I93" s="387" t="str">
        <f>IF(AND('SOF metric 44a CCG performance'!M93="yes",'SOF metric 44b CCG performance'!M93="yes"),"yes","no")</f>
        <v>yes</v>
      </c>
      <c r="J93" s="395" t="str">
        <f>IF(AND('SOF metric 44a CCG performance'!O93="yes",'SOF metric 44b CCG performance'!O93="yes"),"yes","no")</f>
        <v>yes</v>
      </c>
      <c r="K93" s="395" t="str">
        <f>IF(AND('SOF metric 44a CCG performance'!Q93="yes",'SOF metric 44b CCG performance'!Q93="yes"),"yes","no")</f>
        <v>yes</v>
      </c>
      <c r="L93" s="403" t="str">
        <f>IF(AND('SOF metric 44a CCG performance'!S93="yes",'SOF metric 44b CCG performance'!S93="yes"),"yes","no")</f>
        <v>no</v>
      </c>
      <c r="M93" s="406" t="str">
        <f>IF(AND('SOF metric 44a CCG performance'!U93="yes",'SOF metric 44b CCG performance'!U93="yes"),"yes","no")</f>
        <v>no</v>
      </c>
      <c r="N93" s="409" t="str">
        <f>IF(AND('SOF metric 44a CCG performance'!W93="yes",'SOF metric 44b CCG performance'!W93="yes"),"yes","no")</f>
        <v>no</v>
      </c>
    </row>
    <row r="94" spans="1:14" x14ac:dyDescent="0.2">
      <c r="A94" s="158" t="s">
        <v>180</v>
      </c>
      <c r="B94" s="158" t="s">
        <v>215</v>
      </c>
      <c r="C94" s="158" t="s">
        <v>246</v>
      </c>
      <c r="D94" s="158" t="s">
        <v>247</v>
      </c>
      <c r="E94" s="148" t="s">
        <v>403</v>
      </c>
      <c r="F94" s="158" t="s">
        <v>90</v>
      </c>
      <c r="G94" s="306" t="str">
        <f>IF(AND('SOF metric 44a CCG performance'!I94="yes",'SOF metric 44b CCG performance'!I94="yes"),"yes","no")</f>
        <v>yes</v>
      </c>
      <c r="H94" s="387" t="str">
        <f>IF(AND('SOF metric 44a CCG performance'!K94="yes",'SOF metric 44b CCG performance'!K94="yes"),"yes","no")</f>
        <v>yes</v>
      </c>
      <c r="I94" s="387" t="str">
        <f>IF(AND('SOF metric 44a CCG performance'!M94="yes",'SOF metric 44b CCG performance'!M94="yes"),"yes","no")</f>
        <v>yes</v>
      </c>
      <c r="J94" s="395" t="str">
        <f>IF(AND('SOF metric 44a CCG performance'!O94="yes",'SOF metric 44b CCG performance'!O94="yes"),"yes","no")</f>
        <v>yes</v>
      </c>
      <c r="K94" s="395" t="str">
        <f>IF(AND('SOF metric 44a CCG performance'!Q94="yes",'SOF metric 44b CCG performance'!Q94="yes"),"yes","no")</f>
        <v>yes</v>
      </c>
      <c r="L94" s="403" t="str">
        <f>IF(AND('SOF metric 44a CCG performance'!S94="yes",'SOF metric 44b CCG performance'!S94="yes"),"yes","no")</f>
        <v>yes</v>
      </c>
      <c r="M94" s="406" t="str">
        <f>IF(AND('SOF metric 44a CCG performance'!U94="yes",'SOF metric 44b CCG performance'!U94="yes"),"yes","no")</f>
        <v>no</v>
      </c>
      <c r="N94" s="409" t="str">
        <f>IF(AND('SOF metric 44a CCG performance'!W94="yes",'SOF metric 44b CCG performance'!W94="yes"),"yes","no")</f>
        <v>no</v>
      </c>
    </row>
    <row r="95" spans="1:14" x14ac:dyDescent="0.2">
      <c r="A95" s="158" t="s">
        <v>181</v>
      </c>
      <c r="B95" s="158" t="s">
        <v>199</v>
      </c>
      <c r="C95" s="158" t="s">
        <v>257</v>
      </c>
      <c r="D95" s="158" t="s">
        <v>258</v>
      </c>
      <c r="E95" s="148" t="s">
        <v>404</v>
      </c>
      <c r="F95" s="158" t="s">
        <v>91</v>
      </c>
      <c r="G95" s="306" t="str">
        <f>IF(AND('SOF metric 44a CCG performance'!I95="yes",'SOF metric 44b CCG performance'!I95="yes"),"yes","no")</f>
        <v>no</v>
      </c>
      <c r="H95" s="387" t="str">
        <f>IF(AND('SOF metric 44a CCG performance'!K95="yes",'SOF metric 44b CCG performance'!K95="yes"),"yes","no")</f>
        <v>no</v>
      </c>
      <c r="I95" s="387" t="str">
        <f>IF(AND('SOF metric 44a CCG performance'!M95="yes",'SOF metric 44b CCG performance'!M95="yes"),"yes","no")</f>
        <v>no</v>
      </c>
      <c r="J95" s="395" t="str">
        <f>IF(AND('SOF metric 44a CCG performance'!O95="yes",'SOF metric 44b CCG performance'!O95="yes"),"yes","no")</f>
        <v>no</v>
      </c>
      <c r="K95" s="395" t="str">
        <f>IF(AND('SOF metric 44a CCG performance'!Q95="yes",'SOF metric 44b CCG performance'!Q95="yes"),"yes","no")</f>
        <v>no</v>
      </c>
      <c r="L95" s="403" t="str">
        <f>IF(AND('SOF metric 44a CCG performance'!S95="yes",'SOF metric 44b CCG performance'!S95="yes"),"yes","no")</f>
        <v>no</v>
      </c>
      <c r="M95" s="406" t="str">
        <f>IF(AND('SOF metric 44a CCG performance'!U95="yes",'SOF metric 44b CCG performance'!U95="yes"),"yes","no")</f>
        <v>no</v>
      </c>
      <c r="N95" s="409" t="str">
        <f>IF(AND('SOF metric 44a CCG performance'!W95="yes",'SOF metric 44b CCG performance'!W95="yes"),"yes","no")</f>
        <v>no</v>
      </c>
    </row>
    <row r="96" spans="1:14" x14ac:dyDescent="0.2">
      <c r="A96" s="158" t="s">
        <v>183</v>
      </c>
      <c r="B96" s="158" t="s">
        <v>211</v>
      </c>
      <c r="C96" s="158" t="s">
        <v>405</v>
      </c>
      <c r="D96" s="158" t="s">
        <v>406</v>
      </c>
      <c r="E96" s="148" t="s">
        <v>407</v>
      </c>
      <c r="F96" s="158" t="s">
        <v>408</v>
      </c>
      <c r="G96" s="306" t="str">
        <f>IF(AND('SOF metric 44a CCG performance'!I96="yes",'SOF metric 44b CCG performance'!I96="yes"),"yes","no")</f>
        <v>no</v>
      </c>
      <c r="H96" s="387" t="str">
        <f>IF(AND('SOF metric 44a CCG performance'!K96="yes",'SOF metric 44b CCG performance'!K96="yes"),"yes","no")</f>
        <v>no</v>
      </c>
      <c r="I96" s="387" t="str">
        <f>IF(AND('SOF metric 44a CCG performance'!M96="yes",'SOF metric 44b CCG performance'!M96="yes"),"yes","no")</f>
        <v>no</v>
      </c>
      <c r="J96" s="395" t="str">
        <f>IF(AND('SOF metric 44a CCG performance'!O96="yes",'SOF metric 44b CCG performance'!O96="yes"),"yes","no")</f>
        <v>no</v>
      </c>
      <c r="K96" s="395" t="str">
        <f>IF(AND('SOF metric 44a CCG performance'!Q96="yes",'SOF metric 44b CCG performance'!Q96="yes"),"yes","no")</f>
        <v>no</v>
      </c>
      <c r="L96" s="403" t="str">
        <f>IF(AND('SOF metric 44a CCG performance'!S96="yes",'SOF metric 44b CCG performance'!S96="yes"),"yes","no")</f>
        <v>no</v>
      </c>
      <c r="M96" s="406" t="str">
        <f>IF(AND('SOF metric 44a CCG performance'!U96="yes",'SOF metric 44b CCG performance'!U96="yes"),"yes","no")</f>
        <v>no</v>
      </c>
      <c r="N96" s="409" t="str">
        <f>IF(AND('SOF metric 44a CCG performance'!W96="yes",'SOF metric 44b CCG performance'!W96="yes"),"yes","no")</f>
        <v>no</v>
      </c>
    </row>
    <row r="97" spans="1:14" x14ac:dyDescent="0.2">
      <c r="A97" s="158" t="s">
        <v>182</v>
      </c>
      <c r="B97" s="158" t="s">
        <v>219</v>
      </c>
      <c r="C97" s="158" t="s">
        <v>224</v>
      </c>
      <c r="D97" s="158" t="s">
        <v>225</v>
      </c>
      <c r="E97" s="148" t="s">
        <v>410</v>
      </c>
      <c r="F97" s="158" t="s">
        <v>93</v>
      </c>
      <c r="G97" s="306" t="str">
        <f>IF(AND('SOF metric 44a CCG performance'!I97="yes",'SOF metric 44b CCG performance'!I97="yes"),"yes","no")</f>
        <v>yes</v>
      </c>
      <c r="H97" s="387" t="str">
        <f>IF(AND('SOF metric 44a CCG performance'!K97="yes",'SOF metric 44b CCG performance'!K97="yes"),"yes","no")</f>
        <v>yes</v>
      </c>
      <c r="I97" s="387" t="str">
        <f>IF(AND('SOF metric 44a CCG performance'!M97="yes",'SOF metric 44b CCG performance'!M97="yes"),"yes","no")</f>
        <v>yes</v>
      </c>
      <c r="J97" s="395" t="str">
        <f>IF(AND('SOF metric 44a CCG performance'!O97="yes",'SOF metric 44b CCG performance'!O97="yes"),"yes","no")</f>
        <v>yes</v>
      </c>
      <c r="K97" s="395" t="str">
        <f>IF(AND('SOF metric 44a CCG performance'!Q97="yes",'SOF metric 44b CCG performance'!Q97="yes"),"yes","no")</f>
        <v>yes</v>
      </c>
      <c r="L97" s="403" t="str">
        <f>IF(AND('SOF metric 44a CCG performance'!S97="yes",'SOF metric 44b CCG performance'!S97="yes"),"yes","no")</f>
        <v>yes</v>
      </c>
      <c r="M97" s="406" t="str">
        <f>IF(AND('SOF metric 44a CCG performance'!U97="yes",'SOF metric 44b CCG performance'!U97="yes"),"yes","no")</f>
        <v>yes</v>
      </c>
      <c r="N97" s="409" t="str">
        <f>IF(AND('SOF metric 44a CCG performance'!W97="yes",'SOF metric 44b CCG performance'!W97="yes"),"yes","no")</f>
        <v>yes</v>
      </c>
    </row>
    <row r="98" spans="1:14" x14ac:dyDescent="0.2">
      <c r="A98" s="158" t="s">
        <v>181</v>
      </c>
      <c r="B98" s="158" t="s">
        <v>199</v>
      </c>
      <c r="C98" s="158" t="s">
        <v>257</v>
      </c>
      <c r="D98" s="158" t="s">
        <v>258</v>
      </c>
      <c r="E98" s="148" t="s">
        <v>411</v>
      </c>
      <c r="F98" s="158" t="s">
        <v>412</v>
      </c>
      <c r="G98" s="306" t="str">
        <f>IF(AND('SOF metric 44a CCG performance'!I98="yes",'SOF metric 44b CCG performance'!I98="yes"),"yes","no")</f>
        <v>no</v>
      </c>
      <c r="H98" s="387" t="str">
        <f>IF(AND('SOF metric 44a CCG performance'!K98="yes",'SOF metric 44b CCG performance'!K98="yes"),"yes","no")</f>
        <v>no</v>
      </c>
      <c r="I98" s="387" t="str">
        <f>IF(AND('SOF metric 44a CCG performance'!M98="yes",'SOF metric 44b CCG performance'!M98="yes"),"yes","no")</f>
        <v>no</v>
      </c>
      <c r="J98" s="395" t="str">
        <f>IF(AND('SOF metric 44a CCG performance'!O98="yes",'SOF metric 44b CCG performance'!O98="yes"),"yes","no")</f>
        <v>no</v>
      </c>
      <c r="K98" s="395" t="str">
        <f>IF(AND('SOF metric 44a CCG performance'!Q98="yes",'SOF metric 44b CCG performance'!Q98="yes"),"yes","no")</f>
        <v>no</v>
      </c>
      <c r="L98" s="403" t="str">
        <f>IF(AND('SOF metric 44a CCG performance'!S98="yes",'SOF metric 44b CCG performance'!S98="yes"),"yes","no")</f>
        <v>no</v>
      </c>
      <c r="M98" s="406" t="str">
        <f>IF(AND('SOF metric 44a CCG performance'!U98="yes",'SOF metric 44b CCG performance'!U98="yes"),"yes","no")</f>
        <v>no</v>
      </c>
      <c r="N98" s="409" t="str">
        <f>IF(AND('SOF metric 44a CCG performance'!W98="yes",'SOF metric 44b CCG performance'!W98="yes"),"yes","no")</f>
        <v>no</v>
      </c>
    </row>
    <row r="99" spans="1:14" x14ac:dyDescent="0.2">
      <c r="A99" s="158" t="s">
        <v>179</v>
      </c>
      <c r="B99" s="158" t="s">
        <v>203</v>
      </c>
      <c r="C99" s="158" t="s">
        <v>204</v>
      </c>
      <c r="D99" s="158" t="s">
        <v>205</v>
      </c>
      <c r="E99" s="148" t="s">
        <v>414</v>
      </c>
      <c r="F99" s="158" t="s">
        <v>95</v>
      </c>
      <c r="G99" s="306" t="str">
        <f>IF(AND('SOF metric 44a CCG performance'!I99="yes",'SOF metric 44b CCG performance'!I99="yes"),"yes","no")</f>
        <v>yes</v>
      </c>
      <c r="H99" s="387" t="str">
        <f>IF(AND('SOF metric 44a CCG performance'!K99="yes",'SOF metric 44b CCG performance'!K99="yes"),"yes","no")</f>
        <v>yes</v>
      </c>
      <c r="I99" s="387" t="str">
        <f>IF(AND('SOF metric 44a CCG performance'!M99="yes",'SOF metric 44b CCG performance'!M99="yes"),"yes","no")</f>
        <v>yes</v>
      </c>
      <c r="J99" s="395" t="str">
        <f>IF(AND('SOF metric 44a CCG performance'!O99="yes",'SOF metric 44b CCG performance'!O99="yes"),"yes","no")</f>
        <v>yes</v>
      </c>
      <c r="K99" s="395" t="str">
        <f>IF(AND('SOF metric 44a CCG performance'!Q99="yes",'SOF metric 44b CCG performance'!Q99="yes"),"yes","no")</f>
        <v>yes</v>
      </c>
      <c r="L99" s="403" t="str">
        <f>IF(AND('SOF metric 44a CCG performance'!S99="yes",'SOF metric 44b CCG performance'!S99="yes"),"yes","no")</f>
        <v>yes</v>
      </c>
      <c r="M99" s="406" t="str">
        <f>IF(AND('SOF metric 44a CCG performance'!U99="yes",'SOF metric 44b CCG performance'!U99="yes"),"yes","no")</f>
        <v>yes</v>
      </c>
      <c r="N99" s="409" t="str">
        <f>IF(AND('SOF metric 44a CCG performance'!W99="yes",'SOF metric 44b CCG performance'!W99="yes"),"yes","no")</f>
        <v>no</v>
      </c>
    </row>
    <row r="100" spans="1:14" x14ac:dyDescent="0.2">
      <c r="A100" s="158" t="s">
        <v>182</v>
      </c>
      <c r="B100" s="158" t="s">
        <v>219</v>
      </c>
      <c r="C100" s="158" t="s">
        <v>224</v>
      </c>
      <c r="D100" s="158" t="s">
        <v>225</v>
      </c>
      <c r="E100" s="148" t="s">
        <v>416</v>
      </c>
      <c r="F100" s="158" t="s">
        <v>97</v>
      </c>
      <c r="G100" s="306" t="str">
        <f>IF(AND('SOF metric 44a CCG performance'!I100="yes",'SOF metric 44b CCG performance'!I100="yes"),"yes","no")</f>
        <v>no</v>
      </c>
      <c r="H100" s="387" t="str">
        <f>IF(AND('SOF metric 44a CCG performance'!K100="yes",'SOF metric 44b CCG performance'!K100="yes"),"yes","no")</f>
        <v>no</v>
      </c>
      <c r="I100" s="387" t="str">
        <f>IF(AND('SOF metric 44a CCG performance'!M100="yes",'SOF metric 44b CCG performance'!M100="yes"),"yes","no")</f>
        <v>no</v>
      </c>
      <c r="J100" s="395" t="str">
        <f>IF(AND('SOF metric 44a CCG performance'!O100="yes",'SOF metric 44b CCG performance'!O100="yes"),"yes","no")</f>
        <v>no</v>
      </c>
      <c r="K100" s="395" t="str">
        <f>IF(AND('SOF metric 44a CCG performance'!Q100="yes",'SOF metric 44b CCG performance'!Q100="yes"),"yes","no")</f>
        <v>no</v>
      </c>
      <c r="L100" s="403" t="str">
        <f>IF(AND('SOF metric 44a CCG performance'!S100="yes",'SOF metric 44b CCG performance'!S100="yes"),"yes","no")</f>
        <v>no</v>
      </c>
      <c r="M100" s="406" t="str">
        <f>IF(AND('SOF metric 44a CCG performance'!U100="yes",'SOF metric 44b CCG performance'!U100="yes"),"yes","no")</f>
        <v>no</v>
      </c>
      <c r="N100" s="409" t="str">
        <f>IF(AND('SOF metric 44a CCG performance'!W100="yes",'SOF metric 44b CCG performance'!W100="yes"),"yes","no")</f>
        <v>no</v>
      </c>
    </row>
    <row r="101" spans="1:14" x14ac:dyDescent="0.2">
      <c r="A101" s="158" t="s">
        <v>181</v>
      </c>
      <c r="B101" s="158" t="s">
        <v>199</v>
      </c>
      <c r="C101" s="158" t="s">
        <v>288</v>
      </c>
      <c r="D101" s="158" t="s">
        <v>289</v>
      </c>
      <c r="E101" s="148" t="s">
        <v>417</v>
      </c>
      <c r="F101" s="158" t="s">
        <v>98</v>
      </c>
      <c r="G101" s="306" t="str">
        <f>IF(AND('SOF metric 44a CCG performance'!I101="yes",'SOF metric 44b CCG performance'!I101="yes"),"yes","no")</f>
        <v>yes</v>
      </c>
      <c r="H101" s="387" t="str">
        <f>IF(AND('SOF metric 44a CCG performance'!K101="yes",'SOF metric 44b CCG performance'!K101="yes"),"yes","no")</f>
        <v>yes</v>
      </c>
      <c r="I101" s="387" t="str">
        <f>IF(AND('SOF metric 44a CCG performance'!M101="yes",'SOF metric 44b CCG performance'!M101="yes"),"yes","no")</f>
        <v>yes</v>
      </c>
      <c r="J101" s="395" t="str">
        <f>IF(AND('SOF metric 44a CCG performance'!O101="yes",'SOF metric 44b CCG performance'!O101="yes"),"yes","no")</f>
        <v>yes</v>
      </c>
      <c r="K101" s="395" t="str">
        <f>IF(AND('SOF metric 44a CCG performance'!Q101="yes",'SOF metric 44b CCG performance'!Q101="yes"),"yes","no")</f>
        <v>yes</v>
      </c>
      <c r="L101" s="403" t="str">
        <f>IF(AND('SOF metric 44a CCG performance'!S101="yes",'SOF metric 44b CCG performance'!S101="yes"),"yes","no")</f>
        <v>yes</v>
      </c>
      <c r="M101" s="406" t="str">
        <f>IF(AND('SOF metric 44a CCG performance'!U101="yes",'SOF metric 44b CCG performance'!U101="yes"),"yes","no")</f>
        <v>yes</v>
      </c>
      <c r="N101" s="409" t="str">
        <f>IF(AND('SOF metric 44a CCG performance'!W101="yes",'SOF metric 44b CCG performance'!W101="yes"),"yes","no")</f>
        <v>yes</v>
      </c>
    </row>
    <row r="102" spans="1:14" x14ac:dyDescent="0.2">
      <c r="A102" s="158" t="s">
        <v>181</v>
      </c>
      <c r="B102" s="158" t="s">
        <v>199</v>
      </c>
      <c r="C102" s="158" t="s">
        <v>227</v>
      </c>
      <c r="D102" s="158" t="s">
        <v>228</v>
      </c>
      <c r="E102" s="148" t="s">
        <v>418</v>
      </c>
      <c r="F102" s="158" t="s">
        <v>99</v>
      </c>
      <c r="G102" s="306" t="str">
        <f>IF(AND('SOF metric 44a CCG performance'!I102="yes",'SOF metric 44b CCG performance'!I102="yes"),"yes","no")</f>
        <v>yes</v>
      </c>
      <c r="H102" s="387" t="str">
        <f>IF(AND('SOF metric 44a CCG performance'!K102="yes",'SOF metric 44b CCG performance'!K102="yes"),"yes","no")</f>
        <v>yes</v>
      </c>
      <c r="I102" s="387" t="str">
        <f>IF(AND('SOF metric 44a CCG performance'!M102="yes",'SOF metric 44b CCG performance'!M102="yes"),"yes","no")</f>
        <v>no</v>
      </c>
      <c r="J102" s="395" t="str">
        <f>IF(AND('SOF metric 44a CCG performance'!O102="yes",'SOF metric 44b CCG performance'!O102="yes"),"yes","no")</f>
        <v>no</v>
      </c>
      <c r="K102" s="395" t="str">
        <f>IF(AND('SOF metric 44a CCG performance'!Q102="yes",'SOF metric 44b CCG performance'!Q102="yes"),"yes","no")</f>
        <v>no</v>
      </c>
      <c r="L102" s="403" t="str">
        <f>IF(AND('SOF metric 44a CCG performance'!S102="yes",'SOF metric 44b CCG performance'!S102="yes"),"yes","no")</f>
        <v>no</v>
      </c>
      <c r="M102" s="406" t="str">
        <f>IF(AND('SOF metric 44a CCG performance'!U102="yes",'SOF metric 44b CCG performance'!U102="yes"),"yes","no")</f>
        <v>no</v>
      </c>
      <c r="N102" s="409" t="str">
        <f>IF(AND('SOF metric 44a CCG performance'!W102="yes",'SOF metric 44b CCG performance'!W102="yes"),"yes","no")</f>
        <v>no</v>
      </c>
    </row>
    <row r="103" spans="1:14" x14ac:dyDescent="0.2">
      <c r="A103" s="158" t="s">
        <v>182</v>
      </c>
      <c r="B103" s="158" t="s">
        <v>219</v>
      </c>
      <c r="C103" s="158" t="s">
        <v>251</v>
      </c>
      <c r="D103" s="158" t="s">
        <v>252</v>
      </c>
      <c r="E103" s="148" t="s">
        <v>421</v>
      </c>
      <c r="F103" s="158" t="s">
        <v>102</v>
      </c>
      <c r="G103" s="306" t="str">
        <f>IF(AND('SOF metric 44a CCG performance'!I103="yes",'SOF metric 44b CCG performance'!I103="yes"),"yes","no")</f>
        <v>yes</v>
      </c>
      <c r="H103" s="387" t="str">
        <f>IF(AND('SOF metric 44a CCG performance'!K103="yes",'SOF metric 44b CCG performance'!K103="yes"),"yes","no")</f>
        <v>yes</v>
      </c>
      <c r="I103" s="387" t="str">
        <f>IF(AND('SOF metric 44a CCG performance'!M103="yes",'SOF metric 44b CCG performance'!M103="yes"),"yes","no")</f>
        <v>yes</v>
      </c>
      <c r="J103" s="395" t="str">
        <f>IF(AND('SOF metric 44a CCG performance'!O103="yes",'SOF metric 44b CCG performance'!O103="yes"),"yes","no")</f>
        <v>yes</v>
      </c>
      <c r="K103" s="395" t="str">
        <f>IF(AND('SOF metric 44a CCG performance'!Q103="yes",'SOF metric 44b CCG performance'!Q103="yes"),"yes","no")</f>
        <v>yes</v>
      </c>
      <c r="L103" s="403" t="str">
        <f>IF(AND('SOF metric 44a CCG performance'!S103="yes",'SOF metric 44b CCG performance'!S103="yes"),"yes","no")</f>
        <v>yes</v>
      </c>
      <c r="M103" s="406" t="str">
        <f>IF(AND('SOF metric 44a CCG performance'!U103="yes",'SOF metric 44b CCG performance'!U103="yes"),"yes","no")</f>
        <v>yes</v>
      </c>
      <c r="N103" s="409" t="str">
        <f>IF(AND('SOF metric 44a CCG performance'!W103="yes",'SOF metric 44b CCG performance'!W103="yes"),"yes","no")</f>
        <v>yes</v>
      </c>
    </row>
    <row r="104" spans="1:14" x14ac:dyDescent="0.2">
      <c r="A104" s="158" t="s">
        <v>179</v>
      </c>
      <c r="B104" s="158" t="s">
        <v>203</v>
      </c>
      <c r="C104" s="158" t="s">
        <v>278</v>
      </c>
      <c r="D104" s="158" t="s">
        <v>279</v>
      </c>
      <c r="E104" s="148" t="s">
        <v>423</v>
      </c>
      <c r="F104" s="158" t="s">
        <v>104</v>
      </c>
      <c r="G104" s="306" t="str">
        <f>IF(AND('SOF metric 44a CCG performance'!I104="yes",'SOF metric 44b CCG performance'!I104="yes"),"yes","no")</f>
        <v>no</v>
      </c>
      <c r="H104" s="387" t="str">
        <f>IF(AND('SOF metric 44a CCG performance'!K104="yes",'SOF metric 44b CCG performance'!K104="yes"),"yes","no")</f>
        <v>no</v>
      </c>
      <c r="I104" s="387" t="str">
        <f>IF(AND('SOF metric 44a CCG performance'!M104="yes",'SOF metric 44b CCG performance'!M104="yes"),"yes","no")</f>
        <v>no</v>
      </c>
      <c r="J104" s="395" t="str">
        <f>IF(AND('SOF metric 44a CCG performance'!O104="yes",'SOF metric 44b CCG performance'!O104="yes"),"yes","no")</f>
        <v>no</v>
      </c>
      <c r="K104" s="395" t="str">
        <f>IF(AND('SOF metric 44a CCG performance'!Q104="yes",'SOF metric 44b CCG performance'!Q104="yes"),"yes","no")</f>
        <v>no</v>
      </c>
      <c r="L104" s="403" t="str">
        <f>IF(AND('SOF metric 44a CCG performance'!S104="yes",'SOF metric 44b CCG performance'!S104="yes"),"yes","no")</f>
        <v>no</v>
      </c>
      <c r="M104" s="406" t="str">
        <f>IF(AND('SOF metric 44a CCG performance'!U104="yes",'SOF metric 44b CCG performance'!U104="yes"),"yes","no")</f>
        <v>no</v>
      </c>
      <c r="N104" s="409" t="str">
        <f>IF(AND('SOF metric 44a CCG performance'!W104="yes",'SOF metric 44b CCG performance'!W104="yes"),"yes","no")</f>
        <v>no</v>
      </c>
    </row>
    <row r="105" spans="1:14" x14ac:dyDescent="0.2">
      <c r="A105" s="158" t="s">
        <v>182</v>
      </c>
      <c r="B105" s="158" t="s">
        <v>219</v>
      </c>
      <c r="C105" s="158" t="s">
        <v>220</v>
      </c>
      <c r="D105" s="158" t="s">
        <v>221</v>
      </c>
      <c r="E105" s="148" t="s">
        <v>425</v>
      </c>
      <c r="F105" s="158" t="s">
        <v>106</v>
      </c>
      <c r="G105" s="306" t="str">
        <f>IF(AND('SOF metric 44a CCG performance'!I105="yes",'SOF metric 44b CCG performance'!I105="yes"),"yes","no")</f>
        <v>yes</v>
      </c>
      <c r="H105" s="387" t="str">
        <f>IF(AND('SOF metric 44a CCG performance'!K105="yes",'SOF metric 44b CCG performance'!K105="yes"),"yes","no")</f>
        <v>yes</v>
      </c>
      <c r="I105" s="387" t="str">
        <f>IF(AND('SOF metric 44a CCG performance'!M105="yes",'SOF metric 44b CCG performance'!M105="yes"),"yes","no")</f>
        <v>yes</v>
      </c>
      <c r="J105" s="395" t="str">
        <f>IF(AND('SOF metric 44a CCG performance'!O105="yes",'SOF metric 44b CCG performance'!O105="yes"),"yes","no")</f>
        <v>yes</v>
      </c>
      <c r="K105" s="395" t="str">
        <f>IF(AND('SOF metric 44a CCG performance'!Q105="yes",'SOF metric 44b CCG performance'!Q105="yes"),"yes","no")</f>
        <v>yes</v>
      </c>
      <c r="L105" s="403" t="str">
        <f>IF(AND('SOF metric 44a CCG performance'!S105="yes",'SOF metric 44b CCG performance'!S105="yes"),"yes","no")</f>
        <v>yes</v>
      </c>
      <c r="M105" s="406" t="str">
        <f>IF(AND('SOF metric 44a CCG performance'!U105="yes",'SOF metric 44b CCG performance'!U105="yes"),"yes","no")</f>
        <v>yes</v>
      </c>
      <c r="N105" s="409" t="str">
        <f>IF(AND('SOF metric 44a CCG performance'!W105="yes",'SOF metric 44b CCG performance'!W105="yes"),"yes","no")</f>
        <v>yes</v>
      </c>
    </row>
    <row r="106" spans="1:14" x14ac:dyDescent="0.2">
      <c r="A106" s="158" t="s">
        <v>180</v>
      </c>
      <c r="B106" s="158" t="s">
        <v>215</v>
      </c>
      <c r="C106" s="158" t="s">
        <v>285</v>
      </c>
      <c r="D106" s="158" t="s">
        <v>286</v>
      </c>
      <c r="E106" s="148" t="s">
        <v>426</v>
      </c>
      <c r="F106" s="158" t="s">
        <v>107</v>
      </c>
      <c r="G106" s="306" t="str">
        <f>IF(AND('SOF metric 44a CCG performance'!I106="yes",'SOF metric 44b CCG performance'!I106="yes"),"yes","no")</f>
        <v>no</v>
      </c>
      <c r="H106" s="387" t="str">
        <f>IF(AND('SOF metric 44a CCG performance'!K106="yes",'SOF metric 44b CCG performance'!K106="yes"),"yes","no")</f>
        <v>no</v>
      </c>
      <c r="I106" s="387" t="str">
        <f>IF(AND('SOF metric 44a CCG performance'!M106="yes",'SOF metric 44b CCG performance'!M106="yes"),"yes","no")</f>
        <v>no</v>
      </c>
      <c r="J106" s="395" t="str">
        <f>IF(AND('SOF metric 44a CCG performance'!O106="yes",'SOF metric 44b CCG performance'!O106="yes"),"yes","no")</f>
        <v>no</v>
      </c>
      <c r="K106" s="395" t="str">
        <f>IF(AND('SOF metric 44a CCG performance'!Q106="yes",'SOF metric 44b CCG performance'!Q106="yes"),"yes","no")</f>
        <v>no</v>
      </c>
      <c r="L106" s="403" t="str">
        <f>IF(AND('SOF metric 44a CCG performance'!S106="yes",'SOF metric 44b CCG performance'!S106="yes"),"yes","no")</f>
        <v>no</v>
      </c>
      <c r="M106" s="406" t="str">
        <f>IF(AND('SOF metric 44a CCG performance'!U106="yes",'SOF metric 44b CCG performance'!U106="yes"),"yes","no")</f>
        <v>no</v>
      </c>
      <c r="N106" s="409" t="str">
        <f>IF(AND('SOF metric 44a CCG performance'!W106="yes",'SOF metric 44b CCG performance'!W106="yes"),"yes","no")</f>
        <v>no</v>
      </c>
    </row>
    <row r="107" spans="1:14" x14ac:dyDescent="0.2">
      <c r="A107" s="158" t="s">
        <v>179</v>
      </c>
      <c r="B107" s="158" t="s">
        <v>203</v>
      </c>
      <c r="C107" s="158" t="s">
        <v>316</v>
      </c>
      <c r="D107" s="158" t="s">
        <v>317</v>
      </c>
      <c r="E107" s="148" t="s">
        <v>428</v>
      </c>
      <c r="F107" s="158" t="s">
        <v>109</v>
      </c>
      <c r="G107" s="306" t="str">
        <f>IF(AND('SOF metric 44a CCG performance'!I107="yes",'SOF metric 44b CCG performance'!I107="yes"),"yes","no")</f>
        <v>no</v>
      </c>
      <c r="H107" s="387" t="str">
        <f>IF(AND('SOF metric 44a CCG performance'!K107="yes",'SOF metric 44b CCG performance'!K107="yes"),"yes","no")</f>
        <v>no</v>
      </c>
      <c r="I107" s="387" t="str">
        <f>IF(AND('SOF metric 44a CCG performance'!M107="yes",'SOF metric 44b CCG performance'!M107="yes"),"yes","no")</f>
        <v>no</v>
      </c>
      <c r="J107" s="395" t="str">
        <f>IF(AND('SOF metric 44a CCG performance'!O107="yes",'SOF metric 44b CCG performance'!O107="yes"),"yes","no")</f>
        <v>no</v>
      </c>
      <c r="K107" s="395" t="str">
        <f>IF(AND('SOF metric 44a CCG performance'!Q107="yes",'SOF metric 44b CCG performance'!Q107="yes"),"yes","no")</f>
        <v>no</v>
      </c>
      <c r="L107" s="403" t="str">
        <f>IF(AND('SOF metric 44a CCG performance'!S107="yes",'SOF metric 44b CCG performance'!S107="yes"),"yes","no")</f>
        <v>no</v>
      </c>
      <c r="M107" s="406" t="str">
        <f>IF(AND('SOF metric 44a CCG performance'!U107="yes",'SOF metric 44b CCG performance'!U107="yes"),"yes","no")</f>
        <v>no</v>
      </c>
      <c r="N107" s="409" t="str">
        <f>IF(AND('SOF metric 44a CCG performance'!W107="yes",'SOF metric 44b CCG performance'!W107="yes"),"yes","no")</f>
        <v>no</v>
      </c>
    </row>
    <row r="108" spans="1:14" x14ac:dyDescent="0.2">
      <c r="A108" s="158" t="s">
        <v>183</v>
      </c>
      <c r="B108" s="158" t="s">
        <v>211</v>
      </c>
      <c r="C108" s="158" t="s">
        <v>234</v>
      </c>
      <c r="D108" s="158" t="s">
        <v>235</v>
      </c>
      <c r="E108" s="148" t="s">
        <v>429</v>
      </c>
      <c r="F108" s="158" t="s">
        <v>430</v>
      </c>
      <c r="G108" s="306" t="str">
        <f>IF(AND('SOF metric 44a CCG performance'!I108="yes",'SOF metric 44b CCG performance'!I108="yes"),"yes","no")</f>
        <v>no</v>
      </c>
      <c r="H108" s="387" t="str">
        <f>IF(AND('SOF metric 44a CCG performance'!K108="yes",'SOF metric 44b CCG performance'!K108="yes"),"yes","no")</f>
        <v>no</v>
      </c>
      <c r="I108" s="387" t="str">
        <f>IF(AND('SOF metric 44a CCG performance'!M108="yes",'SOF metric 44b CCG performance'!M108="yes"),"yes","no")</f>
        <v>no</v>
      </c>
      <c r="J108" s="395" t="str">
        <f>IF(AND('SOF metric 44a CCG performance'!O108="yes",'SOF metric 44b CCG performance'!O108="yes"),"yes","no")</f>
        <v>no</v>
      </c>
      <c r="K108" s="395" t="str">
        <f>IF(AND('SOF metric 44a CCG performance'!Q108="yes",'SOF metric 44b CCG performance'!Q108="yes"),"yes","no")</f>
        <v>no</v>
      </c>
      <c r="L108" s="403" t="str">
        <f>IF(AND('SOF metric 44a CCG performance'!S108="yes",'SOF metric 44b CCG performance'!S108="yes"),"yes","no")</f>
        <v>no</v>
      </c>
      <c r="M108" s="406" t="str">
        <f>IF(AND('SOF metric 44a CCG performance'!U108="yes",'SOF metric 44b CCG performance'!U108="yes"),"yes","no")</f>
        <v>no</v>
      </c>
      <c r="N108" s="409" t="str">
        <f>IF(AND('SOF metric 44a CCG performance'!W108="yes",'SOF metric 44b CCG performance'!W108="yes"),"yes","no")</f>
        <v>no</v>
      </c>
    </row>
    <row r="109" spans="1:14" x14ac:dyDescent="0.2">
      <c r="A109" s="158" t="s">
        <v>182</v>
      </c>
      <c r="B109" s="158" t="s">
        <v>219</v>
      </c>
      <c r="C109" s="158" t="s">
        <v>224</v>
      </c>
      <c r="D109" s="158" t="s">
        <v>225</v>
      </c>
      <c r="E109" s="148" t="s">
        <v>431</v>
      </c>
      <c r="F109" s="158" t="s">
        <v>110</v>
      </c>
      <c r="G109" s="306" t="str">
        <f>IF(AND('SOF metric 44a CCG performance'!I109="yes",'SOF metric 44b CCG performance'!I109="yes"),"yes","no")</f>
        <v>no</v>
      </c>
      <c r="H109" s="387" t="str">
        <f>IF(AND('SOF metric 44a CCG performance'!K109="yes",'SOF metric 44b CCG performance'!K109="yes"),"yes","no")</f>
        <v>no</v>
      </c>
      <c r="I109" s="387" t="str">
        <f>IF(AND('SOF metric 44a CCG performance'!M109="yes",'SOF metric 44b CCG performance'!M109="yes"),"yes","no")</f>
        <v>no</v>
      </c>
      <c r="J109" s="395" t="str">
        <f>IF(AND('SOF metric 44a CCG performance'!O109="yes",'SOF metric 44b CCG performance'!O109="yes"),"yes","no")</f>
        <v>no</v>
      </c>
      <c r="K109" s="395" t="str">
        <f>IF(AND('SOF metric 44a CCG performance'!Q109="yes",'SOF metric 44b CCG performance'!Q109="yes"),"yes","no")</f>
        <v>no</v>
      </c>
      <c r="L109" s="403" t="str">
        <f>IF(AND('SOF metric 44a CCG performance'!S109="yes",'SOF metric 44b CCG performance'!S109="yes"),"yes","no")</f>
        <v>no</v>
      </c>
      <c r="M109" s="406" t="str">
        <f>IF(AND('SOF metric 44a CCG performance'!U109="yes",'SOF metric 44b CCG performance'!U109="yes"),"yes","no")</f>
        <v>no</v>
      </c>
      <c r="N109" s="409" t="str">
        <f>IF(AND('SOF metric 44a CCG performance'!W109="yes",'SOF metric 44b CCG performance'!W109="yes"),"yes","no")</f>
        <v>no</v>
      </c>
    </row>
    <row r="110" spans="1:14" x14ac:dyDescent="0.2">
      <c r="A110" s="158" t="s">
        <v>182</v>
      </c>
      <c r="B110" s="158" t="s">
        <v>219</v>
      </c>
      <c r="C110" s="158" t="s">
        <v>251</v>
      </c>
      <c r="D110" s="158" t="s">
        <v>252</v>
      </c>
      <c r="E110" s="148" t="s">
        <v>432</v>
      </c>
      <c r="F110" s="158" t="s">
        <v>111</v>
      </c>
      <c r="G110" s="306" t="str">
        <f>IF(AND('SOF metric 44a CCG performance'!I110="yes",'SOF metric 44b CCG performance'!I110="yes"),"yes","no")</f>
        <v>no</v>
      </c>
      <c r="H110" s="387" t="str">
        <f>IF(AND('SOF metric 44a CCG performance'!K110="yes",'SOF metric 44b CCG performance'!K110="yes"),"yes","no")</f>
        <v>no</v>
      </c>
      <c r="I110" s="387" t="str">
        <f>IF(AND('SOF metric 44a CCG performance'!M110="yes",'SOF metric 44b CCG performance'!M110="yes"),"yes","no")</f>
        <v>no</v>
      </c>
      <c r="J110" s="395" t="str">
        <f>IF(AND('SOF metric 44a CCG performance'!O110="yes",'SOF metric 44b CCG performance'!O110="yes"),"yes","no")</f>
        <v>no</v>
      </c>
      <c r="K110" s="395" t="str">
        <f>IF(AND('SOF metric 44a CCG performance'!Q110="yes",'SOF metric 44b CCG performance'!Q110="yes"),"yes","no")</f>
        <v>no</v>
      </c>
      <c r="L110" s="403" t="str">
        <f>IF(AND('SOF metric 44a CCG performance'!S110="yes",'SOF metric 44b CCG performance'!S110="yes"),"yes","no")</f>
        <v>no</v>
      </c>
      <c r="M110" s="406" t="str">
        <f>IF(AND('SOF metric 44a CCG performance'!U110="yes",'SOF metric 44b CCG performance'!U110="yes"),"yes","no")</f>
        <v>no</v>
      </c>
      <c r="N110" s="409" t="str">
        <f>IF(AND('SOF metric 44a CCG performance'!W110="yes",'SOF metric 44b CCG performance'!W110="yes"),"yes","no")</f>
        <v>no</v>
      </c>
    </row>
    <row r="112" spans="1:14" x14ac:dyDescent="0.2">
      <c r="E112" s="18" t="s">
        <v>532</v>
      </c>
      <c r="G112">
        <f>COUNTIF(G5:G110,"yes")</f>
        <v>37</v>
      </c>
      <c r="H112" s="387">
        <f t="shared" ref="H112:N112" si="0">COUNTIF(H5:H110,"yes")</f>
        <v>40</v>
      </c>
      <c r="I112" s="387">
        <f t="shared" si="0"/>
        <v>37</v>
      </c>
      <c r="J112" s="387">
        <f t="shared" si="0"/>
        <v>36</v>
      </c>
      <c r="K112" s="395">
        <f t="shared" si="0"/>
        <v>39</v>
      </c>
      <c r="L112" s="403">
        <f t="shared" si="0"/>
        <v>35</v>
      </c>
      <c r="M112" s="406">
        <f t="shared" si="0"/>
        <v>32</v>
      </c>
      <c r="N112" s="409">
        <f t="shared" si="0"/>
        <v>35</v>
      </c>
    </row>
  </sheetData>
  <sortState xmlns:xlrd2="http://schemas.microsoft.com/office/spreadsheetml/2017/richdata2" ref="A5:F110">
    <sortCondition ref="E5:E110"/>
  </sortState>
  <dataConsolidate/>
  <customSheetViews>
    <customSheetView guid="{0B466410-FB7E-451A-AFD3-95886095C000}" showAutoFilter="1" hiddenColumns="1" topLeftCell="E1">
      <pane ySplit="4" topLeftCell="A5" activePane="bottomLeft" state="frozen"/>
      <selection pane="bottomLeft" activeCell="M2" sqref="M2"/>
      <pageMargins left="0.7" right="0.7" top="0.75" bottom="0.75" header="0.3" footer="0.3"/>
      <pageSetup paperSize="9" orientation="portrait" r:id="rId1"/>
      <autoFilter ref="A4:I213" xr:uid="{789CF85D-1C9F-4D6E-9E31-3A1CB7BFF86A}"/>
    </customSheetView>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2"/>
      <autoFilter ref="A4:S199" xr:uid="{88AA37DA-51BD-42F7-9664-A1528C44DB61}"/>
    </customSheetView>
  </customSheetViews>
  <phoneticPr fontId="12" type="noConversion"/>
  <conditionalFormatting sqref="G5:G110">
    <cfRule type="expression" dxfId="72" priority="84">
      <formula>G5="yes"</formula>
    </cfRule>
  </conditionalFormatting>
  <conditionalFormatting sqref="E5:E110">
    <cfRule type="expression" dxfId="71" priority="14">
      <formula>$N5="yes"</formula>
    </cfRule>
  </conditionalFormatting>
  <conditionalFormatting sqref="H5:H110">
    <cfRule type="expression" dxfId="70" priority="10">
      <formula>H5="yes"</formula>
    </cfRule>
  </conditionalFormatting>
  <conditionalFormatting sqref="I5:I110">
    <cfRule type="expression" dxfId="69" priority="9">
      <formula>I5="yes"</formula>
    </cfRule>
  </conditionalFormatting>
  <conditionalFormatting sqref="J5:J110">
    <cfRule type="expression" dxfId="68" priority="7">
      <formula>J5="yes"</formula>
    </cfRule>
  </conditionalFormatting>
  <conditionalFormatting sqref="K5:K110">
    <cfRule type="expression" dxfId="67" priority="6">
      <formula>K5="yes"</formula>
    </cfRule>
  </conditionalFormatting>
  <conditionalFormatting sqref="L5:L110">
    <cfRule type="expression" dxfId="66" priority="4">
      <formula>L5="yes"</formula>
    </cfRule>
  </conditionalFormatting>
  <conditionalFormatting sqref="M5:M110">
    <cfRule type="expression" dxfId="65" priority="3">
      <formula>M5="yes"</formula>
    </cfRule>
  </conditionalFormatting>
  <conditionalFormatting sqref="N5:N110">
    <cfRule type="expression" dxfId="64" priority="1">
      <formula>N5="yes"</formula>
    </cfRule>
  </conditionalFormatting>
  <pageMargins left="0.7" right="0.7" top="0.75" bottom="0.75" header="0.3" footer="0.3"/>
  <pageSetup paperSize="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Y112"/>
  <sheetViews>
    <sheetView workbookViewId="0">
      <pane ySplit="4" topLeftCell="A5" activePane="bottomLeft" state="frozen"/>
      <selection activeCell="E1" sqref="E1"/>
      <selection pane="bottomLeft"/>
    </sheetView>
  </sheetViews>
  <sheetFormatPr defaultRowHeight="10" x14ac:dyDescent="0.2"/>
  <cols>
    <col min="1" max="1" width="28.77734375" customWidth="1"/>
    <col min="2" max="2" width="18.109375" bestFit="1" customWidth="1"/>
    <col min="3" max="3" width="44" bestFit="1" customWidth="1"/>
    <col min="4" max="4" width="15.33203125" bestFit="1" customWidth="1"/>
    <col min="5" max="5" width="69.77734375" bestFit="1" customWidth="1"/>
    <col min="6" max="6" width="15.77734375" bestFit="1" customWidth="1"/>
    <col min="7" max="7" width="25.109375" bestFit="1" customWidth="1"/>
    <col min="8" max="10" width="25.109375" style="390" customWidth="1"/>
    <col min="11" max="11" width="25.109375" style="395" customWidth="1"/>
    <col min="12" max="12" width="25.109375" style="403" customWidth="1"/>
    <col min="13" max="13" width="25.109375" style="406" customWidth="1"/>
    <col min="14" max="14" width="25.109375" style="409" customWidth="1"/>
  </cols>
  <sheetData>
    <row r="1" spans="1:14" ht="34.5" customHeight="1" x14ac:dyDescent="0.3">
      <c r="E1" s="383" t="s">
        <v>533</v>
      </c>
    </row>
    <row r="2" spans="1:14" ht="15.75" customHeight="1" x14ac:dyDescent="0.35">
      <c r="E2" s="74"/>
    </row>
    <row r="3" spans="1:14" ht="17.25" customHeight="1" x14ac:dyDescent="0.25">
      <c r="E3" s="163" t="s">
        <v>644</v>
      </c>
      <c r="G3" s="56"/>
      <c r="H3" s="117"/>
      <c r="I3" s="117"/>
      <c r="J3" s="117"/>
      <c r="K3" s="117"/>
      <c r="L3" s="117"/>
      <c r="M3" s="117"/>
      <c r="N3" s="117"/>
    </row>
    <row r="4" spans="1:14" ht="25.5" customHeight="1" x14ac:dyDescent="0.2">
      <c r="A4" s="102" t="s">
        <v>186</v>
      </c>
      <c r="B4" s="102" t="s">
        <v>187</v>
      </c>
      <c r="C4" s="102" t="s">
        <v>188</v>
      </c>
      <c r="D4" s="102" t="s">
        <v>189</v>
      </c>
      <c r="E4" s="102" t="s">
        <v>0</v>
      </c>
      <c r="F4" s="102" t="s">
        <v>1</v>
      </c>
      <c r="G4" s="5" t="s">
        <v>482</v>
      </c>
      <c r="H4" s="102" t="s">
        <v>611</v>
      </c>
      <c r="I4" s="102" t="s">
        <v>612</v>
      </c>
      <c r="J4" s="102" t="s">
        <v>613</v>
      </c>
      <c r="K4" s="102" t="s">
        <v>625</v>
      </c>
      <c r="L4" s="102" t="s">
        <v>630</v>
      </c>
      <c r="M4" s="102" t="s">
        <v>635</v>
      </c>
      <c r="N4" s="102" t="s">
        <v>641</v>
      </c>
    </row>
    <row r="5" spans="1:14" ht="10" customHeight="1" x14ac:dyDescent="0.2">
      <c r="A5" s="158" t="s">
        <v>184</v>
      </c>
      <c r="B5" s="158" t="s">
        <v>190</v>
      </c>
      <c r="C5" s="158" t="s">
        <v>191</v>
      </c>
      <c r="D5" s="158" t="s">
        <v>192</v>
      </c>
      <c r="E5" s="158" t="s">
        <v>193</v>
      </c>
      <c r="F5" s="158" t="s">
        <v>194</v>
      </c>
      <c r="G5" s="103" t="str">
        <f>IF(AND('SOF metric 44a CCG performance'!I5="no",'SOF metric 44b CCG performance'!I5="no"),"yes","no")</f>
        <v>no</v>
      </c>
      <c r="H5" s="103" t="str">
        <f>IF(AND('SOF metric 44a CCG performance'!K5="no",'SOF metric 44b CCG performance'!K5="no"),"yes","no")</f>
        <v>no</v>
      </c>
      <c r="I5" s="103" t="str">
        <f>IF(AND('SOF metric 44a CCG performance'!M5="no",'SOF metric 44b CCG performance'!M5="no"),"yes","no")</f>
        <v>no</v>
      </c>
      <c r="J5" s="103" t="str">
        <f>IF(AND('SOF metric 44a CCG performance'!O5="no",'SOF metric 44b CCG performance'!O5="no"),"yes","no")</f>
        <v>no</v>
      </c>
      <c r="K5" s="103" t="str">
        <f>IF(AND('SOF metric 44a CCG performance'!Q5="no",'SOF metric 44b CCG performance'!Q5="no"),"yes","no")</f>
        <v>no</v>
      </c>
      <c r="L5" s="103" t="str">
        <f>IF(AND('SOF metric 44a CCG performance'!S5="no",'SOF metric 44b CCG performance'!S5="no"),"yes","no")</f>
        <v>no</v>
      </c>
      <c r="M5" s="103" t="str">
        <f>IF(AND('SOF metric 44a CCG performance'!U5="no",'SOF metric 44b CCG performance'!U5="no"),"yes","no")</f>
        <v>no</v>
      </c>
      <c r="N5" s="103" t="str">
        <f>IF(AND('SOF metric 44a CCG performance'!W5="no",'SOF metric 44b CCG performance'!W5="no"),"yes","no")</f>
        <v>no</v>
      </c>
    </row>
    <row r="6" spans="1:14" ht="10" customHeight="1" x14ac:dyDescent="0.2">
      <c r="A6" s="158" t="s">
        <v>181</v>
      </c>
      <c r="B6" s="158" t="s">
        <v>199</v>
      </c>
      <c r="C6" s="158" t="s">
        <v>200</v>
      </c>
      <c r="D6" s="158" t="s">
        <v>201</v>
      </c>
      <c r="E6" s="158" t="s">
        <v>202</v>
      </c>
      <c r="F6" s="158" t="s">
        <v>6</v>
      </c>
      <c r="G6" s="103" t="str">
        <f>IF(AND('SOF metric 44a CCG performance'!I6="no",'SOF metric 44b CCG performance'!I6="no"),"yes","no")</f>
        <v>no</v>
      </c>
      <c r="H6" s="103" t="str">
        <f>IF(AND('SOF metric 44a CCG performance'!K6="no",'SOF metric 44b CCG performance'!K6="no"),"yes","no")</f>
        <v>no</v>
      </c>
      <c r="I6" s="103" t="str">
        <f>IF(AND('SOF metric 44a CCG performance'!M6="no",'SOF metric 44b CCG performance'!M6="no"),"yes","no")</f>
        <v>no</v>
      </c>
      <c r="J6" s="103" t="str">
        <f>IF(AND('SOF metric 44a CCG performance'!O6="no",'SOF metric 44b CCG performance'!O6="no"),"yes","no")</f>
        <v>no</v>
      </c>
      <c r="K6" s="103" t="str">
        <f>IF(AND('SOF metric 44a CCG performance'!Q6="no",'SOF metric 44b CCG performance'!Q6="no"),"yes","no")</f>
        <v>no</v>
      </c>
      <c r="L6" s="103" t="str">
        <f>IF(AND('SOF metric 44a CCG performance'!S6="no",'SOF metric 44b CCG performance'!S6="no"),"yes","no")</f>
        <v>no</v>
      </c>
      <c r="M6" s="103" t="str">
        <f>IF(AND('SOF metric 44a CCG performance'!U6="no",'SOF metric 44b CCG performance'!U6="no"),"yes","no")</f>
        <v>no</v>
      </c>
      <c r="N6" s="103" t="str">
        <f>IF(AND('SOF metric 44a CCG performance'!W6="no",'SOF metric 44b CCG performance'!W6="no"),"yes","no")</f>
        <v>no</v>
      </c>
    </row>
    <row r="7" spans="1:14" ht="10" customHeight="1" x14ac:dyDescent="0.2">
      <c r="A7" s="158" t="s">
        <v>179</v>
      </c>
      <c r="B7" s="158" t="s">
        <v>203</v>
      </c>
      <c r="C7" s="158" t="s">
        <v>204</v>
      </c>
      <c r="D7" s="158" t="s">
        <v>205</v>
      </c>
      <c r="E7" s="158" t="s">
        <v>206</v>
      </c>
      <c r="F7" s="158" t="s">
        <v>7</v>
      </c>
      <c r="G7" s="103" t="str">
        <f>IF(AND('SOF metric 44a CCG performance'!I7="no",'SOF metric 44b CCG performance'!I7="no"),"yes","no")</f>
        <v>no</v>
      </c>
      <c r="H7" s="103" t="str">
        <f>IF(AND('SOF metric 44a CCG performance'!K7="no",'SOF metric 44b CCG performance'!K7="no"),"yes","no")</f>
        <v>no</v>
      </c>
      <c r="I7" s="103" t="str">
        <f>IF(AND('SOF metric 44a CCG performance'!M7="no",'SOF metric 44b CCG performance'!M7="no"),"yes","no")</f>
        <v>no</v>
      </c>
      <c r="J7" s="103" t="str">
        <f>IF(AND('SOF metric 44a CCG performance'!O7="no",'SOF metric 44b CCG performance'!O7="no"),"yes","no")</f>
        <v>no</v>
      </c>
      <c r="K7" s="103" t="str">
        <f>IF(AND('SOF metric 44a CCG performance'!Q7="no",'SOF metric 44b CCG performance'!Q7="no"),"yes","no")</f>
        <v>no</v>
      </c>
      <c r="L7" s="103" t="str">
        <f>IF(AND('SOF metric 44a CCG performance'!S7="no",'SOF metric 44b CCG performance'!S7="no"),"yes","no")</f>
        <v>no</v>
      </c>
      <c r="M7" s="103" t="str">
        <f>IF(AND('SOF metric 44a CCG performance'!U7="no",'SOF metric 44b CCG performance'!U7="no"),"yes","no")</f>
        <v>no</v>
      </c>
      <c r="N7" s="103" t="str">
        <f>IF(AND('SOF metric 44a CCG performance'!W7="no",'SOF metric 44b CCG performance'!W7="no"),"yes","no")</f>
        <v>no</v>
      </c>
    </row>
    <row r="8" spans="1:14" ht="10" customHeight="1" x14ac:dyDescent="0.2">
      <c r="A8" s="158" t="s">
        <v>181</v>
      </c>
      <c r="B8" s="158" t="s">
        <v>199</v>
      </c>
      <c r="C8" s="158" t="s">
        <v>200</v>
      </c>
      <c r="D8" s="158" t="s">
        <v>201</v>
      </c>
      <c r="E8" s="158" t="s">
        <v>207</v>
      </c>
      <c r="F8" s="158" t="s">
        <v>8</v>
      </c>
      <c r="G8" s="103" t="str">
        <f>IF(AND('SOF metric 44a CCG performance'!I8="no",'SOF metric 44b CCG performance'!I8="no"),"yes","no")</f>
        <v>no</v>
      </c>
      <c r="H8" s="103" t="str">
        <f>IF(AND('SOF metric 44a CCG performance'!K8="no",'SOF metric 44b CCG performance'!K8="no"),"yes","no")</f>
        <v>no</v>
      </c>
      <c r="I8" s="103" t="str">
        <f>IF(AND('SOF metric 44a CCG performance'!M8="no",'SOF metric 44b CCG performance'!M8="no"),"yes","no")</f>
        <v>no</v>
      </c>
      <c r="J8" s="103" t="str">
        <f>IF(AND('SOF metric 44a CCG performance'!O8="no",'SOF metric 44b CCG performance'!O8="no"),"yes","no")</f>
        <v>no</v>
      </c>
      <c r="K8" s="103" t="str">
        <f>IF(AND('SOF metric 44a CCG performance'!Q8="no",'SOF metric 44b CCG performance'!Q8="no"),"yes","no")</f>
        <v>no</v>
      </c>
      <c r="L8" s="103" t="str">
        <f>IF(AND('SOF metric 44a CCG performance'!S8="no",'SOF metric 44b CCG performance'!S8="no"),"yes","no")</f>
        <v>no</v>
      </c>
      <c r="M8" s="103" t="str">
        <f>IF(AND('SOF metric 44a CCG performance'!U8="no",'SOF metric 44b CCG performance'!U8="no"),"yes","no")</f>
        <v>no</v>
      </c>
      <c r="N8" s="103" t="str">
        <f>IF(AND('SOF metric 44a CCG performance'!W8="no",'SOF metric 44b CCG performance'!W8="no"),"yes","no")</f>
        <v>no</v>
      </c>
    </row>
    <row r="9" spans="1:14" ht="10" customHeight="1" x14ac:dyDescent="0.2">
      <c r="A9" s="158" t="s">
        <v>179</v>
      </c>
      <c r="B9" s="158" t="s">
        <v>203</v>
      </c>
      <c r="C9" s="158" t="s">
        <v>208</v>
      </c>
      <c r="D9" s="158" t="s">
        <v>209</v>
      </c>
      <c r="E9" s="158" t="s">
        <v>464</v>
      </c>
      <c r="F9" s="158" t="s">
        <v>465</v>
      </c>
      <c r="G9" s="103" t="str">
        <f>IF(AND('SOF metric 44a CCG performance'!I9="no",'SOF metric 44b CCG performance'!I9="no"),"yes","no")</f>
        <v>no</v>
      </c>
      <c r="H9" s="103" t="str">
        <f>IF(AND('SOF metric 44a CCG performance'!K9="no",'SOF metric 44b CCG performance'!K9="no"),"yes","no")</f>
        <v>no</v>
      </c>
      <c r="I9" s="103" t="str">
        <f>IF(AND('SOF metric 44a CCG performance'!M9="no",'SOF metric 44b CCG performance'!M9="no"),"yes","no")</f>
        <v>no</v>
      </c>
      <c r="J9" s="103" t="str">
        <f>IF(AND('SOF metric 44a CCG performance'!O9="no",'SOF metric 44b CCG performance'!O9="no"),"yes","no")</f>
        <v>no</v>
      </c>
      <c r="K9" s="103" t="str">
        <f>IF(AND('SOF metric 44a CCG performance'!Q9="no",'SOF metric 44b CCG performance'!Q9="no"),"yes","no")</f>
        <v>no</v>
      </c>
      <c r="L9" s="103" t="str">
        <f>IF(AND('SOF metric 44a CCG performance'!S9="no",'SOF metric 44b CCG performance'!S9="no"),"yes","no")</f>
        <v>no</v>
      </c>
      <c r="M9" s="103" t="str">
        <f>IF(AND('SOF metric 44a CCG performance'!U9="no",'SOF metric 44b CCG performance'!U9="no"),"yes","no")</f>
        <v>no</v>
      </c>
      <c r="N9" s="103" t="str">
        <f>IF(AND('SOF metric 44a CCG performance'!W9="no",'SOF metric 44b CCG performance'!W9="no"),"yes","no")</f>
        <v>no</v>
      </c>
    </row>
    <row r="10" spans="1:14" ht="10" customHeight="1" x14ac:dyDescent="0.2">
      <c r="A10" s="158" t="s">
        <v>183</v>
      </c>
      <c r="B10" s="158" t="s">
        <v>211</v>
      </c>
      <c r="C10" s="158" t="s">
        <v>212</v>
      </c>
      <c r="D10" s="158" t="s">
        <v>213</v>
      </c>
      <c r="E10" s="158" t="s">
        <v>214</v>
      </c>
      <c r="F10" s="158" t="s">
        <v>144</v>
      </c>
      <c r="G10" s="103" t="str">
        <f>IF(AND('SOF metric 44a CCG performance'!I10="no",'SOF metric 44b CCG performance'!I10="no"),"yes","no")</f>
        <v>no</v>
      </c>
      <c r="H10" s="103" t="str">
        <f>IF(AND('SOF metric 44a CCG performance'!K10="no",'SOF metric 44b CCG performance'!K10="no"),"yes","no")</f>
        <v>no</v>
      </c>
      <c r="I10" s="103" t="str">
        <f>IF(AND('SOF metric 44a CCG performance'!M10="no",'SOF metric 44b CCG performance'!M10="no"),"yes","no")</f>
        <v>no</v>
      </c>
      <c r="J10" s="103" t="str">
        <f>IF(AND('SOF metric 44a CCG performance'!O10="no",'SOF metric 44b CCG performance'!O10="no"),"yes","no")</f>
        <v>no</v>
      </c>
      <c r="K10" s="103" t="str">
        <f>IF(AND('SOF metric 44a CCG performance'!Q10="no",'SOF metric 44b CCG performance'!Q10="no"),"yes","no")</f>
        <v>no</v>
      </c>
      <c r="L10" s="103" t="str">
        <f>IF(AND('SOF metric 44a CCG performance'!S10="no",'SOF metric 44b CCG performance'!S10="no"),"yes","no")</f>
        <v>no</v>
      </c>
      <c r="M10" s="103" t="str">
        <f>IF(AND('SOF metric 44a CCG performance'!U10="no",'SOF metric 44b CCG performance'!U10="no"),"yes","no")</f>
        <v>no</v>
      </c>
      <c r="N10" s="103" t="str">
        <f>IF(AND('SOF metric 44a CCG performance'!W10="no",'SOF metric 44b CCG performance'!W10="no"),"yes","no")</f>
        <v>no</v>
      </c>
    </row>
    <row r="11" spans="1:14" ht="10" customHeight="1" x14ac:dyDescent="0.2">
      <c r="A11" s="158" t="s">
        <v>180</v>
      </c>
      <c r="B11" s="158" t="s">
        <v>215</v>
      </c>
      <c r="C11" s="158" t="s">
        <v>216</v>
      </c>
      <c r="D11" s="158" t="s">
        <v>217</v>
      </c>
      <c r="E11" s="158" t="s">
        <v>218</v>
      </c>
      <c r="F11" s="158" t="s">
        <v>145</v>
      </c>
      <c r="G11" s="103" t="str">
        <f>IF(AND('SOF metric 44a CCG performance'!I11="no",'SOF metric 44b CCG performance'!I11="no"),"yes","no")</f>
        <v>no</v>
      </c>
      <c r="H11" s="103" t="str">
        <f>IF(AND('SOF metric 44a CCG performance'!K11="no",'SOF metric 44b CCG performance'!K11="no"),"yes","no")</f>
        <v>no</v>
      </c>
      <c r="I11" s="103" t="str">
        <f>IF(AND('SOF metric 44a CCG performance'!M11="no",'SOF metric 44b CCG performance'!M11="no"),"yes","no")</f>
        <v>no</v>
      </c>
      <c r="J11" s="103" t="str">
        <f>IF(AND('SOF metric 44a CCG performance'!O11="no",'SOF metric 44b CCG performance'!O11="no"),"yes","no")</f>
        <v>no</v>
      </c>
      <c r="K11" s="103" t="str">
        <f>IF(AND('SOF metric 44a CCG performance'!Q11="no",'SOF metric 44b CCG performance'!Q11="no"),"yes","no")</f>
        <v>no</v>
      </c>
      <c r="L11" s="103" t="str">
        <f>IF(AND('SOF metric 44a CCG performance'!S11="no",'SOF metric 44b CCG performance'!S11="no"),"yes","no")</f>
        <v>no</v>
      </c>
      <c r="M11" s="103" t="str">
        <f>IF(AND('SOF metric 44a CCG performance'!U11="no",'SOF metric 44b CCG performance'!U11="no"),"yes","no")</f>
        <v>no</v>
      </c>
      <c r="N11" s="103" t="str">
        <f>IF(AND('SOF metric 44a CCG performance'!W11="no",'SOF metric 44b CCG performance'!W11="no"),"yes","no")</f>
        <v>no</v>
      </c>
    </row>
    <row r="12" spans="1:14" ht="10" customHeight="1" x14ac:dyDescent="0.2">
      <c r="A12" s="158" t="s">
        <v>180</v>
      </c>
      <c r="B12" s="158" t="s">
        <v>215</v>
      </c>
      <c r="C12" s="158" t="s">
        <v>274</v>
      </c>
      <c r="D12" s="158" t="s">
        <v>275</v>
      </c>
      <c r="E12" s="158" t="s">
        <v>466</v>
      </c>
      <c r="F12" s="158" t="s">
        <v>467</v>
      </c>
      <c r="G12" s="103" t="str">
        <f>IF(AND('SOF metric 44a CCG performance'!I12="no",'SOF metric 44b CCG performance'!I12="no"),"yes","no")</f>
        <v>no</v>
      </c>
      <c r="H12" s="103" t="str">
        <f>IF(AND('SOF metric 44a CCG performance'!K12="no",'SOF metric 44b CCG performance'!K12="no"),"yes","no")</f>
        <v>no</v>
      </c>
      <c r="I12" s="103" t="str">
        <f>IF(AND('SOF metric 44a CCG performance'!M12="no",'SOF metric 44b CCG performance'!M12="no"),"yes","no")</f>
        <v>no</v>
      </c>
      <c r="J12" s="103" t="str">
        <f>IF(AND('SOF metric 44a CCG performance'!O12="no",'SOF metric 44b CCG performance'!O12="no"),"yes","no")</f>
        <v>no</v>
      </c>
      <c r="K12" s="103" t="str">
        <f>IF(AND('SOF metric 44a CCG performance'!Q12="no",'SOF metric 44b CCG performance'!Q12="no"),"yes","no")</f>
        <v>no</v>
      </c>
      <c r="L12" s="103" t="str">
        <f>IF(AND('SOF metric 44a CCG performance'!S12="no",'SOF metric 44b CCG performance'!S12="no"),"yes","no")</f>
        <v>no</v>
      </c>
      <c r="M12" s="103" t="str">
        <f>IF(AND('SOF metric 44a CCG performance'!U12="no",'SOF metric 44b CCG performance'!U12="no"),"yes","no")</f>
        <v>no</v>
      </c>
      <c r="N12" s="103" t="str">
        <f>IF(AND('SOF metric 44a CCG performance'!W12="no",'SOF metric 44b CCG performance'!W12="no"),"yes","no")</f>
        <v>no</v>
      </c>
    </row>
    <row r="13" spans="1:14" ht="10" customHeight="1" x14ac:dyDescent="0.2">
      <c r="A13" s="158" t="s">
        <v>182</v>
      </c>
      <c r="B13" s="158" t="s">
        <v>219</v>
      </c>
      <c r="C13" s="158" t="s">
        <v>220</v>
      </c>
      <c r="D13" s="158" t="s">
        <v>221</v>
      </c>
      <c r="E13" s="158" t="s">
        <v>222</v>
      </c>
      <c r="F13" s="158" t="s">
        <v>10</v>
      </c>
      <c r="G13" s="103" t="str">
        <f>IF(AND('SOF metric 44a CCG performance'!I13="no",'SOF metric 44b CCG performance'!I13="no"),"yes","no")</f>
        <v>no</v>
      </c>
      <c r="H13" s="103" t="str">
        <f>IF(AND('SOF metric 44a CCG performance'!K13="no",'SOF metric 44b CCG performance'!K13="no"),"yes","no")</f>
        <v>no</v>
      </c>
      <c r="I13" s="103" t="str">
        <f>IF(AND('SOF metric 44a CCG performance'!M13="no",'SOF metric 44b CCG performance'!M13="no"),"yes","no")</f>
        <v>no</v>
      </c>
      <c r="J13" s="103" t="str">
        <f>IF(AND('SOF metric 44a CCG performance'!O13="no",'SOF metric 44b CCG performance'!O13="no"),"yes","no")</f>
        <v>no</v>
      </c>
      <c r="K13" s="103" t="str">
        <f>IF(AND('SOF metric 44a CCG performance'!Q13="no",'SOF metric 44b CCG performance'!Q13="no"),"yes","no")</f>
        <v>no</v>
      </c>
      <c r="L13" s="103" t="str">
        <f>IF(AND('SOF metric 44a CCG performance'!S13="no",'SOF metric 44b CCG performance'!S13="no"),"yes","no")</f>
        <v>no</v>
      </c>
      <c r="M13" s="103" t="str">
        <f>IF(AND('SOF metric 44a CCG performance'!U13="no",'SOF metric 44b CCG performance'!U13="no"),"yes","no")</f>
        <v>no</v>
      </c>
      <c r="N13" s="103" t="str">
        <f>IF(AND('SOF metric 44a CCG performance'!W13="no",'SOF metric 44b CCG performance'!W13="no"),"yes","no")</f>
        <v>no</v>
      </c>
    </row>
    <row r="14" spans="1:14" ht="10" customHeight="1" x14ac:dyDescent="0.2">
      <c r="A14" s="158" t="s">
        <v>182</v>
      </c>
      <c r="B14" s="158" t="s">
        <v>219</v>
      </c>
      <c r="C14" s="158" t="s">
        <v>220</v>
      </c>
      <c r="D14" s="158" t="s">
        <v>221</v>
      </c>
      <c r="E14" s="158" t="s">
        <v>223</v>
      </c>
      <c r="F14" s="158" t="s">
        <v>11</v>
      </c>
      <c r="G14" s="103" t="str">
        <f>IF(AND('SOF metric 44a CCG performance'!I14="no",'SOF metric 44b CCG performance'!I14="no"),"yes","no")</f>
        <v>no</v>
      </c>
      <c r="H14" s="103" t="str">
        <f>IF(AND('SOF metric 44a CCG performance'!K14="no",'SOF metric 44b CCG performance'!K14="no"),"yes","no")</f>
        <v>no</v>
      </c>
      <c r="I14" s="103" t="str">
        <f>IF(AND('SOF metric 44a CCG performance'!M14="no",'SOF metric 44b CCG performance'!M14="no"),"yes","no")</f>
        <v>no</v>
      </c>
      <c r="J14" s="103" t="str">
        <f>IF(AND('SOF metric 44a CCG performance'!O14="no",'SOF metric 44b CCG performance'!O14="no"),"yes","no")</f>
        <v>no</v>
      </c>
      <c r="K14" s="103" t="str">
        <f>IF(AND('SOF metric 44a CCG performance'!Q14="no",'SOF metric 44b CCG performance'!Q14="no"),"yes","no")</f>
        <v>no</v>
      </c>
      <c r="L14" s="103" t="str">
        <f>IF(AND('SOF metric 44a CCG performance'!S14="no",'SOF metric 44b CCG performance'!S14="no"),"yes","no")</f>
        <v>no</v>
      </c>
      <c r="M14" s="103" t="str">
        <f>IF(AND('SOF metric 44a CCG performance'!U14="no",'SOF metric 44b CCG performance'!U14="no"),"yes","no")</f>
        <v>no</v>
      </c>
      <c r="N14" s="103" t="str">
        <f>IF(AND('SOF metric 44a CCG performance'!W14="no",'SOF metric 44b CCG performance'!W14="no"),"yes","no")</f>
        <v>no</v>
      </c>
    </row>
    <row r="15" spans="1:14" ht="10" customHeight="1" x14ac:dyDescent="0.2">
      <c r="A15" s="158" t="s">
        <v>182</v>
      </c>
      <c r="B15" s="158" t="s">
        <v>219</v>
      </c>
      <c r="C15" s="158" t="s">
        <v>224</v>
      </c>
      <c r="D15" s="158" t="s">
        <v>225</v>
      </c>
      <c r="E15" s="158" t="s">
        <v>226</v>
      </c>
      <c r="F15" s="158" t="s">
        <v>12</v>
      </c>
      <c r="G15" s="103" t="str">
        <f>IF(AND('SOF metric 44a CCG performance'!I15="no",'SOF metric 44b CCG performance'!I15="no"),"yes","no")</f>
        <v>no</v>
      </c>
      <c r="H15" s="103" t="str">
        <f>IF(AND('SOF metric 44a CCG performance'!K15="no",'SOF metric 44b CCG performance'!K15="no"),"yes","no")</f>
        <v>no</v>
      </c>
      <c r="I15" s="103" t="str">
        <f>IF(AND('SOF metric 44a CCG performance'!M15="no",'SOF metric 44b CCG performance'!M15="no"),"yes","no")</f>
        <v>no</v>
      </c>
      <c r="J15" s="103" t="str">
        <f>IF(AND('SOF metric 44a CCG performance'!O15="no",'SOF metric 44b CCG performance'!O15="no"),"yes","no")</f>
        <v>no</v>
      </c>
      <c r="K15" s="103" t="str">
        <f>IF(AND('SOF metric 44a CCG performance'!Q15="no",'SOF metric 44b CCG performance'!Q15="no"),"yes","no")</f>
        <v>no</v>
      </c>
      <c r="L15" s="103" t="str">
        <f>IF(AND('SOF metric 44a CCG performance'!S15="no",'SOF metric 44b CCG performance'!S15="no"),"yes","no")</f>
        <v>no</v>
      </c>
      <c r="M15" s="103" t="str">
        <f>IF(AND('SOF metric 44a CCG performance'!U15="no",'SOF metric 44b CCG performance'!U15="no"),"yes","no")</f>
        <v>no</v>
      </c>
      <c r="N15" s="103" t="str">
        <f>IF(AND('SOF metric 44a CCG performance'!W15="no",'SOF metric 44b CCG performance'!W15="no"),"yes","no")</f>
        <v>no</v>
      </c>
    </row>
    <row r="16" spans="1:14" ht="10" customHeight="1" x14ac:dyDescent="0.2">
      <c r="A16" s="158" t="s">
        <v>181</v>
      </c>
      <c r="B16" s="158" t="s">
        <v>199</v>
      </c>
      <c r="C16" s="158" t="s">
        <v>227</v>
      </c>
      <c r="D16" s="158" t="s">
        <v>228</v>
      </c>
      <c r="E16" s="158" t="s">
        <v>229</v>
      </c>
      <c r="F16" s="158" t="s">
        <v>230</v>
      </c>
      <c r="G16" s="103" t="str">
        <f>IF(AND('SOF metric 44a CCG performance'!I16="no",'SOF metric 44b CCG performance'!I16="no"),"yes","no")</f>
        <v>no</v>
      </c>
      <c r="H16" s="103" t="str">
        <f>IF(AND('SOF metric 44a CCG performance'!K16="no",'SOF metric 44b CCG performance'!K16="no"),"yes","no")</f>
        <v>no</v>
      </c>
      <c r="I16" s="103" t="str">
        <f>IF(AND('SOF metric 44a CCG performance'!M16="no",'SOF metric 44b CCG performance'!M16="no"),"yes","no")</f>
        <v>no</v>
      </c>
      <c r="J16" s="103" t="str">
        <f>IF(AND('SOF metric 44a CCG performance'!O16="no",'SOF metric 44b CCG performance'!O16="no"),"yes","no")</f>
        <v>no</v>
      </c>
      <c r="K16" s="103" t="str">
        <f>IF(AND('SOF metric 44a CCG performance'!Q16="no",'SOF metric 44b CCG performance'!Q16="no"),"yes","no")</f>
        <v>no</v>
      </c>
      <c r="L16" s="103" t="str">
        <f>IF(AND('SOF metric 44a CCG performance'!S16="no",'SOF metric 44b CCG performance'!S16="no"),"yes","no")</f>
        <v>no</v>
      </c>
      <c r="M16" s="103" t="str">
        <f>IF(AND('SOF metric 44a CCG performance'!U16="no",'SOF metric 44b CCG performance'!U16="no"),"yes","no")</f>
        <v>no</v>
      </c>
      <c r="N16" s="103" t="str">
        <f>IF(AND('SOF metric 44a CCG performance'!W16="no",'SOF metric 44b CCG performance'!W16="no"),"yes","no")</f>
        <v>no</v>
      </c>
    </row>
    <row r="17" spans="1:25" ht="10" customHeight="1" x14ac:dyDescent="0.2">
      <c r="A17" s="158" t="s">
        <v>183</v>
      </c>
      <c r="B17" s="158" t="s">
        <v>211</v>
      </c>
      <c r="C17" s="158" t="s">
        <v>234</v>
      </c>
      <c r="D17" s="158" t="s">
        <v>235</v>
      </c>
      <c r="E17" s="158" t="s">
        <v>236</v>
      </c>
      <c r="F17" s="158" t="s">
        <v>14</v>
      </c>
      <c r="G17" s="103" t="str">
        <f>IF(AND('SOF metric 44a CCG performance'!I17="no",'SOF metric 44b CCG performance'!I17="no"),"yes","no")</f>
        <v>no</v>
      </c>
      <c r="H17" s="103" t="str">
        <f>IF(AND('SOF metric 44a CCG performance'!K17="no",'SOF metric 44b CCG performance'!K17="no"),"yes","no")</f>
        <v>no</v>
      </c>
      <c r="I17" s="103" t="str">
        <f>IF(AND('SOF metric 44a CCG performance'!M17="no",'SOF metric 44b CCG performance'!M17="no"),"yes","no")</f>
        <v>no</v>
      </c>
      <c r="J17" s="103" t="str">
        <f>IF(AND('SOF metric 44a CCG performance'!O17="no",'SOF metric 44b CCG performance'!O17="no"),"yes","no")</f>
        <v>no</v>
      </c>
      <c r="K17" s="103" t="str">
        <f>IF(AND('SOF metric 44a CCG performance'!Q17="no",'SOF metric 44b CCG performance'!Q17="no"),"yes","no")</f>
        <v>no</v>
      </c>
      <c r="L17" s="103" t="str">
        <f>IF(AND('SOF metric 44a CCG performance'!S17="no",'SOF metric 44b CCG performance'!S17="no"),"yes","no")</f>
        <v>no</v>
      </c>
      <c r="M17" s="103" t="str">
        <f>IF(AND('SOF metric 44a CCG performance'!U17="no",'SOF metric 44b CCG performance'!U17="no"),"yes","no")</f>
        <v>no</v>
      </c>
      <c r="N17" s="103" t="str">
        <f>IF(AND('SOF metric 44a CCG performance'!W17="no",'SOF metric 44b CCG performance'!W17="no"),"yes","no")</f>
        <v>no</v>
      </c>
    </row>
    <row r="18" spans="1:25" ht="10" customHeight="1" x14ac:dyDescent="0.2">
      <c r="A18" s="158" t="s">
        <v>184</v>
      </c>
      <c r="B18" s="158" t="s">
        <v>190</v>
      </c>
      <c r="C18" s="158" t="s">
        <v>237</v>
      </c>
      <c r="D18" s="158" t="s">
        <v>238</v>
      </c>
      <c r="E18" s="158" t="s">
        <v>239</v>
      </c>
      <c r="F18" s="158" t="s">
        <v>146</v>
      </c>
      <c r="G18" s="103" t="str">
        <f>IF(AND('SOF metric 44a CCG performance'!I18="no",'SOF metric 44b CCG performance'!I18="no"),"yes","no")</f>
        <v>no</v>
      </c>
      <c r="H18" s="103" t="str">
        <f>IF(AND('SOF metric 44a CCG performance'!K18="no",'SOF metric 44b CCG performance'!K18="no"),"yes","no")</f>
        <v>no</v>
      </c>
      <c r="I18" s="103" t="str">
        <f>IF(AND('SOF metric 44a CCG performance'!M18="no",'SOF metric 44b CCG performance'!M18="no"),"yes","no")</f>
        <v>no</v>
      </c>
      <c r="J18" s="103" t="str">
        <f>IF(AND('SOF metric 44a CCG performance'!O18="no",'SOF metric 44b CCG performance'!O18="no"),"yes","no")</f>
        <v>no</v>
      </c>
      <c r="K18" s="103" t="str">
        <f>IF(AND('SOF metric 44a CCG performance'!Q18="no",'SOF metric 44b CCG performance'!Q18="no"),"yes","no")</f>
        <v>no</v>
      </c>
      <c r="L18" s="103" t="str">
        <f>IF(AND('SOF metric 44a CCG performance'!S18="no",'SOF metric 44b CCG performance'!S18="no"),"yes","no")</f>
        <v>no</v>
      </c>
      <c r="M18" s="103" t="str">
        <f>IF(AND('SOF metric 44a CCG performance'!U18="no",'SOF metric 44b CCG performance'!U18="no"),"yes","no")</f>
        <v>no</v>
      </c>
      <c r="N18" s="103" t="str">
        <f>IF(AND('SOF metric 44a CCG performance'!W18="no",'SOF metric 44b CCG performance'!W18="no"),"yes","no")</f>
        <v>no</v>
      </c>
    </row>
    <row r="19" spans="1:25" ht="10" customHeight="1" x14ac:dyDescent="0.2">
      <c r="A19" s="158" t="s">
        <v>183</v>
      </c>
      <c r="B19" s="158" t="s">
        <v>211</v>
      </c>
      <c r="C19" s="158" t="s">
        <v>212</v>
      </c>
      <c r="D19" s="158" t="s">
        <v>213</v>
      </c>
      <c r="E19" s="158" t="s">
        <v>240</v>
      </c>
      <c r="F19" s="158" t="s">
        <v>147</v>
      </c>
      <c r="G19" s="103" t="str">
        <f>IF(AND('SOF metric 44a CCG performance'!I19="no",'SOF metric 44b CCG performance'!I19="no"),"yes","no")</f>
        <v>no</v>
      </c>
      <c r="H19" s="103" t="str">
        <f>IF(AND('SOF metric 44a CCG performance'!K19="no",'SOF metric 44b CCG performance'!K19="no"),"yes","no")</f>
        <v>no</v>
      </c>
      <c r="I19" s="103" t="str">
        <f>IF(AND('SOF metric 44a CCG performance'!M19="no",'SOF metric 44b CCG performance'!M19="no"),"yes","no")</f>
        <v>no</v>
      </c>
      <c r="J19" s="103" t="str">
        <f>IF(AND('SOF metric 44a CCG performance'!O19="no",'SOF metric 44b CCG performance'!O19="no"),"yes","no")</f>
        <v>no</v>
      </c>
      <c r="K19" s="103" t="str">
        <f>IF(AND('SOF metric 44a CCG performance'!Q19="no",'SOF metric 44b CCG performance'!Q19="no"),"yes","no")</f>
        <v>no</v>
      </c>
      <c r="L19" s="103" t="str">
        <f>IF(AND('SOF metric 44a CCG performance'!S19="no",'SOF metric 44b CCG performance'!S19="no"),"yes","no")</f>
        <v>no</v>
      </c>
      <c r="M19" s="103" t="str">
        <f>IF(AND('SOF metric 44a CCG performance'!U19="no",'SOF metric 44b CCG performance'!U19="no"),"yes","no")</f>
        <v>no</v>
      </c>
      <c r="N19" s="103" t="str">
        <f>IF(AND('SOF metric 44a CCG performance'!W19="no",'SOF metric 44b CCG performance'!W19="no"),"yes","no")</f>
        <v>no</v>
      </c>
    </row>
    <row r="20" spans="1:25" ht="10" customHeight="1" x14ac:dyDescent="0.2">
      <c r="A20" s="158" t="s">
        <v>182</v>
      </c>
      <c r="B20" s="158" t="s">
        <v>219</v>
      </c>
      <c r="C20" s="158" t="s">
        <v>224</v>
      </c>
      <c r="D20" s="158" t="s">
        <v>225</v>
      </c>
      <c r="E20" s="158" t="s">
        <v>241</v>
      </c>
      <c r="F20" s="158" t="s">
        <v>15</v>
      </c>
      <c r="G20" s="103" t="str">
        <f>IF(AND('SOF metric 44a CCG performance'!I20="no",'SOF metric 44b CCG performance'!I20="no"),"yes","no")</f>
        <v>no</v>
      </c>
      <c r="H20" s="103" t="str">
        <f>IF(AND('SOF metric 44a CCG performance'!K20="no",'SOF metric 44b CCG performance'!K20="no"),"yes","no")</f>
        <v>no</v>
      </c>
      <c r="I20" s="103" t="str">
        <f>IF(AND('SOF metric 44a CCG performance'!M20="no",'SOF metric 44b CCG performance'!M20="no"),"yes","no")</f>
        <v>no</v>
      </c>
      <c r="J20" s="103" t="str">
        <f>IF(AND('SOF metric 44a CCG performance'!O20="no",'SOF metric 44b CCG performance'!O20="no"),"yes","no")</f>
        <v>no</v>
      </c>
      <c r="K20" s="103" t="str">
        <f>IF(AND('SOF metric 44a CCG performance'!Q20="no",'SOF metric 44b CCG performance'!Q20="no"),"yes","no")</f>
        <v>no</v>
      </c>
      <c r="L20" s="103" t="str">
        <f>IF(AND('SOF metric 44a CCG performance'!S20="no",'SOF metric 44b CCG performance'!S20="no"),"yes","no")</f>
        <v>no</v>
      </c>
      <c r="M20" s="103" t="str">
        <f>IF(AND('SOF metric 44a CCG performance'!U20="no",'SOF metric 44b CCG performance'!U20="no"),"yes","no")</f>
        <v>no</v>
      </c>
      <c r="N20" s="103" t="str">
        <f>IF(AND('SOF metric 44a CCG performance'!W20="no",'SOF metric 44b CCG performance'!W20="no"),"yes","no")</f>
        <v>no</v>
      </c>
    </row>
    <row r="21" spans="1:25" ht="10" customHeight="1" x14ac:dyDescent="0.2">
      <c r="A21" s="158" t="s">
        <v>181</v>
      </c>
      <c r="B21" s="158" t="s">
        <v>199</v>
      </c>
      <c r="C21" s="158" t="s">
        <v>227</v>
      </c>
      <c r="D21" s="158" t="s">
        <v>228</v>
      </c>
      <c r="E21" s="158" t="s">
        <v>242</v>
      </c>
      <c r="F21" s="158" t="s">
        <v>16</v>
      </c>
      <c r="G21" s="103" t="str">
        <f>IF(AND('SOF metric 44a CCG performance'!I21="no",'SOF metric 44b CCG performance'!I21="no"),"yes","no")</f>
        <v>no</v>
      </c>
      <c r="H21" s="103" t="str">
        <f>IF(AND('SOF metric 44a CCG performance'!K21="no",'SOF metric 44b CCG performance'!K21="no"),"yes","no")</f>
        <v>no</v>
      </c>
      <c r="I21" s="103" t="str">
        <f>IF(AND('SOF metric 44a CCG performance'!M21="no",'SOF metric 44b CCG performance'!M21="no"),"yes","no")</f>
        <v>no</v>
      </c>
      <c r="J21" s="103" t="str">
        <f>IF(AND('SOF metric 44a CCG performance'!O21="no",'SOF metric 44b CCG performance'!O21="no"),"yes","no")</f>
        <v>no</v>
      </c>
      <c r="K21" s="103" t="str">
        <f>IF(AND('SOF metric 44a CCG performance'!Q21="no",'SOF metric 44b CCG performance'!Q21="no"),"yes","no")</f>
        <v>no</v>
      </c>
      <c r="L21" s="103" t="str">
        <f>IF(AND('SOF metric 44a CCG performance'!S21="no",'SOF metric 44b CCG performance'!S21="no"),"yes","no")</f>
        <v>no</v>
      </c>
      <c r="M21" s="103" t="str">
        <f>IF(AND('SOF metric 44a CCG performance'!U21="no",'SOF metric 44b CCG performance'!U21="no"),"yes","no")</f>
        <v>no</v>
      </c>
      <c r="N21" s="103" t="str">
        <f>IF(AND('SOF metric 44a CCG performance'!W21="no",'SOF metric 44b CCG performance'!W21="no"),"yes","no")</f>
        <v>no</v>
      </c>
    </row>
    <row r="22" spans="1:25" ht="10" customHeight="1" x14ac:dyDescent="0.2">
      <c r="A22" s="158" t="s">
        <v>179</v>
      </c>
      <c r="B22" s="158" t="s">
        <v>203</v>
      </c>
      <c r="C22" s="158" t="s">
        <v>243</v>
      </c>
      <c r="D22" s="158" t="s">
        <v>244</v>
      </c>
      <c r="E22" s="158" t="s">
        <v>245</v>
      </c>
      <c r="F22" s="158" t="s">
        <v>17</v>
      </c>
      <c r="G22" s="103" t="str">
        <f>IF(AND('SOF metric 44a CCG performance'!I22="no",'SOF metric 44b CCG performance'!I22="no"),"yes","no")</f>
        <v>no</v>
      </c>
      <c r="H22" s="103" t="str">
        <f>IF(AND('SOF metric 44a CCG performance'!K22="no",'SOF metric 44b CCG performance'!K22="no"),"yes","no")</f>
        <v>no</v>
      </c>
      <c r="I22" s="103" t="str">
        <f>IF(AND('SOF metric 44a CCG performance'!M22="no",'SOF metric 44b CCG performance'!M22="no"),"yes","no")</f>
        <v>no</v>
      </c>
      <c r="J22" s="103" t="str">
        <f>IF(AND('SOF metric 44a CCG performance'!O22="no",'SOF metric 44b CCG performance'!O22="no"),"yes","no")</f>
        <v>no</v>
      </c>
      <c r="K22" s="103" t="str">
        <f>IF(AND('SOF metric 44a CCG performance'!Q22="no",'SOF metric 44b CCG performance'!Q22="no"),"yes","no")</f>
        <v>no</v>
      </c>
      <c r="L22" s="103" t="str">
        <f>IF(AND('SOF metric 44a CCG performance'!S22="no",'SOF metric 44b CCG performance'!S22="no"),"yes","no")</f>
        <v>no</v>
      </c>
      <c r="M22" s="103" t="str">
        <f>IF(AND('SOF metric 44a CCG performance'!U22="no",'SOF metric 44b CCG performance'!U22="no"),"yes","no")</f>
        <v>no</v>
      </c>
      <c r="N22" s="103" t="str">
        <f>IF(AND('SOF metric 44a CCG performance'!W22="no",'SOF metric 44b CCG performance'!W22="no"),"yes","no")</f>
        <v>no</v>
      </c>
    </row>
    <row r="23" spans="1:25" ht="10" customHeight="1" x14ac:dyDescent="0.2">
      <c r="A23" s="158" t="s">
        <v>180</v>
      </c>
      <c r="B23" s="158" t="s">
        <v>215</v>
      </c>
      <c r="C23" s="158" t="s">
        <v>246</v>
      </c>
      <c r="D23" s="158" t="s">
        <v>247</v>
      </c>
      <c r="E23" s="158" t="s">
        <v>248</v>
      </c>
      <c r="F23" s="158" t="s">
        <v>18</v>
      </c>
      <c r="G23" s="103" t="str">
        <f>IF(AND('SOF metric 44a CCG performance'!I23="no",'SOF metric 44b CCG performance'!I23="no"),"yes","no")</f>
        <v>yes</v>
      </c>
      <c r="H23" s="103" t="str">
        <f>IF(AND('SOF metric 44a CCG performance'!K23="no",'SOF metric 44b CCG performance'!K23="no"),"yes","no")</f>
        <v>yes</v>
      </c>
      <c r="I23" s="103" t="str">
        <f>IF(AND('SOF metric 44a CCG performance'!M23="no",'SOF metric 44b CCG performance'!M23="no"),"yes","no")</f>
        <v>yes</v>
      </c>
      <c r="J23" s="103" t="str">
        <f>IF(AND('SOF metric 44a CCG performance'!O23="no",'SOF metric 44b CCG performance'!O23="no"),"yes","no")</f>
        <v>yes</v>
      </c>
      <c r="K23" s="103" t="str">
        <f>IF(AND('SOF metric 44a CCG performance'!Q23="no",'SOF metric 44b CCG performance'!Q23="no"),"yes","no")</f>
        <v>yes</v>
      </c>
      <c r="L23" s="103" t="str">
        <f>IF(AND('SOF metric 44a CCG performance'!S23="no",'SOF metric 44b CCG performance'!S23="no"),"yes","no")</f>
        <v>yes</v>
      </c>
      <c r="M23" s="103" t="str">
        <f>IF(AND('SOF metric 44a CCG performance'!U23="no",'SOF metric 44b CCG performance'!U23="no"),"yes","no")</f>
        <v>yes</v>
      </c>
      <c r="N23" s="103" t="str">
        <f>IF(AND('SOF metric 44a CCG performance'!W23="no",'SOF metric 44b CCG performance'!W23="no"),"yes","no")</f>
        <v>no</v>
      </c>
    </row>
    <row r="24" spans="1:25" ht="10" customHeight="1" x14ac:dyDescent="0.2">
      <c r="A24" s="158" t="s">
        <v>179</v>
      </c>
      <c r="B24" s="158" t="s">
        <v>203</v>
      </c>
      <c r="C24" s="158" t="s">
        <v>204</v>
      </c>
      <c r="D24" s="158" t="s">
        <v>205</v>
      </c>
      <c r="E24" s="158" t="s">
        <v>249</v>
      </c>
      <c r="F24" s="158" t="s">
        <v>19</v>
      </c>
      <c r="G24" s="103" t="str">
        <f>IF(AND('SOF metric 44a CCG performance'!I24="no",'SOF metric 44b CCG performance'!I24="no"),"yes","no")</f>
        <v>no</v>
      </c>
      <c r="H24" s="103" t="str">
        <f>IF(AND('SOF metric 44a CCG performance'!K24="no",'SOF metric 44b CCG performance'!K24="no"),"yes","no")</f>
        <v>no</v>
      </c>
      <c r="I24" s="103" t="str">
        <f>IF(AND('SOF metric 44a CCG performance'!M24="no",'SOF metric 44b CCG performance'!M24="no"),"yes","no")</f>
        <v>no</v>
      </c>
      <c r="J24" s="103" t="str">
        <f>IF(AND('SOF metric 44a CCG performance'!O24="no",'SOF metric 44b CCG performance'!O24="no"),"yes","no")</f>
        <v>no</v>
      </c>
      <c r="K24" s="103" t="str">
        <f>IF(AND('SOF metric 44a CCG performance'!Q24="no",'SOF metric 44b CCG performance'!Q24="no"),"yes","no")</f>
        <v>no</v>
      </c>
      <c r="L24" s="103" t="str">
        <f>IF(AND('SOF metric 44a CCG performance'!S24="no",'SOF metric 44b CCG performance'!S24="no"),"yes","no")</f>
        <v>no</v>
      </c>
      <c r="M24" s="103" t="str">
        <f>IF(AND('SOF metric 44a CCG performance'!U24="no",'SOF metric 44b CCG performance'!U24="no"),"yes","no")</f>
        <v>no</v>
      </c>
      <c r="N24" s="103" t="str">
        <f>IF(AND('SOF metric 44a CCG performance'!W24="no",'SOF metric 44b CCG performance'!W24="no"),"yes","no")</f>
        <v>no</v>
      </c>
    </row>
    <row r="25" spans="1:25" ht="10" customHeight="1" x14ac:dyDescent="0.2">
      <c r="A25" s="158" t="s">
        <v>182</v>
      </c>
      <c r="B25" s="158" t="s">
        <v>219</v>
      </c>
      <c r="C25" s="158" t="s">
        <v>251</v>
      </c>
      <c r="D25" s="158" t="s">
        <v>252</v>
      </c>
      <c r="E25" s="158" t="s">
        <v>253</v>
      </c>
      <c r="F25" s="158" t="s">
        <v>254</v>
      </c>
      <c r="G25" s="103" t="str">
        <f>IF(AND('SOF metric 44a CCG performance'!I25="no",'SOF metric 44b CCG performance'!I25="no"),"yes","no")</f>
        <v>no</v>
      </c>
      <c r="H25" s="103" t="str">
        <f>IF(AND('SOF metric 44a CCG performance'!K25="no",'SOF metric 44b CCG performance'!K25="no"),"yes","no")</f>
        <v>no</v>
      </c>
      <c r="I25" s="103" t="str">
        <f>IF(AND('SOF metric 44a CCG performance'!M25="no",'SOF metric 44b CCG performance'!M25="no"),"yes","no")</f>
        <v>no</v>
      </c>
      <c r="J25" s="103" t="str">
        <f>IF(AND('SOF metric 44a CCG performance'!O25="no",'SOF metric 44b CCG performance'!O25="no"),"yes","no")</f>
        <v>no</v>
      </c>
      <c r="K25" s="103" t="str">
        <f>IF(AND('SOF metric 44a CCG performance'!Q25="no",'SOF metric 44b CCG performance'!Q25="no"),"yes","no")</f>
        <v>no</v>
      </c>
      <c r="L25" s="103" t="str">
        <f>IF(AND('SOF metric 44a CCG performance'!S25="no",'SOF metric 44b CCG performance'!S25="no"),"yes","no")</f>
        <v>no</v>
      </c>
      <c r="M25" s="103" t="str">
        <f>IF(AND('SOF metric 44a CCG performance'!U25="no",'SOF metric 44b CCG performance'!U25="no"),"yes","no")</f>
        <v>no</v>
      </c>
      <c r="N25" s="103" t="str">
        <f>IF(AND('SOF metric 44a CCG performance'!W25="no",'SOF metric 44b CCG performance'!W25="no"),"yes","no")</f>
        <v>no</v>
      </c>
    </row>
    <row r="26" spans="1:25" ht="10" customHeight="1" x14ac:dyDescent="0.2">
      <c r="A26" s="158" t="s">
        <v>182</v>
      </c>
      <c r="B26" s="158" t="s">
        <v>219</v>
      </c>
      <c r="C26" s="158" t="s">
        <v>220</v>
      </c>
      <c r="D26" s="158" t="s">
        <v>221</v>
      </c>
      <c r="E26" s="158" t="s">
        <v>255</v>
      </c>
      <c r="F26" s="158" t="s">
        <v>21</v>
      </c>
      <c r="G26" s="103" t="str">
        <f>IF(AND('SOF metric 44a CCG performance'!I26="no",'SOF metric 44b CCG performance'!I26="no"),"yes","no")</f>
        <v>no</v>
      </c>
      <c r="H26" s="103" t="str">
        <f>IF(AND('SOF metric 44a CCG performance'!K26="no",'SOF metric 44b CCG performance'!K26="no"),"yes","no")</f>
        <v>no</v>
      </c>
      <c r="I26" s="103" t="str">
        <f>IF(AND('SOF metric 44a CCG performance'!M26="no",'SOF metric 44b CCG performance'!M26="no"),"yes","no")</f>
        <v>no</v>
      </c>
      <c r="J26" s="103" t="str">
        <f>IF(AND('SOF metric 44a CCG performance'!O26="no",'SOF metric 44b CCG performance'!O26="no"),"yes","no")</f>
        <v>no</v>
      </c>
      <c r="K26" s="103" t="str">
        <f>IF(AND('SOF metric 44a CCG performance'!Q26="no",'SOF metric 44b CCG performance'!Q26="no"),"yes","no")</f>
        <v>no</v>
      </c>
      <c r="L26" s="103" t="str">
        <f>IF(AND('SOF metric 44a CCG performance'!S26="no",'SOF metric 44b CCG performance'!S26="no"),"yes","no")</f>
        <v>no</v>
      </c>
      <c r="M26" s="103" t="str">
        <f>IF(AND('SOF metric 44a CCG performance'!U26="no",'SOF metric 44b CCG performance'!U26="no"),"yes","no")</f>
        <v>no</v>
      </c>
      <c r="N26" s="103" t="str">
        <f>IF(AND('SOF metric 44a CCG performance'!W26="no",'SOF metric 44b CCG performance'!W26="no"),"yes","no")</f>
        <v>no</v>
      </c>
    </row>
    <row r="27" spans="1:25" ht="10" customHeight="1" x14ac:dyDescent="0.2">
      <c r="A27" s="158" t="s">
        <v>181</v>
      </c>
      <c r="B27" s="158" t="s">
        <v>199</v>
      </c>
      <c r="C27" s="158" t="s">
        <v>257</v>
      </c>
      <c r="D27" s="158" t="s">
        <v>258</v>
      </c>
      <c r="E27" s="158" t="s">
        <v>259</v>
      </c>
      <c r="F27" s="158" t="s">
        <v>260</v>
      </c>
      <c r="G27" s="103" t="str">
        <f>IF(AND('SOF metric 44a CCG performance'!I27="no",'SOF metric 44b CCG performance'!I27="no"),"yes","no")</f>
        <v>no</v>
      </c>
      <c r="H27" s="103" t="str">
        <f>IF(AND('SOF metric 44a CCG performance'!K27="no",'SOF metric 44b CCG performance'!K27="no"),"yes","no")</f>
        <v>no</v>
      </c>
      <c r="I27" s="103" t="str">
        <f>IF(AND('SOF metric 44a CCG performance'!M27="no",'SOF metric 44b CCG performance'!M27="no"),"yes","no")</f>
        <v>no</v>
      </c>
      <c r="J27" s="103" t="str">
        <f>IF(AND('SOF metric 44a CCG performance'!O27="no",'SOF metric 44b CCG performance'!O27="no"),"yes","no")</f>
        <v>no</v>
      </c>
      <c r="K27" s="103" t="str">
        <f>IF(AND('SOF metric 44a CCG performance'!Q27="no",'SOF metric 44b CCG performance'!Q27="no"),"yes","no")</f>
        <v>no</v>
      </c>
      <c r="L27" s="103" t="str">
        <f>IF(AND('SOF metric 44a CCG performance'!S27="no",'SOF metric 44b CCG performance'!S27="no"),"yes","no")</f>
        <v>no</v>
      </c>
      <c r="M27" s="103" t="str">
        <f>IF(AND('SOF metric 44a CCG performance'!U27="no",'SOF metric 44b CCG performance'!U27="no"),"yes","no")</f>
        <v>no</v>
      </c>
      <c r="N27" s="103" t="str">
        <f>IF(AND('SOF metric 44a CCG performance'!W27="no",'SOF metric 44b CCG performance'!W27="no"),"yes","no")</f>
        <v>no</v>
      </c>
    </row>
    <row r="28" spans="1:25" ht="10" customHeight="1" x14ac:dyDescent="0.2">
      <c r="A28" s="158" t="s">
        <v>180</v>
      </c>
      <c r="B28" s="158" t="s">
        <v>215</v>
      </c>
      <c r="C28" s="158" t="s">
        <v>261</v>
      </c>
      <c r="D28" s="158" t="s">
        <v>262</v>
      </c>
      <c r="E28" s="158" t="s">
        <v>468</v>
      </c>
      <c r="F28" s="158" t="s">
        <v>469</v>
      </c>
      <c r="G28" s="103" t="str">
        <f>IF(AND('SOF metric 44a CCG performance'!I28="no",'SOF metric 44b CCG performance'!I28="no"),"yes","no")</f>
        <v>no</v>
      </c>
      <c r="H28" s="103" t="str">
        <f>IF(AND('SOF metric 44a CCG performance'!K28="no",'SOF metric 44b CCG performance'!K28="no"),"yes","no")</f>
        <v>no</v>
      </c>
      <c r="I28" s="103" t="str">
        <f>IF(AND('SOF metric 44a CCG performance'!M28="no",'SOF metric 44b CCG performance'!M28="no"),"yes","no")</f>
        <v>no</v>
      </c>
      <c r="J28" s="103" t="str">
        <f>IF(AND('SOF metric 44a CCG performance'!O28="no",'SOF metric 44b CCG performance'!O28="no"),"yes","no")</f>
        <v>no</v>
      </c>
      <c r="K28" s="103" t="str">
        <f>IF(AND('SOF metric 44a CCG performance'!Q28="no",'SOF metric 44b CCG performance'!Q28="no"),"yes","no")</f>
        <v>no</v>
      </c>
      <c r="L28" s="103" t="str">
        <f>IF(AND('SOF metric 44a CCG performance'!S28="no",'SOF metric 44b CCG performance'!S28="no"),"yes","no")</f>
        <v>no</v>
      </c>
      <c r="M28" s="103" t="str">
        <f>IF(AND('SOF metric 44a CCG performance'!U28="no",'SOF metric 44b CCG performance'!U28="no"),"yes","no")</f>
        <v>no</v>
      </c>
      <c r="N28" s="103" t="str">
        <f>IF(AND('SOF metric 44a CCG performance'!W28="no",'SOF metric 44b CCG performance'!W28="no"),"yes","no")</f>
        <v>no</v>
      </c>
    </row>
    <row r="29" spans="1:25" ht="10" customHeight="1" x14ac:dyDescent="0.2">
      <c r="A29" s="158" t="s">
        <v>180</v>
      </c>
      <c r="B29" s="158" t="s">
        <v>215</v>
      </c>
      <c r="C29" s="158" t="s">
        <v>264</v>
      </c>
      <c r="D29" s="158" t="s">
        <v>265</v>
      </c>
      <c r="E29" s="158" t="s">
        <v>266</v>
      </c>
      <c r="F29" s="158" t="s">
        <v>162</v>
      </c>
      <c r="G29" s="103" t="str">
        <f>IF(AND('SOF metric 44a CCG performance'!I29="no",'SOF metric 44b CCG performance'!I29="no"),"yes","no")</f>
        <v>no</v>
      </c>
      <c r="H29" s="103" t="str">
        <f>IF(AND('SOF metric 44a CCG performance'!K29="no",'SOF metric 44b CCG performance'!K29="no"),"yes","no")</f>
        <v>no</v>
      </c>
      <c r="I29" s="103" t="str">
        <f>IF(AND('SOF metric 44a CCG performance'!M29="no",'SOF metric 44b CCG performance'!M29="no"),"yes","no")</f>
        <v>no</v>
      </c>
      <c r="J29" s="103" t="str">
        <f>IF(AND('SOF metric 44a CCG performance'!O29="no",'SOF metric 44b CCG performance'!O29="no"),"yes","no")</f>
        <v>no</v>
      </c>
      <c r="K29" s="103" t="str">
        <f>IF(AND('SOF metric 44a CCG performance'!Q29="no",'SOF metric 44b CCG performance'!Q29="no"),"yes","no")</f>
        <v>no</v>
      </c>
      <c r="L29" s="103" t="str">
        <f>IF(AND('SOF metric 44a CCG performance'!S29="no",'SOF metric 44b CCG performance'!S29="no"),"yes","no")</f>
        <v>no</v>
      </c>
      <c r="M29" s="103" t="str">
        <f>IF(AND('SOF metric 44a CCG performance'!U29="no",'SOF metric 44b CCG performance'!U29="no"),"yes","no")</f>
        <v>no</v>
      </c>
      <c r="N29" s="103" t="str">
        <f>IF(AND('SOF metric 44a CCG performance'!W29="no",'SOF metric 44b CCG performance'!W29="no"),"yes","no")</f>
        <v>no</v>
      </c>
    </row>
    <row r="30" spans="1:25" ht="10" customHeight="1" x14ac:dyDescent="0.2">
      <c r="A30" s="158" t="s">
        <v>184</v>
      </c>
      <c r="B30" s="158" t="s">
        <v>190</v>
      </c>
      <c r="C30" s="158" t="s">
        <v>267</v>
      </c>
      <c r="D30" s="158" t="s">
        <v>268</v>
      </c>
      <c r="E30" s="158" t="s">
        <v>269</v>
      </c>
      <c r="F30" s="158" t="s">
        <v>163</v>
      </c>
      <c r="G30" s="103" t="str">
        <f>IF(AND('SOF metric 44a CCG performance'!I30="no",'SOF metric 44b CCG performance'!I30="no"),"yes","no")</f>
        <v>no</v>
      </c>
      <c r="H30" s="103" t="str">
        <f>IF(AND('SOF metric 44a CCG performance'!K30="no",'SOF metric 44b CCG performance'!K30="no"),"yes","no")</f>
        <v>no</v>
      </c>
      <c r="I30" s="103" t="str">
        <f>IF(AND('SOF metric 44a CCG performance'!M30="no",'SOF metric 44b CCG performance'!M30="no"),"yes","no")</f>
        <v>no</v>
      </c>
      <c r="J30" s="103" t="str">
        <f>IF(AND('SOF metric 44a CCG performance'!O30="no",'SOF metric 44b CCG performance'!O30="no"),"yes","no")</f>
        <v>no</v>
      </c>
      <c r="K30" s="103" t="str">
        <f>IF(AND('SOF metric 44a CCG performance'!Q30="no",'SOF metric 44b CCG performance'!Q30="no"),"yes","no")</f>
        <v>no</v>
      </c>
      <c r="L30" s="103" t="str">
        <f>IF(AND('SOF metric 44a CCG performance'!S30="no",'SOF metric 44b CCG performance'!S30="no"),"yes","no")</f>
        <v>no</v>
      </c>
      <c r="M30" s="103" t="str">
        <f>IF(AND('SOF metric 44a CCG performance'!U30="no",'SOF metric 44b CCG performance'!U30="no"),"yes","no")</f>
        <v>no</v>
      </c>
      <c r="N30" s="103" t="str">
        <f>IF(AND('SOF metric 44a CCG performance'!W30="no",'SOF metric 44b CCG performance'!W30="no"),"yes","no")</f>
        <v>no</v>
      </c>
      <c r="O30" s="266"/>
      <c r="Q30" s="266"/>
      <c r="Y30" s="158"/>
    </row>
    <row r="31" spans="1:25" ht="10" customHeight="1" x14ac:dyDescent="0.2">
      <c r="A31" s="158" t="s">
        <v>181</v>
      </c>
      <c r="B31" s="158" t="s">
        <v>199</v>
      </c>
      <c r="C31" s="158" t="s">
        <v>200</v>
      </c>
      <c r="D31" s="158" t="s">
        <v>201</v>
      </c>
      <c r="E31" s="158" t="s">
        <v>270</v>
      </c>
      <c r="F31" s="158" t="s">
        <v>25</v>
      </c>
      <c r="G31" s="103" t="str">
        <f>IF(AND('SOF metric 44a CCG performance'!I31="no",'SOF metric 44b CCG performance'!I31="no"),"yes","no")</f>
        <v>no</v>
      </c>
      <c r="H31" s="103" t="str">
        <f>IF(AND('SOF metric 44a CCG performance'!K31="no",'SOF metric 44b CCG performance'!K31="no"),"yes","no")</f>
        <v>no</v>
      </c>
      <c r="I31" s="103" t="str">
        <f>IF(AND('SOF metric 44a CCG performance'!M31="no",'SOF metric 44b CCG performance'!M31="no"),"yes","no")</f>
        <v>no</v>
      </c>
      <c r="J31" s="103" t="str">
        <f>IF(AND('SOF metric 44a CCG performance'!O31="no",'SOF metric 44b CCG performance'!O31="no"),"yes","no")</f>
        <v>no</v>
      </c>
      <c r="K31" s="103" t="str">
        <f>IF(AND('SOF metric 44a CCG performance'!Q31="no",'SOF metric 44b CCG performance'!Q31="no"),"yes","no")</f>
        <v>no</v>
      </c>
      <c r="L31" s="103" t="str">
        <f>IF(AND('SOF metric 44a CCG performance'!S31="no",'SOF metric 44b CCG performance'!S31="no"),"yes","no")</f>
        <v>no</v>
      </c>
      <c r="M31" s="103" t="str">
        <f>IF(AND('SOF metric 44a CCG performance'!U31="no",'SOF metric 44b CCG performance'!U31="no"),"yes","no")</f>
        <v>no</v>
      </c>
      <c r="N31" s="103" t="str">
        <f>IF(AND('SOF metric 44a CCG performance'!W31="no",'SOF metric 44b CCG performance'!W31="no"),"yes","no")</f>
        <v>no</v>
      </c>
    </row>
    <row r="32" spans="1:25" ht="10" customHeight="1" x14ac:dyDescent="0.2">
      <c r="A32" s="158" t="s">
        <v>184</v>
      </c>
      <c r="B32" s="158" t="s">
        <v>190</v>
      </c>
      <c r="C32" s="158" t="s">
        <v>271</v>
      </c>
      <c r="D32" s="158" t="s">
        <v>272</v>
      </c>
      <c r="E32" s="158" t="s">
        <v>273</v>
      </c>
      <c r="F32" s="158" t="s">
        <v>26</v>
      </c>
      <c r="G32" s="103" t="str">
        <f>IF(AND('SOF metric 44a CCG performance'!I32="no",'SOF metric 44b CCG performance'!I32="no"),"yes","no")</f>
        <v>no</v>
      </c>
      <c r="H32" s="103" t="str">
        <f>IF(AND('SOF metric 44a CCG performance'!K32="no",'SOF metric 44b CCG performance'!K32="no"),"yes","no")</f>
        <v>no</v>
      </c>
      <c r="I32" s="103" t="str">
        <f>IF(AND('SOF metric 44a CCG performance'!M32="no",'SOF metric 44b CCG performance'!M32="no"),"yes","no")</f>
        <v>no</v>
      </c>
      <c r="J32" s="103" t="str">
        <f>IF(AND('SOF metric 44a CCG performance'!O32="no",'SOF metric 44b CCG performance'!O32="no"),"yes","no")</f>
        <v>no</v>
      </c>
      <c r="K32" s="103" t="str">
        <f>IF(AND('SOF metric 44a CCG performance'!Q32="no",'SOF metric 44b CCG performance'!Q32="no"),"yes","no")</f>
        <v>no</v>
      </c>
      <c r="L32" s="103" t="str">
        <f>IF(AND('SOF metric 44a CCG performance'!S32="no",'SOF metric 44b CCG performance'!S32="no"),"yes","no")</f>
        <v>no</v>
      </c>
      <c r="M32" s="103" t="str">
        <f>IF(AND('SOF metric 44a CCG performance'!U32="no",'SOF metric 44b CCG performance'!U32="no"),"yes","no")</f>
        <v>no</v>
      </c>
      <c r="N32" s="103" t="str">
        <f>IF(AND('SOF metric 44a CCG performance'!W32="no",'SOF metric 44b CCG performance'!W32="no"),"yes","no")</f>
        <v>no</v>
      </c>
      <c r="O32" s="267"/>
    </row>
    <row r="33" spans="1:15" ht="10" customHeight="1" x14ac:dyDescent="0.2">
      <c r="A33" s="158" t="s">
        <v>179</v>
      </c>
      <c r="B33" s="158" t="s">
        <v>203</v>
      </c>
      <c r="C33" s="158" t="s">
        <v>278</v>
      </c>
      <c r="D33" s="158" t="s">
        <v>279</v>
      </c>
      <c r="E33" s="158" t="s">
        <v>280</v>
      </c>
      <c r="F33" s="158" t="s">
        <v>29</v>
      </c>
      <c r="G33" s="103" t="str">
        <f>IF(AND('SOF metric 44a CCG performance'!I33="no",'SOF metric 44b CCG performance'!I33="no"),"yes","no")</f>
        <v>no</v>
      </c>
      <c r="H33" s="103" t="str">
        <f>IF(AND('SOF metric 44a CCG performance'!K33="no",'SOF metric 44b CCG performance'!K33="no"),"yes","no")</f>
        <v>no</v>
      </c>
      <c r="I33" s="103" t="str">
        <f>IF(AND('SOF metric 44a CCG performance'!M33="no",'SOF metric 44b CCG performance'!M33="no"),"yes","no")</f>
        <v>no</v>
      </c>
      <c r="J33" s="103" t="str">
        <f>IF(AND('SOF metric 44a CCG performance'!O33="no",'SOF metric 44b CCG performance'!O33="no"),"yes","no")</f>
        <v>no</v>
      </c>
      <c r="K33" s="103" t="str">
        <f>IF(AND('SOF metric 44a CCG performance'!Q33="no",'SOF metric 44b CCG performance'!Q33="no"),"yes","no")</f>
        <v>no</v>
      </c>
      <c r="L33" s="103" t="str">
        <f>IF(AND('SOF metric 44a CCG performance'!S33="no",'SOF metric 44b CCG performance'!S33="no"),"yes","no")</f>
        <v>no</v>
      </c>
      <c r="M33" s="103" t="str">
        <f>IF(AND('SOF metric 44a CCG performance'!U33="no",'SOF metric 44b CCG performance'!U33="no"),"yes","no")</f>
        <v>no</v>
      </c>
      <c r="N33" s="103" t="str">
        <f>IF(AND('SOF metric 44a CCG performance'!W33="no",'SOF metric 44b CCG performance'!W33="no"),"yes","no")</f>
        <v>no</v>
      </c>
      <c r="O33" s="267"/>
    </row>
    <row r="34" spans="1:15" ht="10" customHeight="1" x14ac:dyDescent="0.2">
      <c r="A34" s="158" t="s">
        <v>182</v>
      </c>
      <c r="B34" s="158" t="s">
        <v>219</v>
      </c>
      <c r="C34" s="158" t="s">
        <v>220</v>
      </c>
      <c r="D34" s="158" t="s">
        <v>221</v>
      </c>
      <c r="E34" s="158" t="s">
        <v>284</v>
      </c>
      <c r="F34" s="158" t="s">
        <v>30</v>
      </c>
      <c r="G34" s="103" t="str">
        <f>IF(AND('SOF metric 44a CCG performance'!I34="no",'SOF metric 44b CCG performance'!I34="no"),"yes","no")</f>
        <v>no</v>
      </c>
      <c r="H34" s="103" t="str">
        <f>IF(AND('SOF metric 44a CCG performance'!K34="no",'SOF metric 44b CCG performance'!K34="no"),"yes","no")</f>
        <v>no</v>
      </c>
      <c r="I34" s="103" t="str">
        <f>IF(AND('SOF metric 44a CCG performance'!M34="no",'SOF metric 44b CCG performance'!M34="no"),"yes","no")</f>
        <v>no</v>
      </c>
      <c r="J34" s="103" t="str">
        <f>IF(AND('SOF metric 44a CCG performance'!O34="no",'SOF metric 44b CCG performance'!O34="no"),"yes","no")</f>
        <v>no</v>
      </c>
      <c r="K34" s="103" t="str">
        <f>IF(AND('SOF metric 44a CCG performance'!Q34="no",'SOF metric 44b CCG performance'!Q34="no"),"yes","no")</f>
        <v>no</v>
      </c>
      <c r="L34" s="103" t="str">
        <f>IF(AND('SOF metric 44a CCG performance'!S34="no",'SOF metric 44b CCG performance'!S34="no"),"yes","no")</f>
        <v>no</v>
      </c>
      <c r="M34" s="103" t="str">
        <f>IF(AND('SOF metric 44a CCG performance'!U34="no",'SOF metric 44b CCG performance'!U34="no"),"yes","no")</f>
        <v>no</v>
      </c>
      <c r="N34" s="103" t="str">
        <f>IF(AND('SOF metric 44a CCG performance'!W34="no",'SOF metric 44b CCG performance'!W34="no"),"yes","no")</f>
        <v>no</v>
      </c>
    </row>
    <row r="35" spans="1:15" ht="10" customHeight="1" x14ac:dyDescent="0.2">
      <c r="A35" s="158" t="s">
        <v>180</v>
      </c>
      <c r="B35" s="158" t="s">
        <v>215</v>
      </c>
      <c r="C35" s="158" t="s">
        <v>285</v>
      </c>
      <c r="D35" s="158" t="s">
        <v>286</v>
      </c>
      <c r="E35" s="158" t="s">
        <v>287</v>
      </c>
      <c r="F35" s="158" t="s">
        <v>31</v>
      </c>
      <c r="G35" s="103" t="str">
        <f>IF(AND('SOF metric 44a CCG performance'!I35="no",'SOF metric 44b CCG performance'!I35="no"),"yes","no")</f>
        <v>no</v>
      </c>
      <c r="H35" s="103" t="str">
        <f>IF(AND('SOF metric 44a CCG performance'!K35="no",'SOF metric 44b CCG performance'!K35="no"),"yes","no")</f>
        <v>no</v>
      </c>
      <c r="I35" s="103" t="str">
        <f>IF(AND('SOF metric 44a CCG performance'!M35="no",'SOF metric 44b CCG performance'!M35="no"),"yes","no")</f>
        <v>no</v>
      </c>
      <c r="J35" s="103" t="str">
        <f>IF(AND('SOF metric 44a CCG performance'!O35="no",'SOF metric 44b CCG performance'!O35="no"),"yes","no")</f>
        <v>no</v>
      </c>
      <c r="K35" s="103" t="str">
        <f>IF(AND('SOF metric 44a CCG performance'!Q35="no",'SOF metric 44b CCG performance'!Q35="no"),"yes","no")</f>
        <v>no</v>
      </c>
      <c r="L35" s="103" t="str">
        <f>IF(AND('SOF metric 44a CCG performance'!S35="no",'SOF metric 44b CCG performance'!S35="no"),"yes","no")</f>
        <v>no</v>
      </c>
      <c r="M35" s="103" t="str">
        <f>IF(AND('SOF metric 44a CCG performance'!U35="no",'SOF metric 44b CCG performance'!U35="no"),"yes","no")</f>
        <v>no</v>
      </c>
      <c r="N35" s="103" t="str">
        <f>IF(AND('SOF metric 44a CCG performance'!W35="no",'SOF metric 44b CCG performance'!W35="no"),"yes","no")</f>
        <v>no</v>
      </c>
    </row>
    <row r="36" spans="1:15" ht="10" customHeight="1" x14ac:dyDescent="0.2">
      <c r="A36" s="158" t="s">
        <v>181</v>
      </c>
      <c r="B36" s="158" t="s">
        <v>199</v>
      </c>
      <c r="C36" s="158" t="s">
        <v>288</v>
      </c>
      <c r="D36" s="158" t="s">
        <v>289</v>
      </c>
      <c r="E36" s="158" t="s">
        <v>290</v>
      </c>
      <c r="F36" s="158" t="s">
        <v>32</v>
      </c>
      <c r="G36" s="103" t="str">
        <f>IF(AND('SOF metric 44a CCG performance'!I36="no",'SOF metric 44b CCG performance'!I36="no"),"yes","no")</f>
        <v>no</v>
      </c>
      <c r="H36" s="103" t="str">
        <f>IF(AND('SOF metric 44a CCG performance'!K36="no",'SOF metric 44b CCG performance'!K36="no"),"yes","no")</f>
        <v>no</v>
      </c>
      <c r="I36" s="103" t="str">
        <f>IF(AND('SOF metric 44a CCG performance'!M36="no",'SOF metric 44b CCG performance'!M36="no"),"yes","no")</f>
        <v>no</v>
      </c>
      <c r="J36" s="103" t="str">
        <f>IF(AND('SOF metric 44a CCG performance'!O36="no",'SOF metric 44b CCG performance'!O36="no"),"yes","no")</f>
        <v>no</v>
      </c>
      <c r="K36" s="103" t="str">
        <f>IF(AND('SOF metric 44a CCG performance'!Q36="no",'SOF metric 44b CCG performance'!Q36="no"),"yes","no")</f>
        <v>no</v>
      </c>
      <c r="L36" s="103" t="str">
        <f>IF(AND('SOF metric 44a CCG performance'!S36="no",'SOF metric 44b CCG performance'!S36="no"),"yes","no")</f>
        <v>no</v>
      </c>
      <c r="M36" s="103" t="str">
        <f>IF(AND('SOF metric 44a CCG performance'!U36="no",'SOF metric 44b CCG performance'!U36="no"),"yes","no")</f>
        <v>no</v>
      </c>
      <c r="N36" s="103" t="str">
        <f>IF(AND('SOF metric 44a CCG performance'!W36="no",'SOF metric 44b CCG performance'!W36="no"),"yes","no")</f>
        <v>no</v>
      </c>
    </row>
    <row r="37" spans="1:15" ht="10" customHeight="1" x14ac:dyDescent="0.2">
      <c r="A37" s="158" t="s">
        <v>180</v>
      </c>
      <c r="B37" s="158" t="s">
        <v>215</v>
      </c>
      <c r="C37" s="158" t="s">
        <v>246</v>
      </c>
      <c r="D37" s="158" t="s">
        <v>247</v>
      </c>
      <c r="E37" s="158" t="s">
        <v>291</v>
      </c>
      <c r="F37" s="158" t="s">
        <v>33</v>
      </c>
      <c r="G37" s="103" t="str">
        <f>IF(AND('SOF metric 44a CCG performance'!I37="no",'SOF metric 44b CCG performance'!I37="no"),"yes","no")</f>
        <v>no</v>
      </c>
      <c r="H37" s="103" t="str">
        <f>IF(AND('SOF metric 44a CCG performance'!K37="no",'SOF metric 44b CCG performance'!K37="no"),"yes","no")</f>
        <v>no</v>
      </c>
      <c r="I37" s="103" t="str">
        <f>IF(AND('SOF metric 44a CCG performance'!M37="no",'SOF metric 44b CCG performance'!M37="no"),"yes","no")</f>
        <v>no</v>
      </c>
      <c r="J37" s="103" t="str">
        <f>IF(AND('SOF metric 44a CCG performance'!O37="no",'SOF metric 44b CCG performance'!O37="no"),"yes","no")</f>
        <v>no</v>
      </c>
      <c r="K37" s="103" t="str">
        <f>IF(AND('SOF metric 44a CCG performance'!Q37="no",'SOF metric 44b CCG performance'!Q37="no"),"yes","no")</f>
        <v>no</v>
      </c>
      <c r="L37" s="103" t="str">
        <f>IF(AND('SOF metric 44a CCG performance'!S37="no",'SOF metric 44b CCG performance'!S37="no"),"yes","no")</f>
        <v>no</v>
      </c>
      <c r="M37" s="103" t="str">
        <f>IF(AND('SOF metric 44a CCG performance'!U37="no",'SOF metric 44b CCG performance'!U37="no"),"yes","no")</f>
        <v>no</v>
      </c>
      <c r="N37" s="103" t="str">
        <f>IF(AND('SOF metric 44a CCG performance'!W37="no",'SOF metric 44b CCG performance'!W37="no"),"yes","no")</f>
        <v>yes</v>
      </c>
    </row>
    <row r="38" spans="1:15" ht="10" customHeight="1" x14ac:dyDescent="0.2">
      <c r="A38" s="158" t="s">
        <v>183</v>
      </c>
      <c r="B38" s="158" t="s">
        <v>211</v>
      </c>
      <c r="C38" s="158" t="s">
        <v>234</v>
      </c>
      <c r="D38" s="158" t="s">
        <v>235</v>
      </c>
      <c r="E38" s="158" t="s">
        <v>292</v>
      </c>
      <c r="F38" s="158" t="s">
        <v>293</v>
      </c>
      <c r="G38" s="103" t="str">
        <f>IF(AND('SOF metric 44a CCG performance'!I38="no",'SOF metric 44b CCG performance'!I38="no"),"yes","no")</f>
        <v>no</v>
      </c>
      <c r="H38" s="103" t="str">
        <f>IF(AND('SOF metric 44a CCG performance'!K38="no",'SOF metric 44b CCG performance'!K38="no"),"yes","no")</f>
        <v>no</v>
      </c>
      <c r="I38" s="103" t="str">
        <f>IF(AND('SOF metric 44a CCG performance'!M38="no",'SOF metric 44b CCG performance'!M38="no"),"yes","no")</f>
        <v>no</v>
      </c>
      <c r="J38" s="103" t="str">
        <f>IF(AND('SOF metric 44a CCG performance'!O38="no",'SOF metric 44b CCG performance'!O38="no"),"yes","no")</f>
        <v>no</v>
      </c>
      <c r="K38" s="103" t="str">
        <f>IF(AND('SOF metric 44a CCG performance'!Q38="no",'SOF metric 44b CCG performance'!Q38="no"),"yes","no")</f>
        <v>no</v>
      </c>
      <c r="L38" s="103" t="str">
        <f>IF(AND('SOF metric 44a CCG performance'!S38="no",'SOF metric 44b CCG performance'!S38="no"),"yes","no")</f>
        <v>no</v>
      </c>
      <c r="M38" s="103" t="str">
        <f>IF(AND('SOF metric 44a CCG performance'!U38="no",'SOF metric 44b CCG performance'!U38="no"),"yes","no")</f>
        <v>no</v>
      </c>
      <c r="N38" s="103" t="str">
        <f>IF(AND('SOF metric 44a CCG performance'!W38="no",'SOF metric 44b CCG performance'!W38="no"),"yes","no")</f>
        <v>no</v>
      </c>
    </row>
    <row r="39" spans="1:15" ht="10" customHeight="1" x14ac:dyDescent="0.2">
      <c r="A39" s="158" t="s">
        <v>183</v>
      </c>
      <c r="B39" s="158" t="s">
        <v>211</v>
      </c>
      <c r="C39" s="158" t="s">
        <v>281</v>
      </c>
      <c r="D39" s="158" t="s">
        <v>282</v>
      </c>
      <c r="E39" s="158" t="s">
        <v>470</v>
      </c>
      <c r="F39" s="158" t="s">
        <v>471</v>
      </c>
      <c r="G39" s="103" t="str">
        <f>IF(AND('SOF metric 44a CCG performance'!I39="no",'SOF metric 44b CCG performance'!I39="no"),"yes","no")</f>
        <v>no</v>
      </c>
      <c r="H39" s="103" t="str">
        <f>IF(AND('SOF metric 44a CCG performance'!K39="no",'SOF metric 44b CCG performance'!K39="no"),"yes","no")</f>
        <v>no</v>
      </c>
      <c r="I39" s="103" t="str">
        <f>IF(AND('SOF metric 44a CCG performance'!M39="no",'SOF metric 44b CCG performance'!M39="no"),"yes","no")</f>
        <v>no</v>
      </c>
      <c r="J39" s="103" t="str">
        <f>IF(AND('SOF metric 44a CCG performance'!O39="no",'SOF metric 44b CCG performance'!O39="no"),"yes","no")</f>
        <v>no</v>
      </c>
      <c r="K39" s="103" t="str">
        <f>IF(AND('SOF metric 44a CCG performance'!Q39="no",'SOF metric 44b CCG performance'!Q39="no"),"yes","no")</f>
        <v>no</v>
      </c>
      <c r="L39" s="103" t="str">
        <f>IF(AND('SOF metric 44a CCG performance'!S39="no",'SOF metric 44b CCG performance'!S39="no"),"yes","no")</f>
        <v>no</v>
      </c>
      <c r="M39" s="103" t="str">
        <f>IF(AND('SOF metric 44a CCG performance'!U39="no",'SOF metric 44b CCG performance'!U39="no"),"yes","no")</f>
        <v>no</v>
      </c>
      <c r="N39" s="103" t="str">
        <f>IF(AND('SOF metric 44a CCG performance'!W39="no",'SOF metric 44b CCG performance'!W39="no"),"yes","no")</f>
        <v>no</v>
      </c>
    </row>
    <row r="40" spans="1:15" ht="10" customHeight="1" x14ac:dyDescent="0.2">
      <c r="A40" s="158" t="s">
        <v>182</v>
      </c>
      <c r="B40" s="158" t="s">
        <v>219</v>
      </c>
      <c r="C40" s="158" t="s">
        <v>220</v>
      </c>
      <c r="D40" s="158" t="s">
        <v>221</v>
      </c>
      <c r="E40" s="158" t="s">
        <v>297</v>
      </c>
      <c r="F40" s="158" t="s">
        <v>35</v>
      </c>
      <c r="G40" s="103" t="str">
        <f>IF(AND('SOF metric 44a CCG performance'!I40="no",'SOF metric 44b CCG performance'!I40="no"),"yes","no")</f>
        <v>no</v>
      </c>
      <c r="H40" s="103" t="str">
        <f>IF(AND('SOF metric 44a CCG performance'!K40="no",'SOF metric 44b CCG performance'!K40="no"),"yes","no")</f>
        <v>no</v>
      </c>
      <c r="I40" s="103" t="str">
        <f>IF(AND('SOF metric 44a CCG performance'!M40="no",'SOF metric 44b CCG performance'!M40="no"),"yes","no")</f>
        <v>no</v>
      </c>
      <c r="J40" s="103" t="str">
        <f>IF(AND('SOF metric 44a CCG performance'!O40="no",'SOF metric 44b CCG performance'!O40="no"),"yes","no")</f>
        <v>no</v>
      </c>
      <c r="K40" s="103" t="str">
        <f>IF(AND('SOF metric 44a CCG performance'!Q40="no",'SOF metric 44b CCG performance'!Q40="no"),"yes","no")</f>
        <v>no</v>
      </c>
      <c r="L40" s="103" t="str">
        <f>IF(AND('SOF metric 44a CCG performance'!S40="no",'SOF metric 44b CCG performance'!S40="no"),"yes","no")</f>
        <v>no</v>
      </c>
      <c r="M40" s="103" t="str">
        <f>IF(AND('SOF metric 44a CCG performance'!U40="no",'SOF metric 44b CCG performance'!U40="no"),"yes","no")</f>
        <v>no</v>
      </c>
      <c r="N40" s="103" t="str">
        <f>IF(AND('SOF metric 44a CCG performance'!W40="no",'SOF metric 44b CCG performance'!W40="no"),"yes","no")</f>
        <v>no</v>
      </c>
    </row>
    <row r="41" spans="1:15" ht="10" customHeight="1" x14ac:dyDescent="0.2">
      <c r="A41" s="158" t="s">
        <v>184</v>
      </c>
      <c r="B41" s="158" t="s">
        <v>190</v>
      </c>
      <c r="C41" s="158" t="s">
        <v>298</v>
      </c>
      <c r="D41" s="158" t="s">
        <v>299</v>
      </c>
      <c r="E41" s="158" t="s">
        <v>300</v>
      </c>
      <c r="F41" s="158" t="s">
        <v>36</v>
      </c>
      <c r="G41" s="103" t="str">
        <f>IF(AND('SOF metric 44a CCG performance'!I41="no",'SOF metric 44b CCG performance'!I41="no"),"yes","no")</f>
        <v>no</v>
      </c>
      <c r="H41" s="103" t="str">
        <f>IF(AND('SOF metric 44a CCG performance'!K41="no",'SOF metric 44b CCG performance'!K41="no"),"yes","no")</f>
        <v>no</v>
      </c>
      <c r="I41" s="103" t="str">
        <f>IF(AND('SOF metric 44a CCG performance'!M41="no",'SOF metric 44b CCG performance'!M41="no"),"yes","no")</f>
        <v>no</v>
      </c>
      <c r="J41" s="103" t="str">
        <f>IF(AND('SOF metric 44a CCG performance'!O41="no",'SOF metric 44b CCG performance'!O41="no"),"yes","no")</f>
        <v>no</v>
      </c>
      <c r="K41" s="103" t="str">
        <f>IF(AND('SOF metric 44a CCG performance'!Q41="no",'SOF metric 44b CCG performance'!Q41="no"),"yes","no")</f>
        <v>no</v>
      </c>
      <c r="L41" s="103" t="str">
        <f>IF(AND('SOF metric 44a CCG performance'!S41="no",'SOF metric 44b CCG performance'!S41="no"),"yes","no")</f>
        <v>no</v>
      </c>
      <c r="M41" s="103" t="str">
        <f>IF(AND('SOF metric 44a CCG performance'!U41="no",'SOF metric 44b CCG performance'!U41="no"),"yes","no")</f>
        <v>no</v>
      </c>
      <c r="N41" s="103" t="str">
        <f>IF(AND('SOF metric 44a CCG performance'!W41="no",'SOF metric 44b CCG performance'!W41="no"),"yes","no")</f>
        <v>no</v>
      </c>
    </row>
    <row r="42" spans="1:15" ht="10" customHeight="1" x14ac:dyDescent="0.2">
      <c r="A42" s="158" t="s">
        <v>182</v>
      </c>
      <c r="B42" s="158" t="s">
        <v>219</v>
      </c>
      <c r="C42" s="158" t="s">
        <v>220</v>
      </c>
      <c r="D42" s="158" t="s">
        <v>221</v>
      </c>
      <c r="E42" s="158" t="s">
        <v>302</v>
      </c>
      <c r="F42" s="158" t="s">
        <v>38</v>
      </c>
      <c r="G42" s="103" t="str">
        <f>IF(AND('SOF metric 44a CCG performance'!I42="no",'SOF metric 44b CCG performance'!I42="no"),"yes","no")</f>
        <v>no</v>
      </c>
      <c r="H42" s="103" t="str">
        <f>IF(AND('SOF metric 44a CCG performance'!K42="no",'SOF metric 44b CCG performance'!K42="no"),"yes","no")</f>
        <v>no</v>
      </c>
      <c r="I42" s="103" t="str">
        <f>IF(AND('SOF metric 44a CCG performance'!M42="no",'SOF metric 44b CCG performance'!M42="no"),"yes","no")</f>
        <v>no</v>
      </c>
      <c r="J42" s="103" t="str">
        <f>IF(AND('SOF metric 44a CCG performance'!O42="no",'SOF metric 44b CCG performance'!O42="no"),"yes","no")</f>
        <v>no</v>
      </c>
      <c r="K42" s="103" t="str">
        <f>IF(AND('SOF metric 44a CCG performance'!Q42="no",'SOF metric 44b CCG performance'!Q42="no"),"yes","no")</f>
        <v>no</v>
      </c>
      <c r="L42" s="103" t="str">
        <f>IF(AND('SOF metric 44a CCG performance'!S42="no",'SOF metric 44b CCG performance'!S42="no"),"yes","no")</f>
        <v>no</v>
      </c>
      <c r="M42" s="103" t="str">
        <f>IF(AND('SOF metric 44a CCG performance'!U42="no",'SOF metric 44b CCG performance'!U42="no"),"yes","no")</f>
        <v>no</v>
      </c>
      <c r="N42" s="103" t="str">
        <f>IF(AND('SOF metric 44a CCG performance'!W42="no",'SOF metric 44b CCG performance'!W42="no"),"yes","no")</f>
        <v>no</v>
      </c>
    </row>
    <row r="43" spans="1:15" ht="10" customHeight="1" x14ac:dyDescent="0.2">
      <c r="A43" s="158" t="s">
        <v>182</v>
      </c>
      <c r="B43" s="158" t="s">
        <v>219</v>
      </c>
      <c r="C43" s="158" t="s">
        <v>251</v>
      </c>
      <c r="D43" s="158" t="s">
        <v>252</v>
      </c>
      <c r="E43" s="158" t="s">
        <v>303</v>
      </c>
      <c r="F43" s="158" t="s">
        <v>39</v>
      </c>
      <c r="G43" s="103" t="str">
        <f>IF(AND('SOF metric 44a CCG performance'!I43="no",'SOF metric 44b CCG performance'!I43="no"),"yes","no")</f>
        <v>no</v>
      </c>
      <c r="H43" s="103" t="str">
        <f>IF(AND('SOF metric 44a CCG performance'!K43="no",'SOF metric 44b CCG performance'!K43="no"),"yes","no")</f>
        <v>no</v>
      </c>
      <c r="I43" s="103" t="str">
        <f>IF(AND('SOF metric 44a CCG performance'!M43="no",'SOF metric 44b CCG performance'!M43="no"),"yes","no")</f>
        <v>no</v>
      </c>
      <c r="J43" s="103" t="str">
        <f>IF(AND('SOF metric 44a CCG performance'!O43="no",'SOF metric 44b CCG performance'!O43="no"),"yes","no")</f>
        <v>no</v>
      </c>
      <c r="K43" s="103" t="str">
        <f>IF(AND('SOF metric 44a CCG performance'!Q43="no",'SOF metric 44b CCG performance'!Q43="no"),"yes","no")</f>
        <v>no</v>
      </c>
      <c r="L43" s="103" t="str">
        <f>IF(AND('SOF metric 44a CCG performance'!S43="no",'SOF metric 44b CCG performance'!S43="no"),"yes","no")</f>
        <v>no</v>
      </c>
      <c r="M43" s="103" t="str">
        <f>IF(AND('SOF metric 44a CCG performance'!U43="no",'SOF metric 44b CCG performance'!U43="no"),"yes","no")</f>
        <v>no</v>
      </c>
      <c r="N43" s="103" t="str">
        <f>IF(AND('SOF metric 44a CCG performance'!W43="no",'SOF metric 44b CCG performance'!W43="no"),"yes","no")</f>
        <v>no</v>
      </c>
    </row>
    <row r="44" spans="1:15" ht="10" customHeight="1" x14ac:dyDescent="0.2">
      <c r="A44" s="158" t="s">
        <v>183</v>
      </c>
      <c r="B44" s="158" t="s">
        <v>211</v>
      </c>
      <c r="C44" s="158" t="s">
        <v>294</v>
      </c>
      <c r="D44" s="158" t="s">
        <v>295</v>
      </c>
      <c r="E44" s="158" t="s">
        <v>472</v>
      </c>
      <c r="F44" s="158" t="s">
        <v>473</v>
      </c>
      <c r="G44" s="103" t="str">
        <f>IF(AND('SOF metric 44a CCG performance'!I44="no",'SOF metric 44b CCG performance'!I44="no"),"yes","no")</f>
        <v>no</v>
      </c>
      <c r="H44" s="103" t="str">
        <f>IF(AND('SOF metric 44a CCG performance'!K44="no",'SOF metric 44b CCG performance'!K44="no"),"yes","no")</f>
        <v>no</v>
      </c>
      <c r="I44" s="103" t="str">
        <f>IF(AND('SOF metric 44a CCG performance'!M44="no",'SOF metric 44b CCG performance'!M44="no"),"yes","no")</f>
        <v>no</v>
      </c>
      <c r="J44" s="103" t="str">
        <f>IF(AND('SOF metric 44a CCG performance'!O44="no",'SOF metric 44b CCG performance'!O44="no"),"yes","no")</f>
        <v>no</v>
      </c>
      <c r="K44" s="103" t="str">
        <f>IF(AND('SOF metric 44a CCG performance'!Q44="no",'SOF metric 44b CCG performance'!Q44="no"),"yes","no")</f>
        <v>no</v>
      </c>
      <c r="L44" s="103" t="str">
        <f>IF(AND('SOF metric 44a CCG performance'!S44="no",'SOF metric 44b CCG performance'!S44="no"),"yes","no")</f>
        <v>no</v>
      </c>
      <c r="M44" s="103" t="str">
        <f>IF(AND('SOF metric 44a CCG performance'!U44="no",'SOF metric 44b CCG performance'!U44="no"),"yes","no")</f>
        <v>no</v>
      </c>
      <c r="N44" s="103" t="str">
        <f>IF(AND('SOF metric 44a CCG performance'!W44="no",'SOF metric 44b CCG performance'!W44="no"),"yes","no")</f>
        <v>no</v>
      </c>
    </row>
    <row r="45" spans="1:15" ht="10" customHeight="1" x14ac:dyDescent="0.2">
      <c r="A45" s="158" t="s">
        <v>180</v>
      </c>
      <c r="B45" s="158" t="s">
        <v>215</v>
      </c>
      <c r="C45" s="158" t="s">
        <v>307</v>
      </c>
      <c r="D45" s="158" t="s">
        <v>308</v>
      </c>
      <c r="E45" s="158" t="s">
        <v>309</v>
      </c>
      <c r="F45" s="158" t="s">
        <v>310</v>
      </c>
      <c r="G45" s="103" t="str">
        <f>IF(AND('SOF metric 44a CCG performance'!I45="no",'SOF metric 44b CCG performance'!I45="no"),"yes","no")</f>
        <v>no</v>
      </c>
      <c r="H45" s="103" t="str">
        <f>IF(AND('SOF metric 44a CCG performance'!K45="no",'SOF metric 44b CCG performance'!K45="no"),"yes","no")</f>
        <v>no</v>
      </c>
      <c r="I45" s="103" t="str">
        <f>IF(AND('SOF metric 44a CCG performance'!M45="no",'SOF metric 44b CCG performance'!M45="no"),"yes","no")</f>
        <v>no</v>
      </c>
      <c r="J45" s="103" t="str">
        <f>IF(AND('SOF metric 44a CCG performance'!O45="no",'SOF metric 44b CCG performance'!O45="no"),"yes","no")</f>
        <v>no</v>
      </c>
      <c r="K45" s="103" t="str">
        <f>IF(AND('SOF metric 44a CCG performance'!Q45="no",'SOF metric 44b CCG performance'!Q45="no"),"yes","no")</f>
        <v>no</v>
      </c>
      <c r="L45" s="103" t="str">
        <f>IF(AND('SOF metric 44a CCG performance'!S45="no",'SOF metric 44b CCG performance'!S45="no"),"yes","no")</f>
        <v>no</v>
      </c>
      <c r="M45" s="103" t="str">
        <f>IF(AND('SOF metric 44a CCG performance'!U45="no",'SOF metric 44b CCG performance'!U45="no"),"yes","no")</f>
        <v>no</v>
      </c>
      <c r="N45" s="103" t="str">
        <f>IF(AND('SOF metric 44a CCG performance'!W45="no",'SOF metric 44b CCG performance'!W45="no"),"yes","no")</f>
        <v>no</v>
      </c>
    </row>
    <row r="46" spans="1:15" ht="10" customHeight="1" x14ac:dyDescent="0.2">
      <c r="A46" s="158" t="s">
        <v>179</v>
      </c>
      <c r="B46" s="158" t="s">
        <v>203</v>
      </c>
      <c r="C46" s="158" t="s">
        <v>278</v>
      </c>
      <c r="D46" s="158" t="s">
        <v>279</v>
      </c>
      <c r="E46" s="158" t="s">
        <v>311</v>
      </c>
      <c r="F46" s="158" t="s">
        <v>43</v>
      </c>
      <c r="G46" s="103" t="str">
        <f>IF(AND('SOF metric 44a CCG performance'!I46="no",'SOF metric 44b CCG performance'!I46="no"),"yes","no")</f>
        <v>no</v>
      </c>
      <c r="H46" s="103" t="str">
        <f>IF(AND('SOF metric 44a CCG performance'!K46="no",'SOF metric 44b CCG performance'!K46="no"),"yes","no")</f>
        <v>no</v>
      </c>
      <c r="I46" s="103" t="str">
        <f>IF(AND('SOF metric 44a CCG performance'!M46="no",'SOF metric 44b CCG performance'!M46="no"),"yes","no")</f>
        <v>no</v>
      </c>
      <c r="J46" s="103" t="str">
        <f>IF(AND('SOF metric 44a CCG performance'!O46="no",'SOF metric 44b CCG performance'!O46="no"),"yes","no")</f>
        <v>no</v>
      </c>
      <c r="K46" s="103" t="str">
        <f>IF(AND('SOF metric 44a CCG performance'!Q46="no",'SOF metric 44b CCG performance'!Q46="no"),"yes","no")</f>
        <v>no</v>
      </c>
      <c r="L46" s="103" t="str">
        <f>IF(AND('SOF metric 44a CCG performance'!S46="no",'SOF metric 44b CCG performance'!S46="no"),"yes","no")</f>
        <v>no</v>
      </c>
      <c r="M46" s="103" t="str">
        <f>IF(AND('SOF metric 44a CCG performance'!U46="no",'SOF metric 44b CCG performance'!U46="no"),"yes","no")</f>
        <v>no</v>
      </c>
      <c r="N46" s="103" t="str">
        <f>IF(AND('SOF metric 44a CCG performance'!W46="no",'SOF metric 44b CCG performance'!W46="no"),"yes","no")</f>
        <v>no</v>
      </c>
    </row>
    <row r="47" spans="1:15" ht="10" customHeight="1" x14ac:dyDescent="0.2">
      <c r="A47" s="158" t="s">
        <v>182</v>
      </c>
      <c r="B47" s="158" t="s">
        <v>219</v>
      </c>
      <c r="C47" s="158" t="s">
        <v>224</v>
      </c>
      <c r="D47" s="158" t="s">
        <v>225</v>
      </c>
      <c r="E47" s="158" t="s">
        <v>312</v>
      </c>
      <c r="F47" s="158" t="s">
        <v>44</v>
      </c>
      <c r="G47" s="103" t="str">
        <f>IF(AND('SOF metric 44a CCG performance'!I47="no",'SOF metric 44b CCG performance'!I47="no"),"yes","no")</f>
        <v>no</v>
      </c>
      <c r="H47" s="103" t="str">
        <f>IF(AND('SOF metric 44a CCG performance'!K47="no",'SOF metric 44b CCG performance'!K47="no"),"yes","no")</f>
        <v>no</v>
      </c>
      <c r="I47" s="103" t="str">
        <f>IF(AND('SOF metric 44a CCG performance'!M47="no",'SOF metric 44b CCG performance'!M47="no"),"yes","no")</f>
        <v>no</v>
      </c>
      <c r="J47" s="103" t="str">
        <f>IF(AND('SOF metric 44a CCG performance'!O47="no",'SOF metric 44b CCG performance'!O47="no"),"yes","no")</f>
        <v>no</v>
      </c>
      <c r="K47" s="103" t="str">
        <f>IF(AND('SOF metric 44a CCG performance'!Q47="no",'SOF metric 44b CCG performance'!Q47="no"),"yes","no")</f>
        <v>no</v>
      </c>
      <c r="L47" s="103" t="str">
        <f>IF(AND('SOF metric 44a CCG performance'!S47="no",'SOF metric 44b CCG performance'!S47="no"),"yes","no")</f>
        <v>no</v>
      </c>
      <c r="M47" s="103" t="str">
        <f>IF(AND('SOF metric 44a CCG performance'!U47="no",'SOF metric 44b CCG performance'!U47="no"),"yes","no")</f>
        <v>no</v>
      </c>
      <c r="N47" s="103" t="str">
        <f>IF(AND('SOF metric 44a CCG performance'!W47="no",'SOF metric 44b CCG performance'!W47="no"),"yes","no")</f>
        <v>no</v>
      </c>
    </row>
    <row r="48" spans="1:15" ht="10" customHeight="1" x14ac:dyDescent="0.2">
      <c r="A48" s="158" t="s">
        <v>181</v>
      </c>
      <c r="B48" s="158" t="s">
        <v>199</v>
      </c>
      <c r="C48" s="158" t="s">
        <v>288</v>
      </c>
      <c r="D48" s="158" t="s">
        <v>289</v>
      </c>
      <c r="E48" s="158" t="s">
        <v>315</v>
      </c>
      <c r="F48" s="158" t="s">
        <v>47</v>
      </c>
      <c r="G48" s="103" t="str">
        <f>IF(AND('SOF metric 44a CCG performance'!I48="no",'SOF metric 44b CCG performance'!I48="no"),"yes","no")</f>
        <v>no</v>
      </c>
      <c r="H48" s="103" t="str">
        <f>IF(AND('SOF metric 44a CCG performance'!K48="no",'SOF metric 44b CCG performance'!K48="no"),"yes","no")</f>
        <v>no</v>
      </c>
      <c r="I48" s="103" t="str">
        <f>IF(AND('SOF metric 44a CCG performance'!M48="no",'SOF metric 44b CCG performance'!M48="no"),"yes","no")</f>
        <v>no</v>
      </c>
      <c r="J48" s="103" t="str">
        <f>IF(AND('SOF metric 44a CCG performance'!O48="no",'SOF metric 44b CCG performance'!O48="no"),"yes","no")</f>
        <v>no</v>
      </c>
      <c r="K48" s="103" t="str">
        <f>IF(AND('SOF metric 44a CCG performance'!Q48="no",'SOF metric 44b CCG performance'!Q48="no"),"yes","no")</f>
        <v>no</v>
      </c>
      <c r="L48" s="103" t="str">
        <f>IF(AND('SOF metric 44a CCG performance'!S48="no",'SOF metric 44b CCG performance'!S48="no"),"yes","no")</f>
        <v>no</v>
      </c>
      <c r="M48" s="103" t="str">
        <f>IF(AND('SOF metric 44a CCG performance'!U48="no",'SOF metric 44b CCG performance'!U48="no"),"yes","no")</f>
        <v>no</v>
      </c>
      <c r="N48" s="103" t="str">
        <f>IF(AND('SOF metric 44a CCG performance'!W48="no",'SOF metric 44b CCG performance'!W48="no"),"yes","no")</f>
        <v>no</v>
      </c>
    </row>
    <row r="49" spans="1:14" ht="10" customHeight="1" x14ac:dyDescent="0.2">
      <c r="A49" s="158" t="s">
        <v>179</v>
      </c>
      <c r="B49" s="158" t="s">
        <v>203</v>
      </c>
      <c r="C49" s="158" t="s">
        <v>316</v>
      </c>
      <c r="D49" s="158" t="s">
        <v>317</v>
      </c>
      <c r="E49" s="158" t="s">
        <v>318</v>
      </c>
      <c r="F49" s="158" t="s">
        <v>48</v>
      </c>
      <c r="G49" s="103" t="str">
        <f>IF(AND('SOF metric 44a CCG performance'!I49="no",'SOF metric 44b CCG performance'!I49="no"),"yes","no")</f>
        <v>no</v>
      </c>
      <c r="H49" s="103" t="str">
        <f>IF(AND('SOF metric 44a CCG performance'!K49="no",'SOF metric 44b CCG performance'!K49="no"),"yes","no")</f>
        <v>no</v>
      </c>
      <c r="I49" s="103" t="str">
        <f>IF(AND('SOF metric 44a CCG performance'!M49="no",'SOF metric 44b CCG performance'!M49="no"),"yes","no")</f>
        <v>no</v>
      </c>
      <c r="J49" s="103" t="str">
        <f>IF(AND('SOF metric 44a CCG performance'!O49="no",'SOF metric 44b CCG performance'!O49="no"),"yes","no")</f>
        <v>no</v>
      </c>
      <c r="K49" s="103" t="str">
        <f>IF(AND('SOF metric 44a CCG performance'!Q49="no",'SOF metric 44b CCG performance'!Q49="no"),"yes","no")</f>
        <v>no</v>
      </c>
      <c r="L49" s="103" t="str">
        <f>IF(AND('SOF metric 44a CCG performance'!S49="no",'SOF metric 44b CCG performance'!S49="no"),"yes","no")</f>
        <v>no</v>
      </c>
      <c r="M49" s="103" t="str">
        <f>IF(AND('SOF metric 44a CCG performance'!U49="no",'SOF metric 44b CCG performance'!U49="no"),"yes","no")</f>
        <v>no</v>
      </c>
      <c r="N49" s="103" t="str">
        <f>IF(AND('SOF metric 44a CCG performance'!W49="no",'SOF metric 44b CCG performance'!W49="no"),"yes","no")</f>
        <v>no</v>
      </c>
    </row>
    <row r="50" spans="1:14" ht="10" customHeight="1" x14ac:dyDescent="0.2">
      <c r="A50" s="158" t="s">
        <v>183</v>
      </c>
      <c r="B50" s="158" t="s">
        <v>211</v>
      </c>
      <c r="C50" s="158" t="s">
        <v>320</v>
      </c>
      <c r="D50" s="158" t="s">
        <v>321</v>
      </c>
      <c r="E50" s="158" t="s">
        <v>322</v>
      </c>
      <c r="F50" s="158" t="s">
        <v>323</v>
      </c>
      <c r="G50" s="103" t="str">
        <f>IF(AND('SOF metric 44a CCG performance'!I50="no",'SOF metric 44b CCG performance'!I50="no"),"yes","no")</f>
        <v>no</v>
      </c>
      <c r="H50" s="103" t="str">
        <f>IF(AND('SOF metric 44a CCG performance'!K50="no",'SOF metric 44b CCG performance'!K50="no"),"yes","no")</f>
        <v>no</v>
      </c>
      <c r="I50" s="103" t="str">
        <f>IF(AND('SOF metric 44a CCG performance'!M50="no",'SOF metric 44b CCG performance'!M50="no"),"yes","no")</f>
        <v>no</v>
      </c>
      <c r="J50" s="103" t="str">
        <f>IF(AND('SOF metric 44a CCG performance'!O50="no",'SOF metric 44b CCG performance'!O50="no"),"yes","no")</f>
        <v>no</v>
      </c>
      <c r="K50" s="103" t="str">
        <f>IF(AND('SOF metric 44a CCG performance'!Q50="no",'SOF metric 44b CCG performance'!Q50="no"),"yes","no")</f>
        <v>no</v>
      </c>
      <c r="L50" s="103" t="str">
        <f>IF(AND('SOF metric 44a CCG performance'!S50="no",'SOF metric 44b CCG performance'!S50="no"),"yes","no")</f>
        <v>no</v>
      </c>
      <c r="M50" s="103" t="str">
        <f>IF(AND('SOF metric 44a CCG performance'!U50="no",'SOF metric 44b CCG performance'!U50="no"),"yes","no")</f>
        <v>no</v>
      </c>
      <c r="N50" s="103" t="str">
        <f>IF(AND('SOF metric 44a CCG performance'!W50="no",'SOF metric 44b CCG performance'!W50="no"),"yes","no")</f>
        <v>no</v>
      </c>
    </row>
    <row r="51" spans="1:14" ht="10" customHeight="1" x14ac:dyDescent="0.2">
      <c r="A51" s="158" t="s">
        <v>184</v>
      </c>
      <c r="B51" s="158" t="s">
        <v>190</v>
      </c>
      <c r="C51" s="158" t="s">
        <v>324</v>
      </c>
      <c r="D51" s="158" t="s">
        <v>325</v>
      </c>
      <c r="E51" s="158" t="s">
        <v>326</v>
      </c>
      <c r="F51" s="158" t="s">
        <v>50</v>
      </c>
      <c r="G51" s="103" t="str">
        <f>IF(AND('SOF metric 44a CCG performance'!I51="no",'SOF metric 44b CCG performance'!I51="no"),"yes","no")</f>
        <v>no</v>
      </c>
      <c r="H51" s="103" t="str">
        <f>IF(AND('SOF metric 44a CCG performance'!K51="no",'SOF metric 44b CCG performance'!K51="no"),"yes","no")</f>
        <v>no</v>
      </c>
      <c r="I51" s="103" t="str">
        <f>IF(AND('SOF metric 44a CCG performance'!M51="no",'SOF metric 44b CCG performance'!M51="no"),"yes","no")</f>
        <v>no</v>
      </c>
      <c r="J51" s="103" t="str">
        <f>IF(AND('SOF metric 44a CCG performance'!O51="no",'SOF metric 44b CCG performance'!O51="no"),"yes","no")</f>
        <v>no</v>
      </c>
      <c r="K51" s="103" t="str">
        <f>IF(AND('SOF metric 44a CCG performance'!Q51="no",'SOF metric 44b CCG performance'!Q51="no"),"yes","no")</f>
        <v>no</v>
      </c>
      <c r="L51" s="103" t="str">
        <f>IF(AND('SOF metric 44a CCG performance'!S51="no",'SOF metric 44b CCG performance'!S51="no"),"yes","no")</f>
        <v>no</v>
      </c>
      <c r="M51" s="103" t="str">
        <f>IF(AND('SOF metric 44a CCG performance'!U51="no",'SOF metric 44b CCG performance'!U51="no"),"yes","no")</f>
        <v>no</v>
      </c>
      <c r="N51" s="103" t="str">
        <f>IF(AND('SOF metric 44a CCG performance'!W51="no",'SOF metric 44b CCG performance'!W51="no"),"yes","no")</f>
        <v>no</v>
      </c>
    </row>
    <row r="52" spans="1:14" ht="10" customHeight="1" x14ac:dyDescent="0.2">
      <c r="A52" s="158" t="s">
        <v>181</v>
      </c>
      <c r="B52" s="158" t="s">
        <v>199</v>
      </c>
      <c r="C52" s="158" t="s">
        <v>227</v>
      </c>
      <c r="D52" s="158" t="s">
        <v>228</v>
      </c>
      <c r="E52" s="158" t="s">
        <v>474</v>
      </c>
      <c r="F52" s="158" t="s">
        <v>475</v>
      </c>
      <c r="G52" s="103" t="str">
        <f>IF(AND('SOF metric 44a CCG performance'!I52="no",'SOF metric 44b CCG performance'!I52="no"),"yes","no")</f>
        <v>no</v>
      </c>
      <c r="H52" s="103" t="str">
        <f>IF(AND('SOF metric 44a CCG performance'!K52="no",'SOF metric 44b CCG performance'!K52="no"),"yes","no")</f>
        <v>no</v>
      </c>
      <c r="I52" s="103" t="str">
        <f>IF(AND('SOF metric 44a CCG performance'!M52="no",'SOF metric 44b CCG performance'!M52="no"),"yes","no")</f>
        <v>no</v>
      </c>
      <c r="J52" s="103" t="str">
        <f>IF(AND('SOF metric 44a CCG performance'!O52="no",'SOF metric 44b CCG performance'!O52="no"),"yes","no")</f>
        <v>no</v>
      </c>
      <c r="K52" s="103" t="str">
        <f>IF(AND('SOF metric 44a CCG performance'!Q52="no",'SOF metric 44b CCG performance'!Q52="no"),"yes","no")</f>
        <v>no</v>
      </c>
      <c r="L52" s="103" t="str">
        <f>IF(AND('SOF metric 44a CCG performance'!S52="no",'SOF metric 44b CCG performance'!S52="no"),"yes","no")</f>
        <v>no</v>
      </c>
      <c r="M52" s="103" t="str">
        <f>IF(AND('SOF metric 44a CCG performance'!U52="no",'SOF metric 44b CCG performance'!U52="no"),"yes","no")</f>
        <v>no</v>
      </c>
      <c r="N52" s="103" t="str">
        <f>IF(AND('SOF metric 44a CCG performance'!W52="no",'SOF metric 44b CCG performance'!W52="no"),"yes","no")</f>
        <v>no</v>
      </c>
    </row>
    <row r="53" spans="1:14" ht="10" customHeight="1" x14ac:dyDescent="0.2">
      <c r="A53" s="158" t="s">
        <v>182</v>
      </c>
      <c r="B53" s="158" t="s">
        <v>219</v>
      </c>
      <c r="C53" s="158" t="s">
        <v>251</v>
      </c>
      <c r="D53" s="158" t="s">
        <v>252</v>
      </c>
      <c r="E53" s="158" t="s">
        <v>327</v>
      </c>
      <c r="F53" s="158" t="s">
        <v>51</v>
      </c>
      <c r="G53" s="103" t="str">
        <f>IF(AND('SOF metric 44a CCG performance'!I53="no",'SOF metric 44b CCG performance'!I53="no"),"yes","no")</f>
        <v>no</v>
      </c>
      <c r="H53" s="103" t="str">
        <f>IF(AND('SOF metric 44a CCG performance'!K53="no",'SOF metric 44b CCG performance'!K53="no"),"yes","no")</f>
        <v>no</v>
      </c>
      <c r="I53" s="103" t="str">
        <f>IF(AND('SOF metric 44a CCG performance'!M53="no",'SOF metric 44b CCG performance'!M53="no"),"yes","no")</f>
        <v>no</v>
      </c>
      <c r="J53" s="103" t="str">
        <f>IF(AND('SOF metric 44a CCG performance'!O53="no",'SOF metric 44b CCG performance'!O53="no"),"yes","no")</f>
        <v>no</v>
      </c>
      <c r="K53" s="103" t="str">
        <f>IF(AND('SOF metric 44a CCG performance'!Q53="no",'SOF metric 44b CCG performance'!Q53="no"),"yes","no")</f>
        <v>no</v>
      </c>
      <c r="L53" s="103" t="str">
        <f>IF(AND('SOF metric 44a CCG performance'!S53="no",'SOF metric 44b CCG performance'!S53="no"),"yes","no")</f>
        <v>no</v>
      </c>
      <c r="M53" s="103" t="str">
        <f>IF(AND('SOF metric 44a CCG performance'!U53="no",'SOF metric 44b CCG performance'!U53="no"),"yes","no")</f>
        <v>no</v>
      </c>
      <c r="N53" s="103" t="str">
        <f>IF(AND('SOF metric 44a CCG performance'!W53="no",'SOF metric 44b CCG performance'!W53="no"),"yes","no")</f>
        <v>no</v>
      </c>
    </row>
    <row r="54" spans="1:14" ht="10" customHeight="1" x14ac:dyDescent="0.2">
      <c r="A54" s="158" t="s">
        <v>181</v>
      </c>
      <c r="B54" s="158" t="s">
        <v>199</v>
      </c>
      <c r="C54" s="158" t="s">
        <v>227</v>
      </c>
      <c r="D54" s="158" t="s">
        <v>228</v>
      </c>
      <c r="E54" s="158" t="s">
        <v>328</v>
      </c>
      <c r="F54" s="158" t="s">
        <v>149</v>
      </c>
      <c r="G54" s="103" t="str">
        <f>IF(AND('SOF metric 44a CCG performance'!I54="no",'SOF metric 44b CCG performance'!I54="no"),"yes","no")</f>
        <v>no</v>
      </c>
      <c r="H54" s="103" t="str">
        <f>IF(AND('SOF metric 44a CCG performance'!K54="no",'SOF metric 44b CCG performance'!K54="no"),"yes","no")</f>
        <v>no</v>
      </c>
      <c r="I54" s="103" t="str">
        <f>IF(AND('SOF metric 44a CCG performance'!M54="no",'SOF metric 44b CCG performance'!M54="no"),"yes","no")</f>
        <v>no</v>
      </c>
      <c r="J54" s="103" t="str">
        <f>IF(AND('SOF metric 44a CCG performance'!O54="no",'SOF metric 44b CCG performance'!O54="no"),"yes","no")</f>
        <v>no</v>
      </c>
      <c r="K54" s="103" t="str">
        <f>IF(AND('SOF metric 44a CCG performance'!Q54="no",'SOF metric 44b CCG performance'!Q54="no"),"yes","no")</f>
        <v>no</v>
      </c>
      <c r="L54" s="103" t="str">
        <f>IF(AND('SOF metric 44a CCG performance'!S54="no",'SOF metric 44b CCG performance'!S54="no"),"yes","no")</f>
        <v>no</v>
      </c>
      <c r="M54" s="103" t="str">
        <f>IF(AND('SOF metric 44a CCG performance'!U54="no",'SOF metric 44b CCG performance'!U54="no"),"yes","no")</f>
        <v>no</v>
      </c>
      <c r="N54" s="103" t="str">
        <f>IF(AND('SOF metric 44a CCG performance'!W54="no",'SOF metric 44b CCG performance'!W54="no"),"yes","no")</f>
        <v>no</v>
      </c>
    </row>
    <row r="55" spans="1:14" ht="10" customHeight="1" x14ac:dyDescent="0.2">
      <c r="A55" s="158" t="s">
        <v>180</v>
      </c>
      <c r="B55" s="158" t="s">
        <v>215</v>
      </c>
      <c r="C55" s="158" t="s">
        <v>285</v>
      </c>
      <c r="D55" s="158" t="s">
        <v>286</v>
      </c>
      <c r="E55" s="158" t="s">
        <v>329</v>
      </c>
      <c r="F55" s="158" t="s">
        <v>53</v>
      </c>
      <c r="G55" s="103" t="str">
        <f>IF(AND('SOF metric 44a CCG performance'!I55="no",'SOF metric 44b CCG performance'!I55="no"),"yes","no")</f>
        <v>no</v>
      </c>
      <c r="H55" s="103" t="str">
        <f>IF(AND('SOF metric 44a CCG performance'!K55="no",'SOF metric 44b CCG performance'!K55="no"),"yes","no")</f>
        <v>no</v>
      </c>
      <c r="I55" s="103" t="str">
        <f>IF(AND('SOF metric 44a CCG performance'!M55="no",'SOF metric 44b CCG performance'!M55="no"),"yes","no")</f>
        <v>no</v>
      </c>
      <c r="J55" s="103" t="str">
        <f>IF(AND('SOF metric 44a CCG performance'!O55="no",'SOF metric 44b CCG performance'!O55="no"),"yes","no")</f>
        <v>no</v>
      </c>
      <c r="K55" s="103" t="str">
        <f>IF(AND('SOF metric 44a CCG performance'!Q55="no",'SOF metric 44b CCG performance'!Q55="no"),"yes","no")</f>
        <v>no</v>
      </c>
      <c r="L55" s="103" t="str">
        <f>IF(AND('SOF metric 44a CCG performance'!S55="no",'SOF metric 44b CCG performance'!S55="no"),"yes","no")</f>
        <v>no</v>
      </c>
      <c r="M55" s="103" t="str">
        <f>IF(AND('SOF metric 44a CCG performance'!U55="no",'SOF metric 44b CCG performance'!U55="no"),"yes","no")</f>
        <v>no</v>
      </c>
      <c r="N55" s="103" t="str">
        <f>IF(AND('SOF metric 44a CCG performance'!W55="no",'SOF metric 44b CCG performance'!W55="no"),"yes","no")</f>
        <v>no</v>
      </c>
    </row>
    <row r="56" spans="1:14" ht="10" customHeight="1" x14ac:dyDescent="0.2">
      <c r="A56" s="158" t="s">
        <v>180</v>
      </c>
      <c r="B56" s="158" t="s">
        <v>215</v>
      </c>
      <c r="C56" s="158" t="s">
        <v>330</v>
      </c>
      <c r="D56" s="158" t="s">
        <v>331</v>
      </c>
      <c r="E56" s="158" t="s">
        <v>332</v>
      </c>
      <c r="F56" s="158" t="s">
        <v>333</v>
      </c>
      <c r="G56" s="103" t="str">
        <f>IF(AND('SOF metric 44a CCG performance'!I56="no",'SOF metric 44b CCG performance'!I56="no"),"yes","no")</f>
        <v>yes</v>
      </c>
      <c r="H56" s="103" t="str">
        <f>IF(AND('SOF metric 44a CCG performance'!K56="no",'SOF metric 44b CCG performance'!K56="no"),"yes","no")</f>
        <v>yes</v>
      </c>
      <c r="I56" s="103" t="str">
        <f>IF(AND('SOF metric 44a CCG performance'!M56="no",'SOF metric 44b CCG performance'!M56="no"),"yes","no")</f>
        <v>yes</v>
      </c>
      <c r="J56" s="103" t="str">
        <f>IF(AND('SOF metric 44a CCG performance'!O56="no",'SOF metric 44b CCG performance'!O56="no"),"yes","no")</f>
        <v>yes</v>
      </c>
      <c r="K56" s="103" t="str">
        <f>IF(AND('SOF metric 44a CCG performance'!Q56="no",'SOF metric 44b CCG performance'!Q56="no"),"yes","no")</f>
        <v>yes</v>
      </c>
      <c r="L56" s="103" t="str">
        <f>IF(AND('SOF metric 44a CCG performance'!S56="no",'SOF metric 44b CCG performance'!S56="no"),"yes","no")</f>
        <v>yes</v>
      </c>
      <c r="M56" s="103" t="str">
        <f>IF(AND('SOF metric 44a CCG performance'!U56="no",'SOF metric 44b CCG performance'!U56="no"),"yes","no")</f>
        <v>yes</v>
      </c>
      <c r="N56" s="103" t="str">
        <f>IF(AND('SOF metric 44a CCG performance'!W56="no",'SOF metric 44b CCG performance'!W56="no"),"yes","no")</f>
        <v>yes</v>
      </c>
    </row>
    <row r="57" spans="1:14" ht="10" customHeight="1" x14ac:dyDescent="0.2">
      <c r="A57" s="158" t="s">
        <v>182</v>
      </c>
      <c r="B57" s="158" t="s">
        <v>219</v>
      </c>
      <c r="C57" s="158" t="s">
        <v>251</v>
      </c>
      <c r="D57" s="158" t="s">
        <v>252</v>
      </c>
      <c r="E57" s="158" t="s">
        <v>334</v>
      </c>
      <c r="F57" s="158" t="s">
        <v>54</v>
      </c>
      <c r="G57" s="103" t="str">
        <f>IF(AND('SOF metric 44a CCG performance'!I57="no",'SOF metric 44b CCG performance'!I57="no"),"yes","no")</f>
        <v>no</v>
      </c>
      <c r="H57" s="103" t="str">
        <f>IF(AND('SOF metric 44a CCG performance'!K57="no",'SOF metric 44b CCG performance'!K57="no"),"yes","no")</f>
        <v>no</v>
      </c>
      <c r="I57" s="103" t="str">
        <f>IF(AND('SOF metric 44a CCG performance'!M57="no",'SOF metric 44b CCG performance'!M57="no"),"yes","no")</f>
        <v>no</v>
      </c>
      <c r="J57" s="103" t="str">
        <f>IF(AND('SOF metric 44a CCG performance'!O57="no",'SOF metric 44b CCG performance'!O57="no"),"yes","no")</f>
        <v>no</v>
      </c>
      <c r="K57" s="103" t="str">
        <f>IF(AND('SOF metric 44a CCG performance'!Q57="no",'SOF metric 44b CCG performance'!Q57="no"),"yes","no")</f>
        <v>no</v>
      </c>
      <c r="L57" s="103" t="str">
        <f>IF(AND('SOF metric 44a CCG performance'!S57="no",'SOF metric 44b CCG performance'!S57="no"),"yes","no")</f>
        <v>no</v>
      </c>
      <c r="M57" s="103" t="str">
        <f>IF(AND('SOF metric 44a CCG performance'!U57="no",'SOF metric 44b CCG performance'!U57="no"),"yes","no")</f>
        <v>no</v>
      </c>
      <c r="N57" s="103" t="str">
        <f>IF(AND('SOF metric 44a CCG performance'!W57="no",'SOF metric 44b CCG performance'!W57="no"),"yes","no")</f>
        <v>no</v>
      </c>
    </row>
    <row r="58" spans="1:14" ht="10" customHeight="1" x14ac:dyDescent="0.2">
      <c r="A58" s="158" t="s">
        <v>182</v>
      </c>
      <c r="B58" s="158" t="s">
        <v>219</v>
      </c>
      <c r="C58" s="158" t="s">
        <v>224</v>
      </c>
      <c r="D58" s="158" t="s">
        <v>225</v>
      </c>
      <c r="E58" s="158" t="s">
        <v>336</v>
      </c>
      <c r="F58" s="158" t="s">
        <v>133</v>
      </c>
      <c r="G58" s="103" t="str">
        <f>IF(AND('SOF metric 44a CCG performance'!I58="no",'SOF metric 44b CCG performance'!I58="no"),"yes","no")</f>
        <v>no</v>
      </c>
      <c r="H58" s="103" t="str">
        <f>IF(AND('SOF metric 44a CCG performance'!K58="no",'SOF metric 44b CCG performance'!K58="no"),"yes","no")</f>
        <v>no</v>
      </c>
      <c r="I58" s="103" t="str">
        <f>IF(AND('SOF metric 44a CCG performance'!M58="no",'SOF metric 44b CCG performance'!M58="no"),"yes","no")</f>
        <v>no</v>
      </c>
      <c r="J58" s="103" t="str">
        <f>IF(AND('SOF metric 44a CCG performance'!O58="no",'SOF metric 44b CCG performance'!O58="no"),"yes","no")</f>
        <v>no</v>
      </c>
      <c r="K58" s="103" t="str">
        <f>IF(AND('SOF metric 44a CCG performance'!Q58="no",'SOF metric 44b CCG performance'!Q58="no"),"yes","no")</f>
        <v>no</v>
      </c>
      <c r="L58" s="103" t="str">
        <f>IF(AND('SOF metric 44a CCG performance'!S58="no",'SOF metric 44b CCG performance'!S58="no"),"yes","no")</f>
        <v>no</v>
      </c>
      <c r="M58" s="103" t="str">
        <f>IF(AND('SOF metric 44a CCG performance'!U58="no",'SOF metric 44b CCG performance'!U58="no"),"yes","no")</f>
        <v>no</v>
      </c>
      <c r="N58" s="103" t="str">
        <f>IF(AND('SOF metric 44a CCG performance'!W58="no",'SOF metric 44b CCG performance'!W58="no"),"yes","no")</f>
        <v>no</v>
      </c>
    </row>
    <row r="59" spans="1:14" ht="10" customHeight="1" x14ac:dyDescent="0.2">
      <c r="A59" s="158" t="s">
        <v>179</v>
      </c>
      <c r="B59" s="158" t="s">
        <v>203</v>
      </c>
      <c r="C59" s="158" t="s">
        <v>204</v>
      </c>
      <c r="D59" s="158" t="s">
        <v>205</v>
      </c>
      <c r="E59" s="158" t="s">
        <v>337</v>
      </c>
      <c r="F59" s="158" t="s">
        <v>56</v>
      </c>
      <c r="G59" s="103" t="str">
        <f>IF(AND('SOF metric 44a CCG performance'!I59="no",'SOF metric 44b CCG performance'!I59="no"),"yes","no")</f>
        <v>no</v>
      </c>
      <c r="H59" s="103" t="str">
        <f>IF(AND('SOF metric 44a CCG performance'!K59="no",'SOF metric 44b CCG performance'!K59="no"),"yes","no")</f>
        <v>no</v>
      </c>
      <c r="I59" s="103" t="str">
        <f>IF(AND('SOF metric 44a CCG performance'!M59="no",'SOF metric 44b CCG performance'!M59="no"),"yes","no")</f>
        <v>no</v>
      </c>
      <c r="J59" s="103" t="str">
        <f>IF(AND('SOF metric 44a CCG performance'!O59="no",'SOF metric 44b CCG performance'!O59="no"),"yes","no")</f>
        <v>no</v>
      </c>
      <c r="K59" s="103" t="str">
        <f>IF(AND('SOF metric 44a CCG performance'!Q59="no",'SOF metric 44b CCG performance'!Q59="no"),"yes","no")</f>
        <v>no</v>
      </c>
      <c r="L59" s="103" t="str">
        <f>IF(AND('SOF metric 44a CCG performance'!S59="no",'SOF metric 44b CCG performance'!S59="no"),"yes","no")</f>
        <v>no</v>
      </c>
      <c r="M59" s="103" t="str">
        <f>IF(AND('SOF metric 44a CCG performance'!U59="no",'SOF metric 44b CCG performance'!U59="no"),"yes","no")</f>
        <v>no</v>
      </c>
      <c r="N59" s="103" t="str">
        <f>IF(AND('SOF metric 44a CCG performance'!W59="no",'SOF metric 44b CCG performance'!W59="no"),"yes","no")</f>
        <v>yes</v>
      </c>
    </row>
    <row r="60" spans="1:14" ht="10" customHeight="1" x14ac:dyDescent="0.2">
      <c r="A60" s="158" t="s">
        <v>182</v>
      </c>
      <c r="B60" s="158" t="s">
        <v>219</v>
      </c>
      <c r="C60" s="158" t="s">
        <v>220</v>
      </c>
      <c r="D60" s="158" t="s">
        <v>221</v>
      </c>
      <c r="E60" s="158" t="s">
        <v>339</v>
      </c>
      <c r="F60" s="158" t="s">
        <v>52</v>
      </c>
      <c r="G60" s="103" t="str">
        <f>IF(AND('SOF metric 44a CCG performance'!I60="no",'SOF metric 44b CCG performance'!I60="no"),"yes","no")</f>
        <v>no</v>
      </c>
      <c r="H60" s="103" t="str">
        <f>IF(AND('SOF metric 44a CCG performance'!K60="no",'SOF metric 44b CCG performance'!K60="no"),"yes","no")</f>
        <v>no</v>
      </c>
      <c r="I60" s="103" t="str">
        <f>IF(AND('SOF metric 44a CCG performance'!M60="no",'SOF metric 44b CCG performance'!M60="no"),"yes","no")</f>
        <v>no</v>
      </c>
      <c r="J60" s="103" t="str">
        <f>IF(AND('SOF metric 44a CCG performance'!O60="no",'SOF metric 44b CCG performance'!O60="no"),"yes","no")</f>
        <v>no</v>
      </c>
      <c r="K60" s="103" t="str">
        <f>IF(AND('SOF metric 44a CCG performance'!Q60="no",'SOF metric 44b CCG performance'!Q60="no"),"yes","no")</f>
        <v>no</v>
      </c>
      <c r="L60" s="103" t="str">
        <f>IF(AND('SOF metric 44a CCG performance'!S60="no",'SOF metric 44b CCG performance'!S60="no"),"yes","no")</f>
        <v>no</v>
      </c>
      <c r="M60" s="103" t="str">
        <f>IF(AND('SOF metric 44a CCG performance'!U60="no",'SOF metric 44b CCG performance'!U60="no"),"yes","no")</f>
        <v>no</v>
      </c>
      <c r="N60" s="103" t="str">
        <f>IF(AND('SOF metric 44a CCG performance'!W60="no",'SOF metric 44b CCG performance'!W60="no"),"yes","no")</f>
        <v>no</v>
      </c>
    </row>
    <row r="61" spans="1:14" ht="10" customHeight="1" x14ac:dyDescent="0.2">
      <c r="A61" s="158" t="s">
        <v>181</v>
      </c>
      <c r="B61" s="158" t="s">
        <v>199</v>
      </c>
      <c r="C61" s="158" t="s">
        <v>257</v>
      </c>
      <c r="D61" s="158" t="s">
        <v>258</v>
      </c>
      <c r="E61" s="158" t="s">
        <v>340</v>
      </c>
      <c r="F61" s="158" t="s">
        <v>58</v>
      </c>
      <c r="G61" s="103" t="str">
        <f>IF(AND('SOF metric 44a CCG performance'!I61="no",'SOF metric 44b CCG performance'!I61="no"),"yes","no")</f>
        <v>no</v>
      </c>
      <c r="H61" s="103" t="str">
        <f>IF(AND('SOF metric 44a CCG performance'!K61="no",'SOF metric 44b CCG performance'!K61="no"),"yes","no")</f>
        <v>no</v>
      </c>
      <c r="I61" s="103" t="str">
        <f>IF(AND('SOF metric 44a CCG performance'!M61="no",'SOF metric 44b CCG performance'!M61="no"),"yes","no")</f>
        <v>no</v>
      </c>
      <c r="J61" s="103" t="str">
        <f>IF(AND('SOF metric 44a CCG performance'!O61="no",'SOF metric 44b CCG performance'!O61="no"),"yes","no")</f>
        <v>no</v>
      </c>
      <c r="K61" s="103" t="str">
        <f>IF(AND('SOF metric 44a CCG performance'!Q61="no",'SOF metric 44b CCG performance'!Q61="no"),"yes","no")</f>
        <v>no</v>
      </c>
      <c r="L61" s="103" t="str">
        <f>IF(AND('SOF metric 44a CCG performance'!S61="no",'SOF metric 44b CCG performance'!S61="no"),"yes","no")</f>
        <v>no</v>
      </c>
      <c r="M61" s="103" t="str">
        <f>IF(AND('SOF metric 44a CCG performance'!U61="no",'SOF metric 44b CCG performance'!U61="no"),"yes","no")</f>
        <v>no</v>
      </c>
      <c r="N61" s="103" t="str">
        <f>IF(AND('SOF metric 44a CCG performance'!W61="no",'SOF metric 44b CCG performance'!W61="no"),"yes","no")</f>
        <v>no</v>
      </c>
    </row>
    <row r="62" spans="1:14" ht="10" customHeight="1" x14ac:dyDescent="0.2">
      <c r="A62" s="158" t="s">
        <v>179</v>
      </c>
      <c r="B62" s="158" t="s">
        <v>203</v>
      </c>
      <c r="C62" s="158" t="s">
        <v>342</v>
      </c>
      <c r="D62" s="158" t="s">
        <v>343</v>
      </c>
      <c r="E62" s="158" t="s">
        <v>344</v>
      </c>
      <c r="F62" s="158" t="s">
        <v>345</v>
      </c>
      <c r="G62" s="103" t="str">
        <f>IF(AND('SOF metric 44a CCG performance'!I62="no",'SOF metric 44b CCG performance'!I62="no"),"yes","no")</f>
        <v>no</v>
      </c>
      <c r="H62" s="103" t="str">
        <f>IF(AND('SOF metric 44a CCG performance'!K62="no",'SOF metric 44b CCG performance'!K62="no"),"yes","no")</f>
        <v>no</v>
      </c>
      <c r="I62" s="103" t="str">
        <f>IF(AND('SOF metric 44a CCG performance'!M62="no",'SOF metric 44b CCG performance'!M62="no"),"yes","no")</f>
        <v>no</v>
      </c>
      <c r="J62" s="103" t="str">
        <f>IF(AND('SOF metric 44a CCG performance'!O62="no",'SOF metric 44b CCG performance'!O62="no"),"yes","no")</f>
        <v>no</v>
      </c>
      <c r="K62" s="103" t="str">
        <f>IF(AND('SOF metric 44a CCG performance'!Q62="no",'SOF metric 44b CCG performance'!Q62="no"),"yes","no")</f>
        <v>no</v>
      </c>
      <c r="L62" s="103" t="str">
        <f>IF(AND('SOF metric 44a CCG performance'!S62="no",'SOF metric 44b CCG performance'!S62="no"),"yes","no")</f>
        <v>no</v>
      </c>
      <c r="M62" s="103" t="str">
        <f>IF(AND('SOF metric 44a CCG performance'!U62="no",'SOF metric 44b CCG performance'!U62="no"),"yes","no")</f>
        <v>no</v>
      </c>
      <c r="N62" s="103" t="str">
        <f>IF(AND('SOF metric 44a CCG performance'!W62="no",'SOF metric 44b CCG performance'!W62="no"),"yes","no")</f>
        <v>no</v>
      </c>
    </row>
    <row r="63" spans="1:14" ht="10" customHeight="1" x14ac:dyDescent="0.2">
      <c r="A63" s="158" t="s">
        <v>161</v>
      </c>
      <c r="B63" s="158" t="s">
        <v>195</v>
      </c>
      <c r="C63" s="158" t="s">
        <v>346</v>
      </c>
      <c r="D63" s="158" t="s">
        <v>347</v>
      </c>
      <c r="E63" s="158" t="s">
        <v>348</v>
      </c>
      <c r="F63" s="158" t="s">
        <v>349</v>
      </c>
      <c r="G63" s="103" t="str">
        <f>IF(AND('SOF metric 44a CCG performance'!I63="no",'SOF metric 44b CCG performance'!I63="no"),"yes","no")</f>
        <v>no</v>
      </c>
      <c r="H63" s="103" t="str">
        <f>IF(AND('SOF metric 44a CCG performance'!K63="no",'SOF metric 44b CCG performance'!K63="no"),"yes","no")</f>
        <v>no</v>
      </c>
      <c r="I63" s="103" t="str">
        <f>IF(AND('SOF metric 44a CCG performance'!M63="no",'SOF metric 44b CCG performance'!M63="no"),"yes","no")</f>
        <v>no</v>
      </c>
      <c r="J63" s="103" t="str">
        <f>IF(AND('SOF metric 44a CCG performance'!O63="no",'SOF metric 44b CCG performance'!O63="no"),"yes","no")</f>
        <v>no</v>
      </c>
      <c r="K63" s="103" t="str">
        <f>IF(AND('SOF metric 44a CCG performance'!Q63="no",'SOF metric 44b CCG performance'!Q63="no"),"yes","no")</f>
        <v>no</v>
      </c>
      <c r="L63" s="103" t="str">
        <f>IF(AND('SOF metric 44a CCG performance'!S63="no",'SOF metric 44b CCG performance'!S63="no"),"yes","no")</f>
        <v>no</v>
      </c>
      <c r="M63" s="103" t="str">
        <f>IF(AND('SOF metric 44a CCG performance'!U63="no",'SOF metric 44b CCG performance'!U63="no"),"yes","no")</f>
        <v>no</v>
      </c>
      <c r="N63" s="103" t="str">
        <f>IF(AND('SOF metric 44a CCG performance'!W63="no",'SOF metric 44b CCG performance'!W63="no"),"yes","no")</f>
        <v>no</v>
      </c>
    </row>
    <row r="64" spans="1:14" ht="10" customHeight="1" x14ac:dyDescent="0.2">
      <c r="A64" s="158" t="s">
        <v>181</v>
      </c>
      <c r="B64" s="158" t="s">
        <v>199</v>
      </c>
      <c r="C64" s="158" t="s">
        <v>257</v>
      </c>
      <c r="D64" s="158" t="s">
        <v>258</v>
      </c>
      <c r="E64" s="158" t="s">
        <v>350</v>
      </c>
      <c r="F64" s="158" t="s">
        <v>24</v>
      </c>
      <c r="G64" s="103" t="str">
        <f>IF(AND('SOF metric 44a CCG performance'!I64="no",'SOF metric 44b CCG performance'!I64="no"),"yes","no")</f>
        <v>no</v>
      </c>
      <c r="H64" s="103" t="str">
        <f>IF(AND('SOF metric 44a CCG performance'!K64="no",'SOF metric 44b CCG performance'!K64="no"),"yes","no")</f>
        <v>no</v>
      </c>
      <c r="I64" s="103" t="str">
        <f>IF(AND('SOF metric 44a CCG performance'!M64="no",'SOF metric 44b CCG performance'!M64="no"),"yes","no")</f>
        <v>no</v>
      </c>
      <c r="J64" s="103" t="str">
        <f>IF(AND('SOF metric 44a CCG performance'!O64="no",'SOF metric 44b CCG performance'!O64="no"),"yes","no")</f>
        <v>no</v>
      </c>
      <c r="K64" s="103" t="str">
        <f>IF(AND('SOF metric 44a CCG performance'!Q64="no",'SOF metric 44b CCG performance'!Q64="no"),"yes","no")</f>
        <v>no</v>
      </c>
      <c r="L64" s="103" t="str">
        <f>IF(AND('SOF metric 44a CCG performance'!S64="no",'SOF metric 44b CCG performance'!S64="no"),"yes","no")</f>
        <v>no</v>
      </c>
      <c r="M64" s="103" t="str">
        <f>IF(AND('SOF metric 44a CCG performance'!U64="no",'SOF metric 44b CCG performance'!U64="no"),"yes","no")</f>
        <v>no</v>
      </c>
      <c r="N64" s="103" t="str">
        <f>IF(AND('SOF metric 44a CCG performance'!W64="no",'SOF metric 44b CCG performance'!W64="no"),"yes","no")</f>
        <v>no</v>
      </c>
    </row>
    <row r="65" spans="1:14" ht="10" customHeight="1" x14ac:dyDescent="0.2">
      <c r="A65" s="158" t="s">
        <v>179</v>
      </c>
      <c r="B65" s="158" t="s">
        <v>203</v>
      </c>
      <c r="C65" s="158" t="s">
        <v>316</v>
      </c>
      <c r="D65" s="158" t="s">
        <v>317</v>
      </c>
      <c r="E65" s="158" t="s">
        <v>351</v>
      </c>
      <c r="F65" s="158" t="s">
        <v>60</v>
      </c>
      <c r="G65" s="103" t="str">
        <f>IF(AND('SOF metric 44a CCG performance'!I65="no",'SOF metric 44b CCG performance'!I65="no"),"yes","no")</f>
        <v>no</v>
      </c>
      <c r="H65" s="103" t="str">
        <f>IF(AND('SOF metric 44a CCG performance'!K65="no",'SOF metric 44b CCG performance'!K65="no"),"yes","no")</f>
        <v>no</v>
      </c>
      <c r="I65" s="103" t="str">
        <f>IF(AND('SOF metric 44a CCG performance'!M65="no",'SOF metric 44b CCG performance'!M65="no"),"yes","no")</f>
        <v>no</v>
      </c>
      <c r="J65" s="103" t="str">
        <f>IF(AND('SOF metric 44a CCG performance'!O65="no",'SOF metric 44b CCG performance'!O65="no"),"yes","no")</f>
        <v>no</v>
      </c>
      <c r="K65" s="103" t="str">
        <f>IF(AND('SOF metric 44a CCG performance'!Q65="no",'SOF metric 44b CCG performance'!Q65="no"),"yes","no")</f>
        <v>yes</v>
      </c>
      <c r="L65" s="103" t="str">
        <f>IF(AND('SOF metric 44a CCG performance'!S65="no",'SOF metric 44b CCG performance'!S65="no"),"yes","no")</f>
        <v>yes</v>
      </c>
      <c r="M65" s="103" t="str">
        <f>IF(AND('SOF metric 44a CCG performance'!U65="no",'SOF metric 44b CCG performance'!U65="no"),"yes","no")</f>
        <v>yes</v>
      </c>
      <c r="N65" s="103" t="str">
        <f>IF(AND('SOF metric 44a CCG performance'!W65="no",'SOF metric 44b CCG performance'!W65="no"),"yes","no")</f>
        <v>no</v>
      </c>
    </row>
    <row r="66" spans="1:14" ht="10" customHeight="1" x14ac:dyDescent="0.2">
      <c r="A66" s="158" t="s">
        <v>181</v>
      </c>
      <c r="B66" s="158" t="s">
        <v>199</v>
      </c>
      <c r="C66" s="158" t="s">
        <v>288</v>
      </c>
      <c r="D66" s="158" t="s">
        <v>289</v>
      </c>
      <c r="E66" s="158" t="s">
        <v>353</v>
      </c>
      <c r="F66" s="158" t="s">
        <v>62</v>
      </c>
      <c r="G66" s="103" t="str">
        <f>IF(AND('SOF metric 44a CCG performance'!I66="no",'SOF metric 44b CCG performance'!I66="no"),"yes","no")</f>
        <v>no</v>
      </c>
      <c r="H66" s="103" t="str">
        <f>IF(AND('SOF metric 44a CCG performance'!K66="no",'SOF metric 44b CCG performance'!K66="no"),"yes","no")</f>
        <v>no</v>
      </c>
      <c r="I66" s="103" t="str">
        <f>IF(AND('SOF metric 44a CCG performance'!M66="no",'SOF metric 44b CCG performance'!M66="no"),"yes","no")</f>
        <v>no</v>
      </c>
      <c r="J66" s="103" t="str">
        <f>IF(AND('SOF metric 44a CCG performance'!O66="no",'SOF metric 44b CCG performance'!O66="no"),"yes","no")</f>
        <v>no</v>
      </c>
      <c r="K66" s="103" t="str">
        <f>IF(AND('SOF metric 44a CCG performance'!Q66="no",'SOF metric 44b CCG performance'!Q66="no"),"yes","no")</f>
        <v>no</v>
      </c>
      <c r="L66" s="103" t="str">
        <f>IF(AND('SOF metric 44a CCG performance'!S66="no",'SOF metric 44b CCG performance'!S66="no"),"yes","no")</f>
        <v>no</v>
      </c>
      <c r="M66" s="103" t="str">
        <f>IF(AND('SOF metric 44a CCG performance'!U66="no",'SOF metric 44b CCG performance'!U66="no"),"yes","no")</f>
        <v>no</v>
      </c>
      <c r="N66" s="103" t="str">
        <f>IF(AND('SOF metric 44a CCG performance'!W66="no",'SOF metric 44b CCG performance'!W66="no"),"yes","no")</f>
        <v>no</v>
      </c>
    </row>
    <row r="67" spans="1:14" ht="10" customHeight="1" x14ac:dyDescent="0.2">
      <c r="A67" s="158" t="s">
        <v>161</v>
      </c>
      <c r="B67" s="158" t="s">
        <v>195</v>
      </c>
      <c r="C67" s="158" t="s">
        <v>196</v>
      </c>
      <c r="D67" s="158" t="s">
        <v>197</v>
      </c>
      <c r="E67" s="158" t="s">
        <v>476</v>
      </c>
      <c r="F67" s="158" t="s">
        <v>477</v>
      </c>
      <c r="G67" s="103" t="str">
        <f>IF(AND('SOF metric 44a CCG performance'!I67="no",'SOF metric 44b CCG performance'!I67="no"),"yes","no")</f>
        <v>no</v>
      </c>
      <c r="H67" s="103" t="str">
        <f>IF(AND('SOF metric 44a CCG performance'!K67="no",'SOF metric 44b CCG performance'!K67="no"),"yes","no")</f>
        <v>no</v>
      </c>
      <c r="I67" s="103" t="str">
        <f>IF(AND('SOF metric 44a CCG performance'!M67="no",'SOF metric 44b CCG performance'!M67="no"),"yes","no")</f>
        <v>no</v>
      </c>
      <c r="J67" s="103" t="str">
        <f>IF(AND('SOF metric 44a CCG performance'!O67="no",'SOF metric 44b CCG performance'!O67="no"),"yes","no")</f>
        <v>no</v>
      </c>
      <c r="K67" s="103" t="str">
        <f>IF(AND('SOF metric 44a CCG performance'!Q67="no",'SOF metric 44b CCG performance'!Q67="no"),"yes","no")</f>
        <v>no</v>
      </c>
      <c r="L67" s="103" t="str">
        <f>IF(AND('SOF metric 44a CCG performance'!S67="no",'SOF metric 44b CCG performance'!S67="no"),"yes","no")</f>
        <v>no</v>
      </c>
      <c r="M67" s="103" t="str">
        <f>IF(AND('SOF metric 44a CCG performance'!U67="no",'SOF metric 44b CCG performance'!U67="no"),"yes","no")</f>
        <v>no</v>
      </c>
      <c r="N67" s="103" t="str">
        <f>IF(AND('SOF metric 44a CCG performance'!W67="no",'SOF metric 44b CCG performance'!W67="no"),"yes","no")</f>
        <v>no</v>
      </c>
    </row>
    <row r="68" spans="1:14" ht="10" customHeight="1" x14ac:dyDescent="0.2">
      <c r="A68" s="158" t="s">
        <v>181</v>
      </c>
      <c r="B68" s="158" t="s">
        <v>199</v>
      </c>
      <c r="C68" s="158" t="s">
        <v>288</v>
      </c>
      <c r="D68" s="158" t="s">
        <v>289</v>
      </c>
      <c r="E68" s="158" t="s">
        <v>356</v>
      </c>
      <c r="F68" s="158" t="s">
        <v>65</v>
      </c>
      <c r="G68" s="103" t="str">
        <f>IF(AND('SOF metric 44a CCG performance'!I68="no",'SOF metric 44b CCG performance'!I68="no"),"yes","no")</f>
        <v>no</v>
      </c>
      <c r="H68" s="103" t="str">
        <f>IF(AND('SOF metric 44a CCG performance'!K68="no",'SOF metric 44b CCG performance'!K68="no"),"yes","no")</f>
        <v>no</v>
      </c>
      <c r="I68" s="103" t="str">
        <f>IF(AND('SOF metric 44a CCG performance'!M68="no",'SOF metric 44b CCG performance'!M68="no"),"yes","no")</f>
        <v>no</v>
      </c>
      <c r="J68" s="103" t="str">
        <f>IF(AND('SOF metric 44a CCG performance'!O68="no",'SOF metric 44b CCG performance'!O68="no"),"yes","no")</f>
        <v>no</v>
      </c>
      <c r="K68" s="103" t="str">
        <f>IF(AND('SOF metric 44a CCG performance'!Q68="no",'SOF metric 44b CCG performance'!Q68="no"),"yes","no")</f>
        <v>no</v>
      </c>
      <c r="L68" s="103" t="str">
        <f>IF(AND('SOF metric 44a CCG performance'!S68="no",'SOF metric 44b CCG performance'!S68="no"),"yes","no")</f>
        <v>no</v>
      </c>
      <c r="M68" s="103" t="str">
        <f>IF(AND('SOF metric 44a CCG performance'!U68="no",'SOF metric 44b CCG performance'!U68="no"),"yes","no")</f>
        <v>no</v>
      </c>
      <c r="N68" s="103" t="str">
        <f>IF(AND('SOF metric 44a CCG performance'!W68="no",'SOF metric 44b CCG performance'!W68="no"),"yes","no")</f>
        <v>no</v>
      </c>
    </row>
    <row r="69" spans="1:14" ht="10" customHeight="1" x14ac:dyDescent="0.2">
      <c r="A69" s="158" t="s">
        <v>180</v>
      </c>
      <c r="B69" s="158" t="s">
        <v>215</v>
      </c>
      <c r="C69" s="158" t="s">
        <v>246</v>
      </c>
      <c r="D69" s="158" t="s">
        <v>247</v>
      </c>
      <c r="E69" s="158" t="s">
        <v>357</v>
      </c>
      <c r="F69" s="158" t="s">
        <v>66</v>
      </c>
      <c r="G69" s="103" t="str">
        <f>IF(AND('SOF metric 44a CCG performance'!I69="no",'SOF metric 44b CCG performance'!I69="no"),"yes","no")</f>
        <v>yes</v>
      </c>
      <c r="H69" s="103" t="str">
        <f>IF(AND('SOF metric 44a CCG performance'!K69="no",'SOF metric 44b CCG performance'!K69="no"),"yes","no")</f>
        <v>yes</v>
      </c>
      <c r="I69" s="103" t="str">
        <f>IF(AND('SOF metric 44a CCG performance'!M69="no",'SOF metric 44b CCG performance'!M69="no"),"yes","no")</f>
        <v>yes</v>
      </c>
      <c r="J69" s="103" t="str">
        <f>IF(AND('SOF metric 44a CCG performance'!O69="no",'SOF metric 44b CCG performance'!O69="no"),"yes","no")</f>
        <v>yes</v>
      </c>
      <c r="K69" s="103" t="str">
        <f>IF(AND('SOF metric 44a CCG performance'!Q69="no",'SOF metric 44b CCG performance'!Q69="no"),"yes","no")</f>
        <v>yes</v>
      </c>
      <c r="L69" s="103" t="str">
        <f>IF(AND('SOF metric 44a CCG performance'!S69="no",'SOF metric 44b CCG performance'!S69="no"),"yes","no")</f>
        <v>yes</v>
      </c>
      <c r="M69" s="103" t="str">
        <f>IF(AND('SOF metric 44a CCG performance'!U69="no",'SOF metric 44b CCG performance'!U69="no"),"yes","no")</f>
        <v>yes</v>
      </c>
      <c r="N69" s="103" t="str">
        <f>IF(AND('SOF metric 44a CCG performance'!W69="no",'SOF metric 44b CCG performance'!W69="no"),"yes","no")</f>
        <v>no</v>
      </c>
    </row>
    <row r="70" spans="1:14" ht="10" customHeight="1" x14ac:dyDescent="0.2">
      <c r="A70" s="158" t="s">
        <v>181</v>
      </c>
      <c r="B70" s="158" t="s">
        <v>199</v>
      </c>
      <c r="C70" s="158" t="s">
        <v>257</v>
      </c>
      <c r="D70" s="158" t="s">
        <v>258</v>
      </c>
      <c r="E70" s="158" t="s">
        <v>358</v>
      </c>
      <c r="F70" s="158" t="s">
        <v>67</v>
      </c>
      <c r="G70" s="103" t="str">
        <f>IF(AND('SOF metric 44a CCG performance'!I70="no",'SOF metric 44b CCG performance'!I70="no"),"yes","no")</f>
        <v>no</v>
      </c>
      <c r="H70" s="103" t="str">
        <f>IF(AND('SOF metric 44a CCG performance'!K70="no",'SOF metric 44b CCG performance'!K70="no"),"yes","no")</f>
        <v>no</v>
      </c>
      <c r="I70" s="103" t="str">
        <f>IF(AND('SOF metric 44a CCG performance'!M70="no",'SOF metric 44b CCG performance'!M70="no"),"yes","no")</f>
        <v>no</v>
      </c>
      <c r="J70" s="103" t="str">
        <f>IF(AND('SOF metric 44a CCG performance'!O70="no",'SOF metric 44b CCG performance'!O70="no"),"yes","no")</f>
        <v>no</v>
      </c>
      <c r="K70" s="103" t="str">
        <f>IF(AND('SOF metric 44a CCG performance'!Q70="no",'SOF metric 44b CCG performance'!Q70="no"),"yes","no")</f>
        <v>no</v>
      </c>
      <c r="L70" s="103" t="str">
        <f>IF(AND('SOF metric 44a CCG performance'!S70="no",'SOF metric 44b CCG performance'!S70="no"),"yes","no")</f>
        <v>no</v>
      </c>
      <c r="M70" s="103" t="str">
        <f>IF(AND('SOF metric 44a CCG performance'!U70="no",'SOF metric 44b CCG performance'!U70="no"),"yes","no")</f>
        <v>no</v>
      </c>
      <c r="N70" s="103" t="str">
        <f>IF(AND('SOF metric 44a CCG performance'!W70="no",'SOF metric 44b CCG performance'!W70="no"),"yes","no")</f>
        <v>no</v>
      </c>
    </row>
    <row r="71" spans="1:14" ht="10" customHeight="1" x14ac:dyDescent="0.2">
      <c r="A71" s="158" t="s">
        <v>161</v>
      </c>
      <c r="B71" s="158" t="s">
        <v>195</v>
      </c>
      <c r="C71" s="158" t="s">
        <v>231</v>
      </c>
      <c r="D71" s="158" t="s">
        <v>232</v>
      </c>
      <c r="E71" s="158" t="s">
        <v>478</v>
      </c>
      <c r="F71" s="158" t="s">
        <v>479</v>
      </c>
      <c r="G71" s="103" t="str">
        <f>IF(AND('SOF metric 44a CCG performance'!I71="no",'SOF metric 44b CCG performance'!I71="no"),"yes","no")</f>
        <v>no</v>
      </c>
      <c r="H71" s="103" t="str">
        <f>IF(AND('SOF metric 44a CCG performance'!K71="no",'SOF metric 44b CCG performance'!K71="no"),"yes","no")</f>
        <v>no</v>
      </c>
      <c r="I71" s="103" t="str">
        <f>IF(AND('SOF metric 44a CCG performance'!M71="no",'SOF metric 44b CCG performance'!M71="no"),"yes","no")</f>
        <v>no</v>
      </c>
      <c r="J71" s="103" t="str">
        <f>IF(AND('SOF metric 44a CCG performance'!O71="no",'SOF metric 44b CCG performance'!O71="no"),"yes","no")</f>
        <v>no</v>
      </c>
      <c r="K71" s="103" t="str">
        <f>IF(AND('SOF metric 44a CCG performance'!Q71="no",'SOF metric 44b CCG performance'!Q71="no"),"yes","no")</f>
        <v>no</v>
      </c>
      <c r="L71" s="103" t="str">
        <f>IF(AND('SOF metric 44a CCG performance'!S71="no",'SOF metric 44b CCG performance'!S71="no"),"yes","no")</f>
        <v>no</v>
      </c>
      <c r="M71" s="103" t="str">
        <f>IF(AND('SOF metric 44a CCG performance'!U71="no",'SOF metric 44b CCG performance'!U71="no"),"yes","no")</f>
        <v>no</v>
      </c>
      <c r="N71" s="103" t="str">
        <f>IF(AND('SOF metric 44a CCG performance'!W71="no",'SOF metric 44b CCG performance'!W71="no"),"yes","no")</f>
        <v>no</v>
      </c>
    </row>
    <row r="72" spans="1:14" ht="10" customHeight="1" x14ac:dyDescent="0.2">
      <c r="A72" s="158" t="s">
        <v>181</v>
      </c>
      <c r="B72" s="158" t="s">
        <v>199</v>
      </c>
      <c r="C72" s="158" t="s">
        <v>288</v>
      </c>
      <c r="D72" s="158" t="s">
        <v>289</v>
      </c>
      <c r="E72" s="158" t="s">
        <v>359</v>
      </c>
      <c r="F72" s="158" t="s">
        <v>360</v>
      </c>
      <c r="G72" s="103" t="str">
        <f>IF(AND('SOF metric 44a CCG performance'!I72="no",'SOF metric 44b CCG performance'!I72="no"),"yes","no")</f>
        <v>no</v>
      </c>
      <c r="H72" s="103" t="str">
        <f>IF(AND('SOF metric 44a CCG performance'!K72="no",'SOF metric 44b CCG performance'!K72="no"),"yes","no")</f>
        <v>no</v>
      </c>
      <c r="I72" s="103" t="str">
        <f>IF(AND('SOF metric 44a CCG performance'!M72="no",'SOF metric 44b CCG performance'!M72="no"),"yes","no")</f>
        <v>no</v>
      </c>
      <c r="J72" s="103" t="str">
        <f>IF(AND('SOF metric 44a CCG performance'!O72="no",'SOF metric 44b CCG performance'!O72="no"),"yes","no")</f>
        <v>no</v>
      </c>
      <c r="K72" s="103" t="str">
        <f>IF(AND('SOF metric 44a CCG performance'!Q72="no",'SOF metric 44b CCG performance'!Q72="no"),"yes","no")</f>
        <v>no</v>
      </c>
      <c r="L72" s="103" t="str">
        <f>IF(AND('SOF metric 44a CCG performance'!S72="no",'SOF metric 44b CCG performance'!S72="no"),"yes","no")</f>
        <v>no</v>
      </c>
      <c r="M72" s="103" t="str">
        <f>IF(AND('SOF metric 44a CCG performance'!U72="no",'SOF metric 44b CCG performance'!U72="no"),"yes","no")</f>
        <v>no</v>
      </c>
      <c r="N72" s="103" t="str">
        <f>IF(AND('SOF metric 44a CCG performance'!W72="no",'SOF metric 44b CCG performance'!W72="no"),"yes","no")</f>
        <v>no</v>
      </c>
    </row>
    <row r="73" spans="1:14" ht="10" customHeight="1" x14ac:dyDescent="0.2">
      <c r="A73" s="158" t="s">
        <v>180</v>
      </c>
      <c r="B73" s="158" t="s">
        <v>215</v>
      </c>
      <c r="C73" s="158" t="s">
        <v>361</v>
      </c>
      <c r="D73" s="158" t="s">
        <v>362</v>
      </c>
      <c r="E73" s="158" t="s">
        <v>363</v>
      </c>
      <c r="F73" s="158" t="s">
        <v>364</v>
      </c>
      <c r="G73" s="103" t="str">
        <f>IF(AND('SOF metric 44a CCG performance'!I73="no",'SOF metric 44b CCG performance'!I73="no"),"yes","no")</f>
        <v>no</v>
      </c>
      <c r="H73" s="103" t="str">
        <f>IF(AND('SOF metric 44a CCG performance'!K73="no",'SOF metric 44b CCG performance'!K73="no"),"yes","no")</f>
        <v>no</v>
      </c>
      <c r="I73" s="103" t="str">
        <f>IF(AND('SOF metric 44a CCG performance'!M73="no",'SOF metric 44b CCG performance'!M73="no"),"yes","no")</f>
        <v>no</v>
      </c>
      <c r="J73" s="103" t="str">
        <f>IF(AND('SOF metric 44a CCG performance'!O73="no",'SOF metric 44b CCG performance'!O73="no"),"yes","no")</f>
        <v>no</v>
      </c>
      <c r="K73" s="103" t="str">
        <f>IF(AND('SOF metric 44a CCG performance'!Q73="no",'SOF metric 44b CCG performance'!Q73="no"),"yes","no")</f>
        <v>no</v>
      </c>
      <c r="L73" s="103" t="str">
        <f>IF(AND('SOF metric 44a CCG performance'!S73="no",'SOF metric 44b CCG performance'!S73="no"),"yes","no")</f>
        <v>no</v>
      </c>
      <c r="M73" s="103" t="str">
        <f>IF(AND('SOF metric 44a CCG performance'!U73="no",'SOF metric 44b CCG performance'!U73="no"),"yes","no")</f>
        <v>no</v>
      </c>
      <c r="N73" s="103" t="str">
        <f>IF(AND('SOF metric 44a CCG performance'!W73="no",'SOF metric 44b CCG performance'!W73="no"),"yes","no")</f>
        <v>no</v>
      </c>
    </row>
    <row r="74" spans="1:14" ht="10" customHeight="1" x14ac:dyDescent="0.2">
      <c r="A74" s="158" t="s">
        <v>181</v>
      </c>
      <c r="B74" s="158" t="s">
        <v>199</v>
      </c>
      <c r="C74" s="158" t="s">
        <v>257</v>
      </c>
      <c r="D74" s="158" t="s">
        <v>258</v>
      </c>
      <c r="E74" s="158" t="s">
        <v>365</v>
      </c>
      <c r="F74" s="158" t="s">
        <v>68</v>
      </c>
      <c r="G74" s="103" t="str">
        <f>IF(AND('SOF metric 44a CCG performance'!I74="no",'SOF metric 44b CCG performance'!I74="no"),"yes","no")</f>
        <v>no</v>
      </c>
      <c r="H74" s="103" t="str">
        <f>IF(AND('SOF metric 44a CCG performance'!K74="no",'SOF metric 44b CCG performance'!K74="no"),"yes","no")</f>
        <v>no</v>
      </c>
      <c r="I74" s="103" t="str">
        <f>IF(AND('SOF metric 44a CCG performance'!M74="no",'SOF metric 44b CCG performance'!M74="no"),"yes","no")</f>
        <v>no</v>
      </c>
      <c r="J74" s="103" t="str">
        <f>IF(AND('SOF metric 44a CCG performance'!O74="no",'SOF metric 44b CCG performance'!O74="no"),"yes","no")</f>
        <v>no</v>
      </c>
      <c r="K74" s="103" t="str">
        <f>IF(AND('SOF metric 44a CCG performance'!Q74="no",'SOF metric 44b CCG performance'!Q74="no"),"yes","no")</f>
        <v>no</v>
      </c>
      <c r="L74" s="103" t="str">
        <f>IF(AND('SOF metric 44a CCG performance'!S74="no",'SOF metric 44b CCG performance'!S74="no"),"yes","no")</f>
        <v>no</v>
      </c>
      <c r="M74" s="103" t="str">
        <f>IF(AND('SOF metric 44a CCG performance'!U74="no",'SOF metric 44b CCG performance'!U74="no"),"yes","no")</f>
        <v>no</v>
      </c>
      <c r="N74" s="103" t="str">
        <f>IF(AND('SOF metric 44a CCG performance'!W74="no",'SOF metric 44b CCG performance'!W74="no"),"yes","no")</f>
        <v>no</v>
      </c>
    </row>
    <row r="75" spans="1:14" ht="10" customHeight="1" x14ac:dyDescent="0.2">
      <c r="A75" s="158" t="s">
        <v>180</v>
      </c>
      <c r="B75" s="158" t="s">
        <v>215</v>
      </c>
      <c r="C75" s="158" t="s">
        <v>366</v>
      </c>
      <c r="D75" s="158" t="s">
        <v>367</v>
      </c>
      <c r="E75" s="158" t="s">
        <v>368</v>
      </c>
      <c r="F75" s="158" t="s">
        <v>369</v>
      </c>
      <c r="G75" s="103" t="str">
        <f>IF(AND('SOF metric 44a CCG performance'!I75="no",'SOF metric 44b CCG performance'!I75="no"),"yes","no")</f>
        <v>no</v>
      </c>
      <c r="H75" s="103" t="str">
        <f>IF(AND('SOF metric 44a CCG performance'!K75="no",'SOF metric 44b CCG performance'!K75="no"),"yes","no")</f>
        <v>no</v>
      </c>
      <c r="I75" s="103" t="str">
        <f>IF(AND('SOF metric 44a CCG performance'!M75="no",'SOF metric 44b CCG performance'!M75="no"),"yes","no")</f>
        <v>no</v>
      </c>
      <c r="J75" s="103" t="str">
        <f>IF(AND('SOF metric 44a CCG performance'!O75="no",'SOF metric 44b CCG performance'!O75="no"),"yes","no")</f>
        <v>no</v>
      </c>
      <c r="K75" s="103" t="str">
        <f>IF(AND('SOF metric 44a CCG performance'!Q75="no",'SOF metric 44b CCG performance'!Q75="no"),"yes","no")</f>
        <v>no</v>
      </c>
      <c r="L75" s="103" t="str">
        <f>IF(AND('SOF metric 44a CCG performance'!S75="no",'SOF metric 44b CCG performance'!S75="no"),"yes","no")</f>
        <v>no</v>
      </c>
      <c r="M75" s="103" t="str">
        <f>IF(AND('SOF metric 44a CCG performance'!U75="no",'SOF metric 44b CCG performance'!U75="no"),"yes","no")</f>
        <v>no</v>
      </c>
      <c r="N75" s="103" t="str">
        <f>IF(AND('SOF metric 44a CCG performance'!W75="no",'SOF metric 44b CCG performance'!W75="no"),"yes","no")</f>
        <v>no</v>
      </c>
    </row>
    <row r="76" spans="1:14" ht="10" customHeight="1" x14ac:dyDescent="0.2">
      <c r="A76" s="158" t="s">
        <v>182</v>
      </c>
      <c r="B76" s="158" t="s">
        <v>219</v>
      </c>
      <c r="C76" s="158" t="s">
        <v>224</v>
      </c>
      <c r="D76" s="158" t="s">
        <v>225</v>
      </c>
      <c r="E76" s="158" t="s">
        <v>370</v>
      </c>
      <c r="F76" s="158" t="s">
        <v>69</v>
      </c>
      <c r="G76" s="103" t="str">
        <f>IF(AND('SOF metric 44a CCG performance'!I76="no",'SOF metric 44b CCG performance'!I76="no"),"yes","no")</f>
        <v>no</v>
      </c>
      <c r="H76" s="103" t="str">
        <f>IF(AND('SOF metric 44a CCG performance'!K76="no",'SOF metric 44b CCG performance'!K76="no"),"yes","no")</f>
        <v>no</v>
      </c>
      <c r="I76" s="103" t="str">
        <f>IF(AND('SOF metric 44a CCG performance'!M76="no",'SOF metric 44b CCG performance'!M76="no"),"yes","no")</f>
        <v>no</v>
      </c>
      <c r="J76" s="103" t="str">
        <f>IF(AND('SOF metric 44a CCG performance'!O76="no",'SOF metric 44b CCG performance'!O76="no"),"yes","no")</f>
        <v>no</v>
      </c>
      <c r="K76" s="103" t="str">
        <f>IF(AND('SOF metric 44a CCG performance'!Q76="no",'SOF metric 44b CCG performance'!Q76="no"),"yes","no")</f>
        <v>no</v>
      </c>
      <c r="L76" s="103" t="str">
        <f>IF(AND('SOF metric 44a CCG performance'!S76="no",'SOF metric 44b CCG performance'!S76="no"),"yes","no")</f>
        <v>no</v>
      </c>
      <c r="M76" s="103" t="str">
        <f>IF(AND('SOF metric 44a CCG performance'!U76="no",'SOF metric 44b CCG performance'!U76="no"),"yes","no")</f>
        <v>no</v>
      </c>
      <c r="N76" s="103" t="str">
        <f>IF(AND('SOF metric 44a CCG performance'!W76="no",'SOF metric 44b CCG performance'!W76="no"),"yes","no")</f>
        <v>no</v>
      </c>
    </row>
    <row r="77" spans="1:14" ht="10" customHeight="1" x14ac:dyDescent="0.2">
      <c r="A77" s="158" t="s">
        <v>183</v>
      </c>
      <c r="B77" s="158" t="s">
        <v>211</v>
      </c>
      <c r="C77" s="158" t="s">
        <v>212</v>
      </c>
      <c r="D77" s="158" t="s">
        <v>213</v>
      </c>
      <c r="E77" s="158" t="s">
        <v>371</v>
      </c>
      <c r="F77" s="158" t="s">
        <v>70</v>
      </c>
      <c r="G77" s="103" t="str">
        <f>IF(AND('SOF metric 44a CCG performance'!I77="no",'SOF metric 44b CCG performance'!I77="no"),"yes","no")</f>
        <v>no</v>
      </c>
      <c r="H77" s="103" t="str">
        <f>IF(AND('SOF metric 44a CCG performance'!K77="no",'SOF metric 44b CCG performance'!K77="no"),"yes","no")</f>
        <v>no</v>
      </c>
      <c r="I77" s="103" t="str">
        <f>IF(AND('SOF metric 44a CCG performance'!M77="no",'SOF metric 44b CCG performance'!M77="no"),"yes","no")</f>
        <v>no</v>
      </c>
      <c r="J77" s="103" t="str">
        <f>IF(AND('SOF metric 44a CCG performance'!O77="no",'SOF metric 44b CCG performance'!O77="no"),"yes","no")</f>
        <v>no</v>
      </c>
      <c r="K77" s="103" t="str">
        <f>IF(AND('SOF metric 44a CCG performance'!Q77="no",'SOF metric 44b CCG performance'!Q77="no"),"yes","no")</f>
        <v>no</v>
      </c>
      <c r="L77" s="103" t="str">
        <f>IF(AND('SOF metric 44a CCG performance'!S77="no",'SOF metric 44b CCG performance'!S77="no"),"yes","no")</f>
        <v>no</v>
      </c>
      <c r="M77" s="103" t="str">
        <f>IF(AND('SOF metric 44a CCG performance'!U77="no",'SOF metric 44b CCG performance'!U77="no"),"yes","no")</f>
        <v>no</v>
      </c>
      <c r="N77" s="103" t="str">
        <f>IF(AND('SOF metric 44a CCG performance'!W77="no",'SOF metric 44b CCG performance'!W77="no"),"yes","no")</f>
        <v>no</v>
      </c>
    </row>
    <row r="78" spans="1:14" ht="10" customHeight="1" x14ac:dyDescent="0.2">
      <c r="A78" s="158" t="s">
        <v>183</v>
      </c>
      <c r="B78" s="158" t="s">
        <v>211</v>
      </c>
      <c r="C78" s="158" t="s">
        <v>294</v>
      </c>
      <c r="D78" s="158" t="s">
        <v>295</v>
      </c>
      <c r="E78" s="158" t="s">
        <v>372</v>
      </c>
      <c r="F78" s="158" t="s">
        <v>71</v>
      </c>
      <c r="G78" s="103" t="str">
        <f>IF(AND('SOF metric 44a CCG performance'!I78="no",'SOF metric 44b CCG performance'!I78="no"),"yes","no")</f>
        <v>no</v>
      </c>
      <c r="H78" s="103" t="str">
        <f>IF(AND('SOF metric 44a CCG performance'!K78="no",'SOF metric 44b CCG performance'!K78="no"),"yes","no")</f>
        <v>no</v>
      </c>
      <c r="I78" s="103" t="str">
        <f>IF(AND('SOF metric 44a CCG performance'!M78="no",'SOF metric 44b CCG performance'!M78="no"),"yes","no")</f>
        <v>no</v>
      </c>
      <c r="J78" s="103" t="str">
        <f>IF(AND('SOF metric 44a CCG performance'!O78="no",'SOF metric 44b CCG performance'!O78="no"),"yes","no")</f>
        <v>no</v>
      </c>
      <c r="K78" s="103" t="str">
        <f>IF(AND('SOF metric 44a CCG performance'!Q78="no",'SOF metric 44b CCG performance'!Q78="no"),"yes","no")</f>
        <v>no</v>
      </c>
      <c r="L78" s="103" t="str">
        <f>IF(AND('SOF metric 44a CCG performance'!S78="no",'SOF metric 44b CCG performance'!S78="no"),"yes","no")</f>
        <v>no</v>
      </c>
      <c r="M78" s="103" t="str">
        <f>IF(AND('SOF metric 44a CCG performance'!U78="no",'SOF metric 44b CCG performance'!U78="no"),"yes","no")</f>
        <v>no</v>
      </c>
      <c r="N78" s="103" t="str">
        <f>IF(AND('SOF metric 44a CCG performance'!W78="no",'SOF metric 44b CCG performance'!W78="no"),"yes","no")</f>
        <v>no</v>
      </c>
    </row>
    <row r="79" spans="1:14" ht="10" customHeight="1" x14ac:dyDescent="0.2">
      <c r="A79" s="158" t="s">
        <v>181</v>
      </c>
      <c r="B79" s="158" t="s">
        <v>199</v>
      </c>
      <c r="C79" s="158" t="s">
        <v>200</v>
      </c>
      <c r="D79" s="158" t="s">
        <v>201</v>
      </c>
      <c r="E79" s="158" t="s">
        <v>374</v>
      </c>
      <c r="F79" s="158" t="s">
        <v>73</v>
      </c>
      <c r="G79" s="103" t="str">
        <f>IF(AND('SOF metric 44a CCG performance'!I79="no",'SOF metric 44b CCG performance'!I79="no"),"yes","no")</f>
        <v>no</v>
      </c>
      <c r="H79" s="103" t="str">
        <f>IF(AND('SOF metric 44a CCG performance'!K79="no",'SOF metric 44b CCG performance'!K79="no"),"yes","no")</f>
        <v>no</v>
      </c>
      <c r="I79" s="103" t="str">
        <f>IF(AND('SOF metric 44a CCG performance'!M79="no",'SOF metric 44b CCG performance'!M79="no"),"yes","no")</f>
        <v>no</v>
      </c>
      <c r="J79" s="103" t="str">
        <f>IF(AND('SOF metric 44a CCG performance'!O79="no",'SOF metric 44b CCG performance'!O79="no"),"yes","no")</f>
        <v>no</v>
      </c>
      <c r="K79" s="103" t="str">
        <f>IF(AND('SOF metric 44a CCG performance'!Q79="no",'SOF metric 44b CCG performance'!Q79="no"),"yes","no")</f>
        <v>no</v>
      </c>
      <c r="L79" s="103" t="str">
        <f>IF(AND('SOF metric 44a CCG performance'!S79="no",'SOF metric 44b CCG performance'!S79="no"),"yes","no")</f>
        <v>no</v>
      </c>
      <c r="M79" s="103" t="str">
        <f>IF(AND('SOF metric 44a CCG performance'!U79="no",'SOF metric 44b CCG performance'!U79="no"),"yes","no")</f>
        <v>no</v>
      </c>
      <c r="N79" s="103" t="str">
        <f>IF(AND('SOF metric 44a CCG performance'!W79="no",'SOF metric 44b CCG performance'!W79="no"),"yes","no")</f>
        <v>no</v>
      </c>
    </row>
    <row r="80" spans="1:14" ht="10" customHeight="1" x14ac:dyDescent="0.2">
      <c r="A80" s="158" t="s">
        <v>182</v>
      </c>
      <c r="B80" s="158" t="s">
        <v>219</v>
      </c>
      <c r="C80" s="158" t="s">
        <v>224</v>
      </c>
      <c r="D80" s="158" t="s">
        <v>225</v>
      </c>
      <c r="E80" s="158" t="s">
        <v>375</v>
      </c>
      <c r="F80" s="158" t="s">
        <v>74</v>
      </c>
      <c r="G80" s="103" t="str">
        <f>IF(AND('SOF metric 44a CCG performance'!I80="no",'SOF metric 44b CCG performance'!I80="no"),"yes","no")</f>
        <v>no</v>
      </c>
      <c r="H80" s="103" t="str">
        <f>IF(AND('SOF metric 44a CCG performance'!K80="no",'SOF metric 44b CCG performance'!K80="no"),"yes","no")</f>
        <v>no</v>
      </c>
      <c r="I80" s="103" t="str">
        <f>IF(AND('SOF metric 44a CCG performance'!M80="no",'SOF metric 44b CCG performance'!M80="no"),"yes","no")</f>
        <v>no</v>
      </c>
      <c r="J80" s="103" t="str">
        <f>IF(AND('SOF metric 44a CCG performance'!O80="no",'SOF metric 44b CCG performance'!O80="no"),"yes","no")</f>
        <v>no</v>
      </c>
      <c r="K80" s="103" t="str">
        <f>IF(AND('SOF metric 44a CCG performance'!Q80="no",'SOF metric 44b CCG performance'!Q80="no"),"yes","no")</f>
        <v>no</v>
      </c>
      <c r="L80" s="103" t="str">
        <f>IF(AND('SOF metric 44a CCG performance'!S80="no",'SOF metric 44b CCG performance'!S80="no"),"yes","no")</f>
        <v>no</v>
      </c>
      <c r="M80" s="103" t="str">
        <f>IF(AND('SOF metric 44a CCG performance'!U80="no",'SOF metric 44b CCG performance'!U80="no"),"yes","no")</f>
        <v>yes</v>
      </c>
      <c r="N80" s="103" t="str">
        <f>IF(AND('SOF metric 44a CCG performance'!W80="no",'SOF metric 44b CCG performance'!W80="no"),"yes","no")</f>
        <v>yes</v>
      </c>
    </row>
    <row r="81" spans="1:14" ht="10" customHeight="1" x14ac:dyDescent="0.2">
      <c r="A81" s="158" t="s">
        <v>180</v>
      </c>
      <c r="B81" s="158" t="s">
        <v>215</v>
      </c>
      <c r="C81" s="158" t="s">
        <v>246</v>
      </c>
      <c r="D81" s="158" t="s">
        <v>247</v>
      </c>
      <c r="E81" s="158" t="s">
        <v>377</v>
      </c>
      <c r="F81" s="158" t="s">
        <v>76</v>
      </c>
      <c r="G81" s="103" t="str">
        <f>IF(AND('SOF metric 44a CCG performance'!I81="no",'SOF metric 44b CCG performance'!I81="no"),"yes","no")</f>
        <v>no</v>
      </c>
      <c r="H81" s="103" t="str">
        <f>IF(AND('SOF metric 44a CCG performance'!K81="no",'SOF metric 44b CCG performance'!K81="no"),"yes","no")</f>
        <v>no</v>
      </c>
      <c r="I81" s="103" t="str">
        <f>IF(AND('SOF metric 44a CCG performance'!M81="no",'SOF metric 44b CCG performance'!M81="no"),"yes","no")</f>
        <v>no</v>
      </c>
      <c r="J81" s="103" t="str">
        <f>IF(AND('SOF metric 44a CCG performance'!O81="no",'SOF metric 44b CCG performance'!O81="no"),"yes","no")</f>
        <v>no</v>
      </c>
      <c r="K81" s="103" t="str">
        <f>IF(AND('SOF metric 44a CCG performance'!Q81="no",'SOF metric 44b CCG performance'!Q81="no"),"yes","no")</f>
        <v>no</v>
      </c>
      <c r="L81" s="103" t="str">
        <f>IF(AND('SOF metric 44a CCG performance'!S81="no",'SOF metric 44b CCG performance'!S81="no"),"yes","no")</f>
        <v>no</v>
      </c>
      <c r="M81" s="103" t="str">
        <f>IF(AND('SOF metric 44a CCG performance'!U81="no",'SOF metric 44b CCG performance'!U81="no"),"yes","no")</f>
        <v>no</v>
      </c>
      <c r="N81" s="103" t="str">
        <f>IF(AND('SOF metric 44a CCG performance'!W81="no",'SOF metric 44b CCG performance'!W81="no"),"yes","no")</f>
        <v>no</v>
      </c>
    </row>
    <row r="82" spans="1:14" ht="10" customHeight="1" x14ac:dyDescent="0.2">
      <c r="A82" s="158" t="s">
        <v>181</v>
      </c>
      <c r="B82" s="158" t="s">
        <v>199</v>
      </c>
      <c r="C82" s="158" t="s">
        <v>200</v>
      </c>
      <c r="D82" s="158" t="s">
        <v>201</v>
      </c>
      <c r="E82" s="158" t="s">
        <v>378</v>
      </c>
      <c r="F82" s="158" t="s">
        <v>77</v>
      </c>
      <c r="G82" s="103" t="str">
        <f>IF(AND('SOF metric 44a CCG performance'!I82="no",'SOF metric 44b CCG performance'!I82="no"),"yes","no")</f>
        <v>no</v>
      </c>
      <c r="H82" s="103" t="str">
        <f>IF(AND('SOF metric 44a CCG performance'!K82="no",'SOF metric 44b CCG performance'!K82="no"),"yes","no")</f>
        <v>no</v>
      </c>
      <c r="I82" s="103" t="str">
        <f>IF(AND('SOF metric 44a CCG performance'!M82="no",'SOF metric 44b CCG performance'!M82="no"),"yes","no")</f>
        <v>no</v>
      </c>
      <c r="J82" s="103" t="str">
        <f>IF(AND('SOF metric 44a CCG performance'!O82="no",'SOF metric 44b CCG performance'!O82="no"),"yes","no")</f>
        <v>no</v>
      </c>
      <c r="K82" s="103" t="str">
        <f>IF(AND('SOF metric 44a CCG performance'!Q82="no",'SOF metric 44b CCG performance'!Q82="no"),"yes","no")</f>
        <v>no</v>
      </c>
      <c r="L82" s="103" t="str">
        <f>IF(AND('SOF metric 44a CCG performance'!S82="no",'SOF metric 44b CCG performance'!S82="no"),"yes","no")</f>
        <v>no</v>
      </c>
      <c r="M82" s="103" t="str">
        <f>IF(AND('SOF metric 44a CCG performance'!U82="no",'SOF metric 44b CCG performance'!U82="no"),"yes","no")</f>
        <v>no</v>
      </c>
      <c r="N82" s="103" t="str">
        <f>IF(AND('SOF metric 44a CCG performance'!W82="no",'SOF metric 44b CCG performance'!W82="no"),"yes","no")</f>
        <v>no</v>
      </c>
    </row>
    <row r="83" spans="1:14" ht="10" customHeight="1" x14ac:dyDescent="0.2">
      <c r="A83" s="158" t="s">
        <v>180</v>
      </c>
      <c r="B83" s="158" t="s">
        <v>215</v>
      </c>
      <c r="C83" s="158" t="s">
        <v>379</v>
      </c>
      <c r="D83" s="158" t="s">
        <v>380</v>
      </c>
      <c r="E83" s="158" t="s">
        <v>480</v>
      </c>
      <c r="F83" s="158" t="s">
        <v>481</v>
      </c>
      <c r="G83" s="103" t="str">
        <f>IF(AND('SOF metric 44a CCG performance'!I83="no",'SOF metric 44b CCG performance'!I83="no"),"yes","no")</f>
        <v>no</v>
      </c>
      <c r="H83" s="103" t="str">
        <f>IF(AND('SOF metric 44a CCG performance'!K83="no",'SOF metric 44b CCG performance'!K83="no"),"yes","no")</f>
        <v>no</v>
      </c>
      <c r="I83" s="103" t="str">
        <f>IF(AND('SOF metric 44a CCG performance'!M83="no",'SOF metric 44b CCG performance'!M83="no"),"yes","no")</f>
        <v>no</v>
      </c>
      <c r="J83" s="103" t="str">
        <f>IF(AND('SOF metric 44a CCG performance'!O83="no",'SOF metric 44b CCG performance'!O83="no"),"yes","no")</f>
        <v>no</v>
      </c>
      <c r="K83" s="103" t="str">
        <f>IF(AND('SOF metric 44a CCG performance'!Q83="no",'SOF metric 44b CCG performance'!Q83="no"),"yes","no")</f>
        <v>no</v>
      </c>
      <c r="L83" s="103" t="str">
        <f>IF(AND('SOF metric 44a CCG performance'!S83="no",'SOF metric 44b CCG performance'!S83="no"),"yes","no")</f>
        <v>no</v>
      </c>
      <c r="M83" s="103" t="str">
        <f>IF(AND('SOF metric 44a CCG performance'!U83="no",'SOF metric 44b CCG performance'!U83="no"),"yes","no")</f>
        <v>no</v>
      </c>
      <c r="N83" s="103" t="str">
        <f>IF(AND('SOF metric 44a CCG performance'!W83="no",'SOF metric 44b CCG performance'!W83="no"),"yes","no")</f>
        <v>no</v>
      </c>
    </row>
    <row r="84" spans="1:14" ht="10" customHeight="1" x14ac:dyDescent="0.2">
      <c r="A84" s="158" t="s">
        <v>184</v>
      </c>
      <c r="B84" s="158" t="s">
        <v>190</v>
      </c>
      <c r="C84" s="158" t="s">
        <v>382</v>
      </c>
      <c r="D84" s="158" t="s">
        <v>383</v>
      </c>
      <c r="E84" s="158" t="s">
        <v>384</v>
      </c>
      <c r="F84" s="158" t="s">
        <v>79</v>
      </c>
      <c r="G84" s="103" t="str">
        <f>IF(AND('SOF metric 44a CCG performance'!I84="no",'SOF metric 44b CCG performance'!I84="no"),"yes","no")</f>
        <v>no</v>
      </c>
      <c r="H84" s="103" t="str">
        <f>IF(AND('SOF metric 44a CCG performance'!K84="no",'SOF metric 44b CCG performance'!K84="no"),"yes","no")</f>
        <v>no</v>
      </c>
      <c r="I84" s="103" t="str">
        <f>IF(AND('SOF metric 44a CCG performance'!M84="no",'SOF metric 44b CCG performance'!M84="no"),"yes","no")</f>
        <v>no</v>
      </c>
      <c r="J84" s="103" t="str">
        <f>IF(AND('SOF metric 44a CCG performance'!O84="no",'SOF metric 44b CCG performance'!O84="no"),"yes","no")</f>
        <v>no</v>
      </c>
      <c r="K84" s="103" t="str">
        <f>IF(AND('SOF metric 44a CCG performance'!Q84="no",'SOF metric 44b CCG performance'!Q84="no"),"yes","no")</f>
        <v>no</v>
      </c>
      <c r="L84" s="103" t="str">
        <f>IF(AND('SOF metric 44a CCG performance'!S84="no",'SOF metric 44b CCG performance'!S84="no"),"yes","no")</f>
        <v>no</v>
      </c>
      <c r="M84" s="103" t="str">
        <f>IF(AND('SOF metric 44a CCG performance'!U84="no",'SOF metric 44b CCG performance'!U84="no"),"yes","no")</f>
        <v>no</v>
      </c>
      <c r="N84" s="103" t="str">
        <f>IF(AND('SOF metric 44a CCG performance'!W84="no",'SOF metric 44b CCG performance'!W84="no"),"yes","no")</f>
        <v>no</v>
      </c>
    </row>
    <row r="85" spans="1:14" ht="10" customHeight="1" x14ac:dyDescent="0.2">
      <c r="A85" s="158" t="s">
        <v>161</v>
      </c>
      <c r="B85" s="158" t="s">
        <v>195</v>
      </c>
      <c r="C85" s="158" t="s">
        <v>385</v>
      </c>
      <c r="D85" s="158" t="s">
        <v>386</v>
      </c>
      <c r="E85" s="158" t="s">
        <v>387</v>
      </c>
      <c r="F85" s="158" t="s">
        <v>388</v>
      </c>
      <c r="G85" s="103" t="str">
        <f>IF(AND('SOF metric 44a CCG performance'!I85="no",'SOF metric 44b CCG performance'!I85="no"),"yes","no")</f>
        <v>no</v>
      </c>
      <c r="H85" s="103" t="str">
        <f>IF(AND('SOF metric 44a CCG performance'!K85="no",'SOF metric 44b CCG performance'!K85="no"),"yes","no")</f>
        <v>no</v>
      </c>
      <c r="I85" s="103" t="str">
        <f>IF(AND('SOF metric 44a CCG performance'!M85="no",'SOF metric 44b CCG performance'!M85="no"),"yes","no")</f>
        <v>no</v>
      </c>
      <c r="J85" s="103" t="str">
        <f>IF(AND('SOF metric 44a CCG performance'!O85="no",'SOF metric 44b CCG performance'!O85="no"),"yes","no")</f>
        <v>no</v>
      </c>
      <c r="K85" s="103" t="str">
        <f>IF(AND('SOF metric 44a CCG performance'!Q85="no",'SOF metric 44b CCG performance'!Q85="no"),"yes","no")</f>
        <v>no</v>
      </c>
      <c r="L85" s="103" t="str">
        <f>IF(AND('SOF metric 44a CCG performance'!S85="no",'SOF metric 44b CCG performance'!S85="no"),"yes","no")</f>
        <v>no</v>
      </c>
      <c r="M85" s="103" t="str">
        <f>IF(AND('SOF metric 44a CCG performance'!U85="no",'SOF metric 44b CCG performance'!U85="no"),"yes","no")</f>
        <v>no</v>
      </c>
      <c r="N85" s="103" t="str">
        <f>IF(AND('SOF metric 44a CCG performance'!W85="no",'SOF metric 44b CCG performance'!W85="no"),"yes","no")</f>
        <v>no</v>
      </c>
    </row>
    <row r="86" spans="1:14" ht="10" customHeight="1" x14ac:dyDescent="0.2">
      <c r="A86" s="158" t="s">
        <v>182</v>
      </c>
      <c r="B86" s="158" t="s">
        <v>219</v>
      </c>
      <c r="C86" s="158" t="s">
        <v>251</v>
      </c>
      <c r="D86" s="158" t="s">
        <v>252</v>
      </c>
      <c r="E86" s="158" t="s">
        <v>390</v>
      </c>
      <c r="F86" s="158" t="s">
        <v>81</v>
      </c>
      <c r="G86" s="103" t="str">
        <f>IF(AND('SOF metric 44a CCG performance'!I86="no",'SOF metric 44b CCG performance'!I86="no"),"yes","no")</f>
        <v>yes</v>
      </c>
      <c r="H86" s="103" t="str">
        <f>IF(AND('SOF metric 44a CCG performance'!K86="no",'SOF metric 44b CCG performance'!K86="no"),"yes","no")</f>
        <v>yes</v>
      </c>
      <c r="I86" s="103" t="str">
        <f>IF(AND('SOF metric 44a CCG performance'!M86="no",'SOF metric 44b CCG performance'!M86="no"),"yes","no")</f>
        <v>yes</v>
      </c>
      <c r="J86" s="103" t="str">
        <f>IF(AND('SOF metric 44a CCG performance'!O86="no",'SOF metric 44b CCG performance'!O86="no"),"yes","no")</f>
        <v>yes</v>
      </c>
      <c r="K86" s="103" t="str">
        <f>IF(AND('SOF metric 44a CCG performance'!Q86="no",'SOF metric 44b CCG performance'!Q86="no"),"yes","no")</f>
        <v>yes</v>
      </c>
      <c r="L86" s="103" t="str">
        <f>IF(AND('SOF metric 44a CCG performance'!S86="no",'SOF metric 44b CCG performance'!S86="no"),"yes","no")</f>
        <v>yes</v>
      </c>
      <c r="M86" s="103" t="str">
        <f>IF(AND('SOF metric 44a CCG performance'!U86="no",'SOF metric 44b CCG performance'!U86="no"),"yes","no")</f>
        <v>yes</v>
      </c>
      <c r="N86" s="103" t="str">
        <f>IF(AND('SOF metric 44a CCG performance'!W86="no",'SOF metric 44b CCG performance'!W86="no"),"yes","no")</f>
        <v>no</v>
      </c>
    </row>
    <row r="87" spans="1:14" ht="10" customHeight="1" x14ac:dyDescent="0.2">
      <c r="A87" s="158" t="s">
        <v>181</v>
      </c>
      <c r="B87" s="158" t="s">
        <v>199</v>
      </c>
      <c r="C87" s="158" t="s">
        <v>257</v>
      </c>
      <c r="D87" s="158" t="s">
        <v>258</v>
      </c>
      <c r="E87" s="158" t="s">
        <v>391</v>
      </c>
      <c r="F87" s="158" t="s">
        <v>82</v>
      </c>
      <c r="G87" s="103" t="str">
        <f>IF(AND('SOF metric 44a CCG performance'!I87="no",'SOF metric 44b CCG performance'!I87="no"),"yes","no")</f>
        <v>no</v>
      </c>
      <c r="H87" s="103" t="str">
        <f>IF(AND('SOF metric 44a CCG performance'!K87="no",'SOF metric 44b CCG performance'!K87="no"),"yes","no")</f>
        <v>no</v>
      </c>
      <c r="I87" s="103" t="str">
        <f>IF(AND('SOF metric 44a CCG performance'!M87="no",'SOF metric 44b CCG performance'!M87="no"),"yes","no")</f>
        <v>no</v>
      </c>
      <c r="J87" s="103" t="str">
        <f>IF(AND('SOF metric 44a CCG performance'!O87="no",'SOF metric 44b CCG performance'!O87="no"),"yes","no")</f>
        <v>no</v>
      </c>
      <c r="K87" s="103" t="str">
        <f>IF(AND('SOF metric 44a CCG performance'!Q87="no",'SOF metric 44b CCG performance'!Q87="no"),"yes","no")</f>
        <v>no</v>
      </c>
      <c r="L87" s="103" t="str">
        <f>IF(AND('SOF metric 44a CCG performance'!S87="no",'SOF metric 44b CCG performance'!S87="no"),"yes","no")</f>
        <v>no</v>
      </c>
      <c r="M87" s="103" t="str">
        <f>IF(AND('SOF metric 44a CCG performance'!U87="no",'SOF metric 44b CCG performance'!U87="no"),"yes","no")</f>
        <v>no</v>
      </c>
      <c r="N87" s="103" t="str">
        <f>IF(AND('SOF metric 44a CCG performance'!W87="no",'SOF metric 44b CCG performance'!W87="no"),"yes","no")</f>
        <v>no</v>
      </c>
    </row>
    <row r="88" spans="1:14" ht="10" customHeight="1" x14ac:dyDescent="0.2">
      <c r="A88" s="158" t="s">
        <v>161</v>
      </c>
      <c r="B88" s="158" t="s">
        <v>195</v>
      </c>
      <c r="C88" s="158" t="s">
        <v>393</v>
      </c>
      <c r="D88" s="158" t="s">
        <v>394</v>
      </c>
      <c r="E88" s="158" t="s">
        <v>395</v>
      </c>
      <c r="F88" s="158" t="s">
        <v>396</v>
      </c>
      <c r="G88" s="103" t="str">
        <f>IF(AND('SOF metric 44a CCG performance'!I88="no",'SOF metric 44b CCG performance'!I88="no"),"yes","no")</f>
        <v>no</v>
      </c>
      <c r="H88" s="103" t="str">
        <f>IF(AND('SOF metric 44a CCG performance'!K88="no",'SOF metric 44b CCG performance'!K88="no"),"yes","no")</f>
        <v>no</v>
      </c>
      <c r="I88" s="103" t="str">
        <f>IF(AND('SOF metric 44a CCG performance'!M88="no",'SOF metric 44b CCG performance'!M88="no"),"yes","no")</f>
        <v>no</v>
      </c>
      <c r="J88" s="103" t="str">
        <f>IF(AND('SOF metric 44a CCG performance'!O88="no",'SOF metric 44b CCG performance'!O88="no"),"yes","no")</f>
        <v>no</v>
      </c>
      <c r="K88" s="103" t="str">
        <f>IF(AND('SOF metric 44a CCG performance'!Q88="no",'SOF metric 44b CCG performance'!Q88="no"),"yes","no")</f>
        <v>no</v>
      </c>
      <c r="L88" s="103" t="str">
        <f>IF(AND('SOF metric 44a CCG performance'!S88="no",'SOF metric 44b CCG performance'!S88="no"),"yes","no")</f>
        <v>no</v>
      </c>
      <c r="M88" s="103" t="str">
        <f>IF(AND('SOF metric 44a CCG performance'!U88="no",'SOF metric 44b CCG performance'!U88="no"),"yes","no")</f>
        <v>no</v>
      </c>
      <c r="N88" s="103" t="str">
        <f>IF(AND('SOF metric 44a CCG performance'!W88="no",'SOF metric 44b CCG performance'!W88="no"),"yes","no")</f>
        <v>no</v>
      </c>
    </row>
    <row r="89" spans="1:14" ht="10" customHeight="1" x14ac:dyDescent="0.2">
      <c r="A89" s="158" t="s">
        <v>179</v>
      </c>
      <c r="B89" s="158" t="s">
        <v>203</v>
      </c>
      <c r="C89" s="158" t="s">
        <v>204</v>
      </c>
      <c r="D89" s="158" t="s">
        <v>205</v>
      </c>
      <c r="E89" s="158" t="s">
        <v>398</v>
      </c>
      <c r="F89" s="158" t="s">
        <v>85</v>
      </c>
      <c r="G89" s="103" t="str">
        <f>IF(AND('SOF metric 44a CCG performance'!I89="no",'SOF metric 44b CCG performance'!I89="no"),"yes","no")</f>
        <v>no</v>
      </c>
      <c r="H89" s="103" t="str">
        <f>IF(AND('SOF metric 44a CCG performance'!K89="no",'SOF metric 44b CCG performance'!K89="no"),"yes","no")</f>
        <v>no</v>
      </c>
      <c r="I89" s="103" t="str">
        <f>IF(AND('SOF metric 44a CCG performance'!M89="no",'SOF metric 44b CCG performance'!M89="no"),"yes","no")</f>
        <v>no</v>
      </c>
      <c r="J89" s="103" t="str">
        <f>IF(AND('SOF metric 44a CCG performance'!O89="no",'SOF metric 44b CCG performance'!O89="no"),"yes","no")</f>
        <v>no</v>
      </c>
      <c r="K89" s="103" t="str">
        <f>IF(AND('SOF metric 44a CCG performance'!Q89="no",'SOF metric 44b CCG performance'!Q89="no"),"yes","no")</f>
        <v>no</v>
      </c>
      <c r="L89" s="103" t="str">
        <f>IF(AND('SOF metric 44a CCG performance'!S89="no",'SOF metric 44b CCG performance'!S89="no"),"yes","no")</f>
        <v>no</v>
      </c>
      <c r="M89" s="103" t="str">
        <f>IF(AND('SOF metric 44a CCG performance'!U89="no",'SOF metric 44b CCG performance'!U89="no"),"yes","no")</f>
        <v>no</v>
      </c>
      <c r="N89" s="103" t="str">
        <f>IF(AND('SOF metric 44a CCG performance'!W89="no",'SOF metric 44b CCG performance'!W89="no"),"yes","no")</f>
        <v>yes</v>
      </c>
    </row>
    <row r="90" spans="1:14" ht="10" customHeight="1" x14ac:dyDescent="0.2">
      <c r="A90" s="158" t="s">
        <v>182</v>
      </c>
      <c r="B90" s="158" t="s">
        <v>219</v>
      </c>
      <c r="C90" s="158" t="s">
        <v>251</v>
      </c>
      <c r="D90" s="158" t="s">
        <v>252</v>
      </c>
      <c r="E90" s="158" t="s">
        <v>399</v>
      </c>
      <c r="F90" s="158" t="s">
        <v>86</v>
      </c>
      <c r="G90" s="103" t="str">
        <f>IF(AND('SOF metric 44a CCG performance'!I90="no",'SOF metric 44b CCG performance'!I90="no"),"yes","no")</f>
        <v>no</v>
      </c>
      <c r="H90" s="103" t="str">
        <f>IF(AND('SOF metric 44a CCG performance'!K90="no",'SOF metric 44b CCG performance'!K90="no"),"yes","no")</f>
        <v>no</v>
      </c>
      <c r="I90" s="103" t="str">
        <f>IF(AND('SOF metric 44a CCG performance'!M90="no",'SOF metric 44b CCG performance'!M90="no"),"yes","no")</f>
        <v>no</v>
      </c>
      <c r="J90" s="103" t="str">
        <f>IF(AND('SOF metric 44a CCG performance'!O90="no",'SOF metric 44b CCG performance'!O90="no"),"yes","no")</f>
        <v>no</v>
      </c>
      <c r="K90" s="103" t="str">
        <f>IF(AND('SOF metric 44a CCG performance'!Q90="no",'SOF metric 44b CCG performance'!Q90="no"),"yes","no")</f>
        <v>no</v>
      </c>
      <c r="L90" s="103" t="str">
        <f>IF(AND('SOF metric 44a CCG performance'!S90="no",'SOF metric 44b CCG performance'!S90="no"),"yes","no")</f>
        <v>no</v>
      </c>
      <c r="M90" s="103" t="str">
        <f>IF(AND('SOF metric 44a CCG performance'!U90="no",'SOF metric 44b CCG performance'!U90="no"),"yes","no")</f>
        <v>no</v>
      </c>
      <c r="N90" s="103" t="str">
        <f>IF(AND('SOF metric 44a CCG performance'!W90="no",'SOF metric 44b CCG performance'!W90="no"),"yes","no")</f>
        <v>no</v>
      </c>
    </row>
    <row r="91" spans="1:14" ht="10" customHeight="1" x14ac:dyDescent="0.2">
      <c r="A91" s="158" t="s">
        <v>182</v>
      </c>
      <c r="B91" s="158" t="s">
        <v>219</v>
      </c>
      <c r="C91" s="158" t="s">
        <v>251</v>
      </c>
      <c r="D91" s="158" t="s">
        <v>252</v>
      </c>
      <c r="E91" s="158" t="s">
        <v>400</v>
      </c>
      <c r="F91" s="158" t="s">
        <v>87</v>
      </c>
      <c r="G91" s="103" t="str">
        <f>IF(AND('SOF metric 44a CCG performance'!I91="no",'SOF metric 44b CCG performance'!I91="no"),"yes","no")</f>
        <v>no</v>
      </c>
      <c r="H91" s="103" t="str">
        <f>IF(AND('SOF metric 44a CCG performance'!K91="no",'SOF metric 44b CCG performance'!K91="no"),"yes","no")</f>
        <v>no</v>
      </c>
      <c r="I91" s="103" t="str">
        <f>IF(AND('SOF metric 44a CCG performance'!M91="no",'SOF metric 44b CCG performance'!M91="no"),"yes","no")</f>
        <v>no</v>
      </c>
      <c r="J91" s="103" t="str">
        <f>IF(AND('SOF metric 44a CCG performance'!O91="no",'SOF metric 44b CCG performance'!O91="no"),"yes","no")</f>
        <v>no</v>
      </c>
      <c r="K91" s="103" t="str">
        <f>IF(AND('SOF metric 44a CCG performance'!Q91="no",'SOF metric 44b CCG performance'!Q91="no"),"yes","no")</f>
        <v>no</v>
      </c>
      <c r="L91" s="103" t="str">
        <f>IF(AND('SOF metric 44a CCG performance'!S91="no",'SOF metric 44b CCG performance'!S91="no"),"yes","no")</f>
        <v>no</v>
      </c>
      <c r="M91" s="103" t="str">
        <f>IF(AND('SOF metric 44a CCG performance'!U91="no",'SOF metric 44b CCG performance'!U91="no"),"yes","no")</f>
        <v>no</v>
      </c>
      <c r="N91" s="103" t="str">
        <f>IF(AND('SOF metric 44a CCG performance'!W91="no",'SOF metric 44b CCG performance'!W91="no"),"yes","no")</f>
        <v>no</v>
      </c>
    </row>
    <row r="92" spans="1:14" ht="10" customHeight="1" x14ac:dyDescent="0.2">
      <c r="A92" s="158" t="s">
        <v>180</v>
      </c>
      <c r="B92" s="158" t="s">
        <v>215</v>
      </c>
      <c r="C92" s="158" t="s">
        <v>246</v>
      </c>
      <c r="D92" s="158" t="s">
        <v>247</v>
      </c>
      <c r="E92" s="158" t="s">
        <v>401</v>
      </c>
      <c r="F92" s="158" t="s">
        <v>88</v>
      </c>
      <c r="G92" s="103" t="str">
        <f>IF(AND('SOF metric 44a CCG performance'!I92="no",'SOF metric 44b CCG performance'!I92="no"),"yes","no")</f>
        <v>no</v>
      </c>
      <c r="H92" s="103" t="str">
        <f>IF(AND('SOF metric 44a CCG performance'!K92="no",'SOF metric 44b CCG performance'!K92="no"),"yes","no")</f>
        <v>no</v>
      </c>
      <c r="I92" s="103" t="str">
        <f>IF(AND('SOF metric 44a CCG performance'!M92="no",'SOF metric 44b CCG performance'!M92="no"),"yes","no")</f>
        <v>no</v>
      </c>
      <c r="J92" s="103" t="str">
        <f>IF(AND('SOF metric 44a CCG performance'!O92="no",'SOF metric 44b CCG performance'!O92="no"),"yes","no")</f>
        <v>no</v>
      </c>
      <c r="K92" s="103" t="str">
        <f>IF(AND('SOF metric 44a CCG performance'!Q92="no",'SOF metric 44b CCG performance'!Q92="no"),"yes","no")</f>
        <v>no</v>
      </c>
      <c r="L92" s="103" t="str">
        <f>IF(AND('SOF metric 44a CCG performance'!S92="no",'SOF metric 44b CCG performance'!S92="no"),"yes","no")</f>
        <v>no</v>
      </c>
      <c r="M92" s="103" t="str">
        <f>IF(AND('SOF metric 44a CCG performance'!U92="no",'SOF metric 44b CCG performance'!U92="no"),"yes","no")</f>
        <v>no</v>
      </c>
      <c r="N92" s="103" t="str">
        <f>IF(AND('SOF metric 44a CCG performance'!W92="no",'SOF metric 44b CCG performance'!W92="no"),"yes","no")</f>
        <v>no</v>
      </c>
    </row>
    <row r="93" spans="1:14" ht="10" customHeight="1" x14ac:dyDescent="0.2">
      <c r="A93" s="158" t="s">
        <v>182</v>
      </c>
      <c r="B93" s="158" t="s">
        <v>219</v>
      </c>
      <c r="C93" s="158" t="s">
        <v>224</v>
      </c>
      <c r="D93" s="158" t="s">
        <v>225</v>
      </c>
      <c r="E93" s="158" t="s">
        <v>402</v>
      </c>
      <c r="F93" s="158" t="s">
        <v>89</v>
      </c>
      <c r="G93" s="103" t="str">
        <f>IF(AND('SOF metric 44a CCG performance'!I93="no",'SOF metric 44b CCG performance'!I93="no"),"yes","no")</f>
        <v>no</v>
      </c>
      <c r="H93" s="103" t="str">
        <f>IF(AND('SOF metric 44a CCG performance'!K93="no",'SOF metric 44b CCG performance'!K93="no"),"yes","no")</f>
        <v>no</v>
      </c>
      <c r="I93" s="103" t="str">
        <f>IF(AND('SOF metric 44a CCG performance'!M93="no",'SOF metric 44b CCG performance'!M93="no"),"yes","no")</f>
        <v>no</v>
      </c>
      <c r="J93" s="103" t="str">
        <f>IF(AND('SOF metric 44a CCG performance'!O93="no",'SOF metric 44b CCG performance'!O93="no"),"yes","no")</f>
        <v>no</v>
      </c>
      <c r="K93" s="103" t="str">
        <f>IF(AND('SOF metric 44a CCG performance'!Q93="no",'SOF metric 44b CCG performance'!Q93="no"),"yes","no")</f>
        <v>no</v>
      </c>
      <c r="L93" s="103" t="str">
        <f>IF(AND('SOF metric 44a CCG performance'!S93="no",'SOF metric 44b CCG performance'!S93="no"),"yes","no")</f>
        <v>no</v>
      </c>
      <c r="M93" s="103" t="str">
        <f>IF(AND('SOF metric 44a CCG performance'!U93="no",'SOF metric 44b CCG performance'!U93="no"),"yes","no")</f>
        <v>no</v>
      </c>
      <c r="N93" s="103" t="str">
        <f>IF(AND('SOF metric 44a CCG performance'!W93="no",'SOF metric 44b CCG performance'!W93="no"),"yes","no")</f>
        <v>no</v>
      </c>
    </row>
    <row r="94" spans="1:14" ht="10" customHeight="1" x14ac:dyDescent="0.2">
      <c r="A94" s="158" t="s">
        <v>180</v>
      </c>
      <c r="B94" s="158" t="s">
        <v>215</v>
      </c>
      <c r="C94" s="158" t="s">
        <v>246</v>
      </c>
      <c r="D94" s="158" t="s">
        <v>247</v>
      </c>
      <c r="E94" s="158" t="s">
        <v>403</v>
      </c>
      <c r="F94" s="158" t="s">
        <v>90</v>
      </c>
      <c r="G94" s="103" t="str">
        <f>IF(AND('SOF metric 44a CCG performance'!I94="no",'SOF metric 44b CCG performance'!I94="no"),"yes","no")</f>
        <v>no</v>
      </c>
      <c r="H94" s="103" t="str">
        <f>IF(AND('SOF metric 44a CCG performance'!K94="no",'SOF metric 44b CCG performance'!K94="no"),"yes","no")</f>
        <v>no</v>
      </c>
      <c r="I94" s="103" t="str">
        <f>IF(AND('SOF metric 44a CCG performance'!M94="no",'SOF metric 44b CCG performance'!M94="no"),"yes","no")</f>
        <v>no</v>
      </c>
      <c r="J94" s="103" t="str">
        <f>IF(AND('SOF metric 44a CCG performance'!O94="no",'SOF metric 44b CCG performance'!O94="no"),"yes","no")</f>
        <v>no</v>
      </c>
      <c r="K94" s="103" t="str">
        <f>IF(AND('SOF metric 44a CCG performance'!Q94="no",'SOF metric 44b CCG performance'!Q94="no"),"yes","no")</f>
        <v>no</v>
      </c>
      <c r="L94" s="103" t="str">
        <f>IF(AND('SOF metric 44a CCG performance'!S94="no",'SOF metric 44b CCG performance'!S94="no"),"yes","no")</f>
        <v>no</v>
      </c>
      <c r="M94" s="103" t="str">
        <f>IF(AND('SOF metric 44a CCG performance'!U94="no",'SOF metric 44b CCG performance'!U94="no"),"yes","no")</f>
        <v>no</v>
      </c>
      <c r="N94" s="103" t="str">
        <f>IF(AND('SOF metric 44a CCG performance'!W94="no",'SOF metric 44b CCG performance'!W94="no"),"yes","no")</f>
        <v>no</v>
      </c>
    </row>
    <row r="95" spans="1:14" ht="10" customHeight="1" x14ac:dyDescent="0.2">
      <c r="A95" s="158" t="s">
        <v>181</v>
      </c>
      <c r="B95" s="158" t="s">
        <v>199</v>
      </c>
      <c r="C95" s="158" t="s">
        <v>257</v>
      </c>
      <c r="D95" s="158" t="s">
        <v>258</v>
      </c>
      <c r="E95" s="158" t="s">
        <v>404</v>
      </c>
      <c r="F95" s="158" t="s">
        <v>91</v>
      </c>
      <c r="G95" s="103" t="str">
        <f>IF(AND('SOF metric 44a CCG performance'!I95="no",'SOF metric 44b CCG performance'!I95="no"),"yes","no")</f>
        <v>no</v>
      </c>
      <c r="H95" s="103" t="str">
        <f>IF(AND('SOF metric 44a CCG performance'!K95="no",'SOF metric 44b CCG performance'!K95="no"),"yes","no")</f>
        <v>no</v>
      </c>
      <c r="I95" s="103" t="str">
        <f>IF(AND('SOF metric 44a CCG performance'!M95="no",'SOF metric 44b CCG performance'!M95="no"),"yes","no")</f>
        <v>no</v>
      </c>
      <c r="J95" s="103" t="str">
        <f>IF(AND('SOF metric 44a CCG performance'!O95="no",'SOF metric 44b CCG performance'!O95="no"),"yes","no")</f>
        <v>no</v>
      </c>
      <c r="K95" s="103" t="str">
        <f>IF(AND('SOF metric 44a CCG performance'!Q95="no",'SOF metric 44b CCG performance'!Q95="no"),"yes","no")</f>
        <v>no</v>
      </c>
      <c r="L95" s="103" t="str">
        <f>IF(AND('SOF metric 44a CCG performance'!S95="no",'SOF metric 44b CCG performance'!S95="no"),"yes","no")</f>
        <v>no</v>
      </c>
      <c r="M95" s="103" t="str">
        <f>IF(AND('SOF metric 44a CCG performance'!U95="no",'SOF metric 44b CCG performance'!U95="no"),"yes","no")</f>
        <v>no</v>
      </c>
      <c r="N95" s="103" t="str">
        <f>IF(AND('SOF metric 44a CCG performance'!W95="no",'SOF metric 44b CCG performance'!W95="no"),"yes","no")</f>
        <v>no</v>
      </c>
    </row>
    <row r="96" spans="1:14" ht="10" customHeight="1" x14ac:dyDescent="0.2">
      <c r="A96" s="158" t="s">
        <v>183</v>
      </c>
      <c r="B96" s="158" t="s">
        <v>211</v>
      </c>
      <c r="C96" s="158" t="s">
        <v>405</v>
      </c>
      <c r="D96" s="158" t="s">
        <v>406</v>
      </c>
      <c r="E96" s="158" t="s">
        <v>407</v>
      </c>
      <c r="F96" s="158" t="s">
        <v>408</v>
      </c>
      <c r="G96" s="103" t="str">
        <f>IF(AND('SOF metric 44a CCG performance'!I96="no",'SOF metric 44b CCG performance'!I96="no"),"yes","no")</f>
        <v>no</v>
      </c>
      <c r="H96" s="103" t="str">
        <f>IF(AND('SOF metric 44a CCG performance'!K96="no",'SOF metric 44b CCG performance'!K96="no"),"yes","no")</f>
        <v>no</v>
      </c>
      <c r="I96" s="103" t="str">
        <f>IF(AND('SOF metric 44a CCG performance'!M96="no",'SOF metric 44b CCG performance'!M96="no"),"yes","no")</f>
        <v>no</v>
      </c>
      <c r="J96" s="103" t="str">
        <f>IF(AND('SOF metric 44a CCG performance'!O96="no",'SOF metric 44b CCG performance'!O96="no"),"yes","no")</f>
        <v>no</v>
      </c>
      <c r="K96" s="103" t="str">
        <f>IF(AND('SOF metric 44a CCG performance'!Q96="no",'SOF metric 44b CCG performance'!Q96="no"),"yes","no")</f>
        <v>no</v>
      </c>
      <c r="L96" s="103" t="str">
        <f>IF(AND('SOF metric 44a CCG performance'!S96="no",'SOF metric 44b CCG performance'!S96="no"),"yes","no")</f>
        <v>no</v>
      </c>
      <c r="M96" s="103" t="str">
        <f>IF(AND('SOF metric 44a CCG performance'!U96="no",'SOF metric 44b CCG performance'!U96="no"),"yes","no")</f>
        <v>no</v>
      </c>
      <c r="N96" s="103" t="str">
        <f>IF(AND('SOF metric 44a CCG performance'!W96="no",'SOF metric 44b CCG performance'!W96="no"),"yes","no")</f>
        <v>no</v>
      </c>
    </row>
    <row r="97" spans="1:14" ht="10" customHeight="1" x14ac:dyDescent="0.2">
      <c r="A97" s="158" t="s">
        <v>182</v>
      </c>
      <c r="B97" s="158" t="s">
        <v>219</v>
      </c>
      <c r="C97" s="158" t="s">
        <v>224</v>
      </c>
      <c r="D97" s="158" t="s">
        <v>225</v>
      </c>
      <c r="E97" s="158" t="s">
        <v>410</v>
      </c>
      <c r="F97" s="158" t="s">
        <v>93</v>
      </c>
      <c r="G97" s="103" t="str">
        <f>IF(AND('SOF metric 44a CCG performance'!I97="no",'SOF metric 44b CCG performance'!I97="no"),"yes","no")</f>
        <v>no</v>
      </c>
      <c r="H97" s="103" t="str">
        <f>IF(AND('SOF metric 44a CCG performance'!K97="no",'SOF metric 44b CCG performance'!K97="no"),"yes","no")</f>
        <v>no</v>
      </c>
      <c r="I97" s="103" t="str">
        <f>IF(AND('SOF metric 44a CCG performance'!M97="no",'SOF metric 44b CCG performance'!M97="no"),"yes","no")</f>
        <v>no</v>
      </c>
      <c r="J97" s="103" t="str">
        <f>IF(AND('SOF metric 44a CCG performance'!O97="no",'SOF metric 44b CCG performance'!O97="no"),"yes","no")</f>
        <v>no</v>
      </c>
      <c r="K97" s="103" t="str">
        <f>IF(AND('SOF metric 44a CCG performance'!Q97="no",'SOF metric 44b CCG performance'!Q97="no"),"yes","no")</f>
        <v>no</v>
      </c>
      <c r="L97" s="103" t="str">
        <f>IF(AND('SOF metric 44a CCG performance'!S97="no",'SOF metric 44b CCG performance'!S97="no"),"yes","no")</f>
        <v>no</v>
      </c>
      <c r="M97" s="103" t="str">
        <f>IF(AND('SOF metric 44a CCG performance'!U97="no",'SOF metric 44b CCG performance'!U97="no"),"yes","no")</f>
        <v>no</v>
      </c>
      <c r="N97" s="103" t="str">
        <f>IF(AND('SOF metric 44a CCG performance'!W97="no",'SOF metric 44b CCG performance'!W97="no"),"yes","no")</f>
        <v>no</v>
      </c>
    </row>
    <row r="98" spans="1:14" ht="10" customHeight="1" x14ac:dyDescent="0.2">
      <c r="A98" s="158" t="s">
        <v>181</v>
      </c>
      <c r="B98" s="158" t="s">
        <v>199</v>
      </c>
      <c r="C98" s="158" t="s">
        <v>257</v>
      </c>
      <c r="D98" s="158" t="s">
        <v>258</v>
      </c>
      <c r="E98" s="158" t="s">
        <v>411</v>
      </c>
      <c r="F98" s="158" t="s">
        <v>412</v>
      </c>
      <c r="G98" s="103" t="str">
        <f>IF(AND('SOF metric 44a CCG performance'!I98="no",'SOF metric 44b CCG performance'!I98="no"),"yes","no")</f>
        <v>yes</v>
      </c>
      <c r="H98" s="103" t="str">
        <f>IF(AND('SOF metric 44a CCG performance'!K98="no",'SOF metric 44b CCG performance'!K98="no"),"yes","no")</f>
        <v>no</v>
      </c>
      <c r="I98" s="103" t="str">
        <f>IF(AND('SOF metric 44a CCG performance'!M98="no",'SOF metric 44b CCG performance'!M98="no"),"yes","no")</f>
        <v>no</v>
      </c>
      <c r="J98" s="103" t="str">
        <f>IF(AND('SOF metric 44a CCG performance'!O98="no",'SOF metric 44b CCG performance'!O98="no"),"yes","no")</f>
        <v>no</v>
      </c>
      <c r="K98" s="103" t="str">
        <f>IF(AND('SOF metric 44a CCG performance'!Q98="no",'SOF metric 44b CCG performance'!Q98="no"),"yes","no")</f>
        <v>no</v>
      </c>
      <c r="L98" s="103" t="str">
        <f>IF(AND('SOF metric 44a CCG performance'!S98="no",'SOF metric 44b CCG performance'!S98="no"),"yes","no")</f>
        <v>no</v>
      </c>
      <c r="M98" s="103" t="str">
        <f>IF(AND('SOF metric 44a CCG performance'!U98="no",'SOF metric 44b CCG performance'!U98="no"),"yes","no")</f>
        <v>no</v>
      </c>
      <c r="N98" s="103" t="str">
        <f>IF(AND('SOF metric 44a CCG performance'!W98="no",'SOF metric 44b CCG performance'!W98="no"),"yes","no")</f>
        <v>no</v>
      </c>
    </row>
    <row r="99" spans="1:14" ht="10" customHeight="1" x14ac:dyDescent="0.2">
      <c r="A99" s="158" t="s">
        <v>179</v>
      </c>
      <c r="B99" s="158" t="s">
        <v>203</v>
      </c>
      <c r="C99" s="158" t="s">
        <v>204</v>
      </c>
      <c r="D99" s="158" t="s">
        <v>205</v>
      </c>
      <c r="E99" s="158" t="s">
        <v>414</v>
      </c>
      <c r="F99" s="158" t="s">
        <v>95</v>
      </c>
      <c r="G99" s="103" t="str">
        <f>IF(AND('SOF metric 44a CCG performance'!I99="no",'SOF metric 44b CCG performance'!I99="no"),"yes","no")</f>
        <v>no</v>
      </c>
      <c r="H99" s="103" t="str">
        <f>IF(AND('SOF metric 44a CCG performance'!K99="no",'SOF metric 44b CCG performance'!K99="no"),"yes","no")</f>
        <v>no</v>
      </c>
      <c r="I99" s="103" t="str">
        <f>IF(AND('SOF metric 44a CCG performance'!M99="no",'SOF metric 44b CCG performance'!M99="no"),"yes","no")</f>
        <v>no</v>
      </c>
      <c r="J99" s="103" t="str">
        <f>IF(AND('SOF metric 44a CCG performance'!O99="no",'SOF metric 44b CCG performance'!O99="no"),"yes","no")</f>
        <v>no</v>
      </c>
      <c r="K99" s="103" t="str">
        <f>IF(AND('SOF metric 44a CCG performance'!Q99="no",'SOF metric 44b CCG performance'!Q99="no"),"yes","no")</f>
        <v>no</v>
      </c>
      <c r="L99" s="103" t="str">
        <f>IF(AND('SOF metric 44a CCG performance'!S99="no",'SOF metric 44b CCG performance'!S99="no"),"yes","no")</f>
        <v>no</v>
      </c>
      <c r="M99" s="103" t="str">
        <f>IF(AND('SOF metric 44a CCG performance'!U99="no",'SOF metric 44b CCG performance'!U99="no"),"yes","no")</f>
        <v>no</v>
      </c>
      <c r="N99" s="103" t="str">
        <f>IF(AND('SOF metric 44a CCG performance'!W99="no",'SOF metric 44b CCG performance'!W99="no"),"yes","no")</f>
        <v>no</v>
      </c>
    </row>
    <row r="100" spans="1:14" ht="10" customHeight="1" x14ac:dyDescent="0.2">
      <c r="A100" s="158" t="s">
        <v>182</v>
      </c>
      <c r="B100" s="158" t="s">
        <v>219</v>
      </c>
      <c r="C100" s="158" t="s">
        <v>224</v>
      </c>
      <c r="D100" s="158" t="s">
        <v>225</v>
      </c>
      <c r="E100" s="158" t="s">
        <v>416</v>
      </c>
      <c r="F100" s="158" t="s">
        <v>97</v>
      </c>
      <c r="G100" s="103" t="str">
        <f>IF(AND('SOF metric 44a CCG performance'!I100="no",'SOF metric 44b CCG performance'!I100="no"),"yes","no")</f>
        <v>no</v>
      </c>
      <c r="H100" s="103" t="str">
        <f>IF(AND('SOF metric 44a CCG performance'!K100="no",'SOF metric 44b CCG performance'!K100="no"),"yes","no")</f>
        <v>no</v>
      </c>
      <c r="I100" s="103" t="str">
        <f>IF(AND('SOF metric 44a CCG performance'!M100="no",'SOF metric 44b CCG performance'!M100="no"),"yes","no")</f>
        <v>no</v>
      </c>
      <c r="J100" s="103" t="str">
        <f>IF(AND('SOF metric 44a CCG performance'!O100="no",'SOF metric 44b CCG performance'!O100="no"),"yes","no")</f>
        <v>no</v>
      </c>
      <c r="K100" s="103" t="str">
        <f>IF(AND('SOF metric 44a CCG performance'!Q100="no",'SOF metric 44b CCG performance'!Q100="no"),"yes","no")</f>
        <v>no</v>
      </c>
      <c r="L100" s="103" t="str">
        <f>IF(AND('SOF metric 44a CCG performance'!S100="no",'SOF metric 44b CCG performance'!S100="no"),"yes","no")</f>
        <v>no</v>
      </c>
      <c r="M100" s="103" t="str">
        <f>IF(AND('SOF metric 44a CCG performance'!U100="no",'SOF metric 44b CCG performance'!U100="no"),"yes","no")</f>
        <v>no</v>
      </c>
      <c r="N100" s="103" t="str">
        <f>IF(AND('SOF metric 44a CCG performance'!W100="no",'SOF metric 44b CCG performance'!W100="no"),"yes","no")</f>
        <v>yes</v>
      </c>
    </row>
    <row r="101" spans="1:14" ht="10" customHeight="1" x14ac:dyDescent="0.2">
      <c r="A101" s="158" t="s">
        <v>181</v>
      </c>
      <c r="B101" s="158" t="s">
        <v>199</v>
      </c>
      <c r="C101" s="158" t="s">
        <v>288</v>
      </c>
      <c r="D101" s="158" t="s">
        <v>289</v>
      </c>
      <c r="E101" s="158" t="s">
        <v>417</v>
      </c>
      <c r="F101" s="158" t="s">
        <v>98</v>
      </c>
      <c r="G101" s="103" t="str">
        <f>IF(AND('SOF metric 44a CCG performance'!I101="no",'SOF metric 44b CCG performance'!I101="no"),"yes","no")</f>
        <v>no</v>
      </c>
      <c r="H101" s="103" t="str">
        <f>IF(AND('SOF metric 44a CCG performance'!K101="no",'SOF metric 44b CCG performance'!K101="no"),"yes","no")</f>
        <v>no</v>
      </c>
      <c r="I101" s="103" t="str">
        <f>IF(AND('SOF metric 44a CCG performance'!M101="no",'SOF metric 44b CCG performance'!M101="no"),"yes","no")</f>
        <v>no</v>
      </c>
      <c r="J101" s="103" t="str">
        <f>IF(AND('SOF metric 44a CCG performance'!O101="no",'SOF metric 44b CCG performance'!O101="no"),"yes","no")</f>
        <v>no</v>
      </c>
      <c r="K101" s="103" t="str">
        <f>IF(AND('SOF metric 44a CCG performance'!Q101="no",'SOF metric 44b CCG performance'!Q101="no"),"yes","no")</f>
        <v>no</v>
      </c>
      <c r="L101" s="103" t="str">
        <f>IF(AND('SOF metric 44a CCG performance'!S101="no",'SOF metric 44b CCG performance'!S101="no"),"yes","no")</f>
        <v>no</v>
      </c>
      <c r="M101" s="103" t="str">
        <f>IF(AND('SOF metric 44a CCG performance'!U101="no",'SOF metric 44b CCG performance'!U101="no"),"yes","no")</f>
        <v>no</v>
      </c>
      <c r="N101" s="103" t="str">
        <f>IF(AND('SOF metric 44a CCG performance'!W101="no",'SOF metric 44b CCG performance'!W101="no"),"yes","no")</f>
        <v>no</v>
      </c>
    </row>
    <row r="102" spans="1:14" ht="10" customHeight="1" x14ac:dyDescent="0.2">
      <c r="A102" s="158" t="s">
        <v>181</v>
      </c>
      <c r="B102" s="158" t="s">
        <v>199</v>
      </c>
      <c r="C102" s="158" t="s">
        <v>227</v>
      </c>
      <c r="D102" s="158" t="s">
        <v>228</v>
      </c>
      <c r="E102" s="158" t="s">
        <v>418</v>
      </c>
      <c r="F102" s="158" t="s">
        <v>99</v>
      </c>
      <c r="G102" s="103" t="str">
        <f>IF(AND('SOF metric 44a CCG performance'!I102="no",'SOF metric 44b CCG performance'!I102="no"),"yes","no")</f>
        <v>no</v>
      </c>
      <c r="H102" s="103" t="str">
        <f>IF(AND('SOF metric 44a CCG performance'!K102="no",'SOF metric 44b CCG performance'!K102="no"),"yes","no")</f>
        <v>no</v>
      </c>
      <c r="I102" s="103" t="str">
        <f>IF(AND('SOF metric 44a CCG performance'!M102="no",'SOF metric 44b CCG performance'!M102="no"),"yes","no")</f>
        <v>no</v>
      </c>
      <c r="J102" s="103" t="str">
        <f>IF(AND('SOF metric 44a CCG performance'!O102="no",'SOF metric 44b CCG performance'!O102="no"),"yes","no")</f>
        <v>no</v>
      </c>
      <c r="K102" s="103" t="str">
        <f>IF(AND('SOF metric 44a CCG performance'!Q102="no",'SOF metric 44b CCG performance'!Q102="no"),"yes","no")</f>
        <v>no</v>
      </c>
      <c r="L102" s="103" t="str">
        <f>IF(AND('SOF metric 44a CCG performance'!S102="no",'SOF metric 44b CCG performance'!S102="no"),"yes","no")</f>
        <v>no</v>
      </c>
      <c r="M102" s="103" t="str">
        <f>IF(AND('SOF metric 44a CCG performance'!U102="no",'SOF metric 44b CCG performance'!U102="no"),"yes","no")</f>
        <v>no</v>
      </c>
      <c r="N102" s="103" t="str">
        <f>IF(AND('SOF metric 44a CCG performance'!W102="no",'SOF metric 44b CCG performance'!W102="no"),"yes","no")</f>
        <v>no</v>
      </c>
    </row>
    <row r="103" spans="1:14" ht="10" customHeight="1" x14ac:dyDescent="0.2">
      <c r="A103" s="158" t="s">
        <v>182</v>
      </c>
      <c r="B103" s="158" t="s">
        <v>219</v>
      </c>
      <c r="C103" s="158" t="s">
        <v>251</v>
      </c>
      <c r="D103" s="158" t="s">
        <v>252</v>
      </c>
      <c r="E103" s="158" t="s">
        <v>421</v>
      </c>
      <c r="F103" s="158" t="s">
        <v>102</v>
      </c>
      <c r="G103" s="103" t="str">
        <f>IF(AND('SOF metric 44a CCG performance'!I103="no",'SOF metric 44b CCG performance'!I103="no"),"yes","no")</f>
        <v>no</v>
      </c>
      <c r="H103" s="103" t="str">
        <f>IF(AND('SOF metric 44a CCG performance'!K103="no",'SOF metric 44b CCG performance'!K103="no"),"yes","no")</f>
        <v>no</v>
      </c>
      <c r="I103" s="103" t="str">
        <f>IF(AND('SOF metric 44a CCG performance'!M103="no",'SOF metric 44b CCG performance'!M103="no"),"yes","no")</f>
        <v>no</v>
      </c>
      <c r="J103" s="103" t="str">
        <f>IF(AND('SOF metric 44a CCG performance'!O103="no",'SOF metric 44b CCG performance'!O103="no"),"yes","no")</f>
        <v>no</v>
      </c>
      <c r="K103" s="103" t="str">
        <f>IF(AND('SOF metric 44a CCG performance'!Q103="no",'SOF metric 44b CCG performance'!Q103="no"),"yes","no")</f>
        <v>no</v>
      </c>
      <c r="L103" s="103" t="str">
        <f>IF(AND('SOF metric 44a CCG performance'!S103="no",'SOF metric 44b CCG performance'!S103="no"),"yes","no")</f>
        <v>no</v>
      </c>
      <c r="M103" s="103" t="str">
        <f>IF(AND('SOF metric 44a CCG performance'!U103="no",'SOF metric 44b CCG performance'!U103="no"),"yes","no")</f>
        <v>no</v>
      </c>
      <c r="N103" s="103" t="str">
        <f>IF(AND('SOF metric 44a CCG performance'!W103="no",'SOF metric 44b CCG performance'!W103="no"),"yes","no")</f>
        <v>no</v>
      </c>
    </row>
    <row r="104" spans="1:14" ht="10" customHeight="1" x14ac:dyDescent="0.2">
      <c r="A104" s="158" t="s">
        <v>179</v>
      </c>
      <c r="B104" s="158" t="s">
        <v>203</v>
      </c>
      <c r="C104" s="158" t="s">
        <v>278</v>
      </c>
      <c r="D104" s="158" t="s">
        <v>279</v>
      </c>
      <c r="E104" s="158" t="s">
        <v>423</v>
      </c>
      <c r="F104" s="158" t="s">
        <v>104</v>
      </c>
      <c r="G104" s="103" t="str">
        <f>IF(AND('SOF metric 44a CCG performance'!I104="no",'SOF metric 44b CCG performance'!I104="no"),"yes","no")</f>
        <v>no</v>
      </c>
      <c r="H104" s="103" t="str">
        <f>IF(AND('SOF metric 44a CCG performance'!K104="no",'SOF metric 44b CCG performance'!K104="no"),"yes","no")</f>
        <v>no</v>
      </c>
      <c r="I104" s="103" t="str">
        <f>IF(AND('SOF metric 44a CCG performance'!M104="no",'SOF metric 44b CCG performance'!M104="no"),"yes","no")</f>
        <v>no</v>
      </c>
      <c r="J104" s="103" t="str">
        <f>IF(AND('SOF metric 44a CCG performance'!O104="no",'SOF metric 44b CCG performance'!O104="no"),"yes","no")</f>
        <v>no</v>
      </c>
      <c r="K104" s="103" t="str">
        <f>IF(AND('SOF metric 44a CCG performance'!Q104="no",'SOF metric 44b CCG performance'!Q104="no"),"yes","no")</f>
        <v>no</v>
      </c>
      <c r="L104" s="103" t="str">
        <f>IF(AND('SOF metric 44a CCG performance'!S104="no",'SOF metric 44b CCG performance'!S104="no"),"yes","no")</f>
        <v>yes</v>
      </c>
      <c r="M104" s="103" t="str">
        <f>IF(AND('SOF metric 44a CCG performance'!U104="no",'SOF metric 44b CCG performance'!U104="no"),"yes","no")</f>
        <v>yes</v>
      </c>
      <c r="N104" s="103" t="str">
        <f>IF(AND('SOF metric 44a CCG performance'!W104="no",'SOF metric 44b CCG performance'!W104="no"),"yes","no")</f>
        <v>yes</v>
      </c>
    </row>
    <row r="105" spans="1:14" ht="10" customHeight="1" x14ac:dyDescent="0.2">
      <c r="A105" s="158" t="s">
        <v>182</v>
      </c>
      <c r="B105" s="158" t="s">
        <v>219</v>
      </c>
      <c r="C105" s="158" t="s">
        <v>220</v>
      </c>
      <c r="D105" s="158" t="s">
        <v>221</v>
      </c>
      <c r="E105" s="158" t="s">
        <v>425</v>
      </c>
      <c r="F105" s="158" t="s">
        <v>106</v>
      </c>
      <c r="G105" s="103" t="str">
        <f>IF(AND('SOF metric 44a CCG performance'!I105="no",'SOF metric 44b CCG performance'!I105="no"),"yes","no")</f>
        <v>no</v>
      </c>
      <c r="H105" s="103" t="str">
        <f>IF(AND('SOF metric 44a CCG performance'!K105="no",'SOF metric 44b CCG performance'!K105="no"),"yes","no")</f>
        <v>no</v>
      </c>
      <c r="I105" s="103" t="str">
        <f>IF(AND('SOF metric 44a CCG performance'!M105="no",'SOF metric 44b CCG performance'!M105="no"),"yes","no")</f>
        <v>no</v>
      </c>
      <c r="J105" s="103" t="str">
        <f>IF(AND('SOF metric 44a CCG performance'!O105="no",'SOF metric 44b CCG performance'!O105="no"),"yes","no")</f>
        <v>no</v>
      </c>
      <c r="K105" s="103" t="str">
        <f>IF(AND('SOF metric 44a CCG performance'!Q105="no",'SOF metric 44b CCG performance'!Q105="no"),"yes","no")</f>
        <v>no</v>
      </c>
      <c r="L105" s="103" t="str">
        <f>IF(AND('SOF metric 44a CCG performance'!S105="no",'SOF metric 44b CCG performance'!S105="no"),"yes","no")</f>
        <v>no</v>
      </c>
      <c r="M105" s="103" t="str">
        <f>IF(AND('SOF metric 44a CCG performance'!U105="no",'SOF metric 44b CCG performance'!U105="no"),"yes","no")</f>
        <v>no</v>
      </c>
      <c r="N105" s="103" t="str">
        <f>IF(AND('SOF metric 44a CCG performance'!W105="no",'SOF metric 44b CCG performance'!W105="no"),"yes","no")</f>
        <v>no</v>
      </c>
    </row>
    <row r="106" spans="1:14" ht="10" customHeight="1" x14ac:dyDescent="0.2">
      <c r="A106" s="158" t="s">
        <v>180</v>
      </c>
      <c r="B106" s="158" t="s">
        <v>215</v>
      </c>
      <c r="C106" s="158" t="s">
        <v>285</v>
      </c>
      <c r="D106" s="158" t="s">
        <v>286</v>
      </c>
      <c r="E106" s="158" t="s">
        <v>426</v>
      </c>
      <c r="F106" s="158" t="s">
        <v>107</v>
      </c>
      <c r="G106" s="103" t="str">
        <f>IF(AND('SOF metric 44a CCG performance'!I106="no",'SOF metric 44b CCG performance'!I106="no"),"yes","no")</f>
        <v>no</v>
      </c>
      <c r="H106" s="103" t="str">
        <f>IF(AND('SOF metric 44a CCG performance'!K106="no",'SOF metric 44b CCG performance'!K106="no"),"yes","no")</f>
        <v>no</v>
      </c>
      <c r="I106" s="103" t="str">
        <f>IF(AND('SOF metric 44a CCG performance'!M106="no",'SOF metric 44b CCG performance'!M106="no"),"yes","no")</f>
        <v>no</v>
      </c>
      <c r="J106" s="103" t="str">
        <f>IF(AND('SOF metric 44a CCG performance'!O106="no",'SOF metric 44b CCG performance'!O106="no"),"yes","no")</f>
        <v>no</v>
      </c>
      <c r="K106" s="103" t="str">
        <f>IF(AND('SOF metric 44a CCG performance'!Q106="no",'SOF metric 44b CCG performance'!Q106="no"),"yes","no")</f>
        <v>no</v>
      </c>
      <c r="L106" s="103" t="str">
        <f>IF(AND('SOF metric 44a CCG performance'!S106="no",'SOF metric 44b CCG performance'!S106="no"),"yes","no")</f>
        <v>no</v>
      </c>
      <c r="M106" s="103" t="str">
        <f>IF(AND('SOF metric 44a CCG performance'!U106="no",'SOF metric 44b CCG performance'!U106="no"),"yes","no")</f>
        <v>no</v>
      </c>
      <c r="N106" s="103" t="str">
        <f>IF(AND('SOF metric 44a CCG performance'!W106="no",'SOF metric 44b CCG performance'!W106="no"),"yes","no")</f>
        <v>no</v>
      </c>
    </row>
    <row r="107" spans="1:14" ht="10" customHeight="1" x14ac:dyDescent="0.2">
      <c r="A107" s="158" t="s">
        <v>179</v>
      </c>
      <c r="B107" s="158" t="s">
        <v>203</v>
      </c>
      <c r="C107" s="158" t="s">
        <v>316</v>
      </c>
      <c r="D107" s="158" t="s">
        <v>317</v>
      </c>
      <c r="E107" s="158" t="s">
        <v>428</v>
      </c>
      <c r="F107" s="158" t="s">
        <v>109</v>
      </c>
      <c r="G107" s="103" t="str">
        <f>IF(AND('SOF metric 44a CCG performance'!I107="no",'SOF metric 44b CCG performance'!I107="no"),"yes","no")</f>
        <v>no</v>
      </c>
      <c r="H107" s="103" t="str">
        <f>IF(AND('SOF metric 44a CCG performance'!K107="no",'SOF metric 44b CCG performance'!K107="no"),"yes","no")</f>
        <v>no</v>
      </c>
      <c r="I107" s="103" t="str">
        <f>IF(AND('SOF metric 44a CCG performance'!M107="no",'SOF metric 44b CCG performance'!M107="no"),"yes","no")</f>
        <v>no</v>
      </c>
      <c r="J107" s="103" t="str">
        <f>IF(AND('SOF metric 44a CCG performance'!O107="no",'SOF metric 44b CCG performance'!O107="no"),"yes","no")</f>
        <v>no</v>
      </c>
      <c r="K107" s="103" t="str">
        <f>IF(AND('SOF metric 44a CCG performance'!Q107="no",'SOF metric 44b CCG performance'!Q107="no"),"yes","no")</f>
        <v>no</v>
      </c>
      <c r="L107" s="103" t="str">
        <f>IF(AND('SOF metric 44a CCG performance'!S107="no",'SOF metric 44b CCG performance'!S107="no"),"yes","no")</f>
        <v>no</v>
      </c>
      <c r="M107" s="103" t="str">
        <f>IF(AND('SOF metric 44a CCG performance'!U107="no",'SOF metric 44b CCG performance'!U107="no"),"yes","no")</f>
        <v>no</v>
      </c>
      <c r="N107" s="103" t="str">
        <f>IF(AND('SOF metric 44a CCG performance'!W107="no",'SOF metric 44b CCG performance'!W107="no"),"yes","no")</f>
        <v>yes</v>
      </c>
    </row>
    <row r="108" spans="1:14" ht="10" customHeight="1" x14ac:dyDescent="0.2">
      <c r="A108" s="158" t="s">
        <v>183</v>
      </c>
      <c r="B108" s="158" t="s">
        <v>211</v>
      </c>
      <c r="C108" s="158" t="s">
        <v>234</v>
      </c>
      <c r="D108" s="158" t="s">
        <v>235</v>
      </c>
      <c r="E108" s="158" t="s">
        <v>429</v>
      </c>
      <c r="F108" s="158" t="s">
        <v>430</v>
      </c>
      <c r="G108" s="103" t="str">
        <f>IF(AND('SOF metric 44a CCG performance'!I108="no",'SOF metric 44b CCG performance'!I108="no"),"yes","no")</f>
        <v>no</v>
      </c>
      <c r="H108" s="103" t="str">
        <f>IF(AND('SOF metric 44a CCG performance'!K108="no",'SOF metric 44b CCG performance'!K108="no"),"yes","no")</f>
        <v>no</v>
      </c>
      <c r="I108" s="103" t="str">
        <f>IF(AND('SOF metric 44a CCG performance'!M108="no",'SOF metric 44b CCG performance'!M108="no"),"yes","no")</f>
        <v>no</v>
      </c>
      <c r="J108" s="103" t="str">
        <f>IF(AND('SOF metric 44a CCG performance'!O108="no",'SOF metric 44b CCG performance'!O108="no"),"yes","no")</f>
        <v>no</v>
      </c>
      <c r="K108" s="103" t="str">
        <f>IF(AND('SOF metric 44a CCG performance'!Q108="no",'SOF metric 44b CCG performance'!Q108="no"),"yes","no")</f>
        <v>no</v>
      </c>
      <c r="L108" s="103" t="str">
        <f>IF(AND('SOF metric 44a CCG performance'!S108="no",'SOF metric 44b CCG performance'!S108="no"),"yes","no")</f>
        <v>no</v>
      </c>
      <c r="M108" s="103" t="str">
        <f>IF(AND('SOF metric 44a CCG performance'!U108="no",'SOF metric 44b CCG performance'!U108="no"),"yes","no")</f>
        <v>no</v>
      </c>
      <c r="N108" s="103" t="str">
        <f>IF(AND('SOF metric 44a CCG performance'!W108="no",'SOF metric 44b CCG performance'!W108="no"),"yes","no")</f>
        <v>no</v>
      </c>
    </row>
    <row r="109" spans="1:14" ht="10" customHeight="1" x14ac:dyDescent="0.2">
      <c r="A109" s="158" t="s">
        <v>182</v>
      </c>
      <c r="B109" s="158" t="s">
        <v>219</v>
      </c>
      <c r="C109" s="158" t="s">
        <v>224</v>
      </c>
      <c r="D109" s="158" t="s">
        <v>225</v>
      </c>
      <c r="E109" s="158" t="s">
        <v>431</v>
      </c>
      <c r="F109" s="158" t="s">
        <v>110</v>
      </c>
      <c r="G109" s="103" t="str">
        <f>IF(AND('SOF metric 44a CCG performance'!I109="no",'SOF metric 44b CCG performance'!I109="no"),"yes","no")</f>
        <v>no</v>
      </c>
      <c r="H109" s="103" t="str">
        <f>IF(AND('SOF metric 44a CCG performance'!K109="no",'SOF metric 44b CCG performance'!K109="no"),"yes","no")</f>
        <v>yes</v>
      </c>
      <c r="I109" s="103" t="str">
        <f>IF(AND('SOF metric 44a CCG performance'!M109="no",'SOF metric 44b CCG performance'!M109="no"),"yes","no")</f>
        <v>yes</v>
      </c>
      <c r="J109" s="103" t="str">
        <f>IF(AND('SOF metric 44a CCG performance'!O109="no",'SOF metric 44b CCG performance'!O109="no"),"yes","no")</f>
        <v>yes</v>
      </c>
      <c r="K109" s="103" t="str">
        <f>IF(AND('SOF metric 44a CCG performance'!Q109="no",'SOF metric 44b CCG performance'!Q109="no"),"yes","no")</f>
        <v>no</v>
      </c>
      <c r="L109" s="103" t="str">
        <f>IF(AND('SOF metric 44a CCG performance'!S109="no",'SOF metric 44b CCG performance'!S109="no"),"yes","no")</f>
        <v>no</v>
      </c>
      <c r="M109" s="103" t="str">
        <f>IF(AND('SOF metric 44a CCG performance'!U109="no",'SOF metric 44b CCG performance'!U109="no"),"yes","no")</f>
        <v>no</v>
      </c>
      <c r="N109" s="103" t="str">
        <f>IF(AND('SOF metric 44a CCG performance'!W109="no",'SOF metric 44b CCG performance'!W109="no"),"yes","no")</f>
        <v>no</v>
      </c>
    </row>
    <row r="110" spans="1:14" ht="10" customHeight="1" x14ac:dyDescent="0.2">
      <c r="A110" s="158" t="s">
        <v>182</v>
      </c>
      <c r="B110" s="158" t="s">
        <v>219</v>
      </c>
      <c r="C110" s="158" t="s">
        <v>251</v>
      </c>
      <c r="D110" s="158" t="s">
        <v>252</v>
      </c>
      <c r="E110" s="158" t="s">
        <v>432</v>
      </c>
      <c r="F110" s="158" t="s">
        <v>111</v>
      </c>
      <c r="G110" s="103" t="str">
        <f>IF(AND('SOF metric 44a CCG performance'!I110="no",'SOF metric 44b CCG performance'!I110="no"),"yes","no")</f>
        <v>yes</v>
      </c>
      <c r="H110" s="103" t="str">
        <f>IF(AND('SOF metric 44a CCG performance'!K110="no",'SOF metric 44b CCG performance'!K110="no"),"yes","no")</f>
        <v>yes</v>
      </c>
      <c r="I110" s="103" t="str">
        <f>IF(AND('SOF metric 44a CCG performance'!M110="no",'SOF metric 44b CCG performance'!M110="no"),"yes","no")</f>
        <v>yes</v>
      </c>
      <c r="J110" s="103" t="str">
        <f>IF(AND('SOF metric 44a CCG performance'!O110="no",'SOF metric 44b CCG performance'!O110="no"),"yes","no")</f>
        <v>yes</v>
      </c>
      <c r="K110" s="103" t="str">
        <f>IF(AND('SOF metric 44a CCG performance'!Q110="no",'SOF metric 44b CCG performance'!Q110="no"),"yes","no")</f>
        <v>yes</v>
      </c>
      <c r="L110" s="103" t="str">
        <f>IF(AND('SOF metric 44a CCG performance'!S110="no",'SOF metric 44b CCG performance'!S110="no"),"yes","no")</f>
        <v>yes</v>
      </c>
      <c r="M110" s="103" t="str">
        <f>IF(AND('SOF metric 44a CCG performance'!U110="no",'SOF metric 44b CCG performance'!U110="no"),"yes","no")</f>
        <v>yes</v>
      </c>
      <c r="N110" s="103" t="str">
        <f>IF(AND('SOF metric 44a CCG performance'!W110="no",'SOF metric 44b CCG performance'!W110="no"),"yes","no")</f>
        <v>yes</v>
      </c>
    </row>
    <row r="112" spans="1:14" x14ac:dyDescent="0.2">
      <c r="E112" s="18" t="s">
        <v>534</v>
      </c>
      <c r="G112">
        <f>COUNTIF(G5:G110,"yes")</f>
        <v>6</v>
      </c>
      <c r="H112" s="390">
        <f t="shared" ref="H112:N112" si="0">COUNTIF(H5:H110,"yes")</f>
        <v>6</v>
      </c>
      <c r="I112" s="390">
        <f t="shared" si="0"/>
        <v>6</v>
      </c>
      <c r="J112" s="390">
        <f t="shared" si="0"/>
        <v>6</v>
      </c>
      <c r="K112" s="395">
        <f t="shared" si="0"/>
        <v>6</v>
      </c>
      <c r="L112" s="403">
        <f t="shared" si="0"/>
        <v>7</v>
      </c>
      <c r="M112" s="406">
        <f t="shared" si="0"/>
        <v>8</v>
      </c>
      <c r="N112" s="409">
        <f t="shared" si="0"/>
        <v>9</v>
      </c>
    </row>
  </sheetData>
  <customSheetViews>
    <customSheetView guid="{0B466410-FB7E-451A-AFD3-95886095C000}" showAutoFilter="1" hiddenColumns="1">
      <pane ySplit="4" topLeftCell="A5" activePane="bottomLeft" state="frozen"/>
      <selection pane="bottomLeft" activeCell="O2" sqref="O2"/>
      <pageMargins left="0.7" right="0.7" top="0.75" bottom="0.75" header="0.3" footer="0.3"/>
      <pageSetup paperSize="9" orientation="portrait" r:id="rId1"/>
      <autoFilter ref="A4:I213" xr:uid="{FB204247-2280-4813-AD74-D3B36B27AB79}"/>
    </customSheetView>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2"/>
      <autoFilter ref="A4:S199" xr:uid="{35D24942-4AB5-4AFB-9AAA-B072DF5A4068}"/>
    </customSheetView>
  </customSheetViews>
  <phoneticPr fontId="12" type="noConversion"/>
  <conditionalFormatting sqref="G5:G110">
    <cfRule type="expression" dxfId="63" priority="108">
      <formula>G5="yes"</formula>
    </cfRule>
  </conditionalFormatting>
  <conditionalFormatting sqref="E5:E110">
    <cfRule type="expression" dxfId="62" priority="13">
      <formula>N5="yes"</formula>
    </cfRule>
  </conditionalFormatting>
  <conditionalFormatting sqref="H5:H110">
    <cfRule type="expression" dxfId="61" priority="9">
      <formula>H5="yes"</formula>
    </cfRule>
  </conditionalFormatting>
  <conditionalFormatting sqref="I5:I110">
    <cfRule type="expression" dxfId="60" priority="8">
      <formula>I5="yes"</formula>
    </cfRule>
  </conditionalFormatting>
  <conditionalFormatting sqref="J5:J110">
    <cfRule type="expression" dxfId="59" priority="7">
      <formula>J5="yes"</formula>
    </cfRule>
  </conditionalFormatting>
  <conditionalFormatting sqref="K5:K110">
    <cfRule type="expression" dxfId="58" priority="6">
      <formula>K5="yes"</formula>
    </cfRule>
  </conditionalFormatting>
  <conditionalFormatting sqref="L5:L110">
    <cfRule type="expression" dxfId="57" priority="4">
      <formula>L5="yes"</formula>
    </cfRule>
  </conditionalFormatting>
  <conditionalFormatting sqref="M5:M110">
    <cfRule type="expression" dxfId="56" priority="3">
      <formula>M5="yes"</formula>
    </cfRule>
  </conditionalFormatting>
  <conditionalFormatting sqref="N5:N110">
    <cfRule type="expression" dxfId="55" priority="1">
      <formula>N5="yes"</formula>
    </cfRule>
  </conditionalFormatting>
  <pageMargins left="0.7" right="0.7" top="0.75" bottom="0.75" header="0.3" footer="0.3"/>
  <pageSetup paperSize="9"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C60E-A6A0-4D37-AC28-9BFC92CF1365}">
  <dimension ref="A1:M131"/>
  <sheetViews>
    <sheetView workbookViewId="0">
      <pane ySplit="4" topLeftCell="A5" activePane="bottomLeft" state="frozen"/>
      <selection pane="bottomLeft"/>
    </sheetView>
  </sheetViews>
  <sheetFormatPr defaultColWidth="9.33203125" defaultRowHeight="10" x14ac:dyDescent="0.2"/>
  <cols>
    <col min="1" max="1" width="31.109375" style="158" customWidth="1"/>
    <col min="2" max="2" width="12.77734375" style="158" bestFit="1" customWidth="1"/>
    <col min="3" max="3" width="45.33203125" style="158" customWidth="1"/>
    <col min="4" max="4" width="10" style="158" bestFit="1" customWidth="1"/>
    <col min="5" max="5" width="40.6640625" style="158" bestFit="1" customWidth="1"/>
    <col min="6" max="6" width="10.44140625" style="158" bestFit="1" customWidth="1"/>
    <col min="7" max="7" width="17.33203125" style="123" customWidth="1"/>
    <col min="8" max="16384" width="9.33203125" style="158"/>
  </cols>
  <sheetData>
    <row r="1" spans="1:13" ht="39" x14ac:dyDescent="0.2">
      <c r="A1" s="382" t="s">
        <v>521</v>
      </c>
    </row>
    <row r="3" spans="1:13" ht="10.5" x14ac:dyDescent="0.25">
      <c r="A3" s="231" t="s">
        <v>646</v>
      </c>
    </row>
    <row r="4" spans="1:13" ht="34.5" customHeight="1" x14ac:dyDescent="0.2">
      <c r="A4" s="261" t="s">
        <v>186</v>
      </c>
      <c r="B4" s="261" t="s">
        <v>187</v>
      </c>
      <c r="C4" s="261" t="s">
        <v>188</v>
      </c>
      <c r="D4" s="261" t="s">
        <v>189</v>
      </c>
      <c r="E4" s="261" t="s">
        <v>0</v>
      </c>
      <c r="F4" s="261" t="s">
        <v>1</v>
      </c>
      <c r="G4" s="261" t="s">
        <v>4</v>
      </c>
      <c r="H4" s="166"/>
      <c r="I4" s="166"/>
      <c r="J4" s="166"/>
      <c r="K4" s="166"/>
      <c r="L4" s="166"/>
      <c r="M4" s="166"/>
    </row>
    <row r="5" spans="1:13" x14ac:dyDescent="0.2">
      <c r="A5" s="390" t="s">
        <v>184</v>
      </c>
      <c r="B5" s="390" t="s">
        <v>190</v>
      </c>
      <c r="C5" s="390" t="s">
        <v>191</v>
      </c>
      <c r="D5" s="390" t="s">
        <v>192</v>
      </c>
      <c r="E5" s="390" t="s">
        <v>193</v>
      </c>
      <c r="F5" s="390" t="s">
        <v>194</v>
      </c>
      <c r="G5" s="259">
        <v>0.72099999999999997</v>
      </c>
      <c r="H5" s="147"/>
      <c r="I5" s="147"/>
      <c r="J5" s="147"/>
      <c r="K5" s="147"/>
      <c r="L5" s="148"/>
      <c r="M5" s="147"/>
    </row>
    <row r="6" spans="1:13" x14ac:dyDescent="0.2">
      <c r="A6" s="390" t="s">
        <v>181</v>
      </c>
      <c r="B6" s="390" t="s">
        <v>199</v>
      </c>
      <c r="C6" s="390" t="s">
        <v>200</v>
      </c>
      <c r="D6" s="390" t="s">
        <v>201</v>
      </c>
      <c r="E6" s="390" t="s">
        <v>207</v>
      </c>
      <c r="F6" s="390" t="s">
        <v>8</v>
      </c>
      <c r="G6" s="259">
        <v>0.82399999999999995</v>
      </c>
      <c r="H6" s="147"/>
      <c r="I6" s="147"/>
      <c r="J6" s="147"/>
      <c r="K6" s="147"/>
      <c r="L6" s="148"/>
      <c r="M6" s="147"/>
    </row>
    <row r="7" spans="1:13" x14ac:dyDescent="0.2">
      <c r="A7" s="390" t="s">
        <v>179</v>
      </c>
      <c r="B7" s="390" t="s">
        <v>203</v>
      </c>
      <c r="C7" s="390" t="s">
        <v>208</v>
      </c>
      <c r="D7" s="390" t="s">
        <v>209</v>
      </c>
      <c r="E7" s="390" t="s">
        <v>464</v>
      </c>
      <c r="F7" s="390" t="s">
        <v>465</v>
      </c>
      <c r="G7" s="259">
        <v>0.80500000000000005</v>
      </c>
      <c r="H7" s="147"/>
      <c r="I7" s="147"/>
      <c r="J7" s="147"/>
      <c r="K7" s="147"/>
      <c r="L7" s="144"/>
      <c r="M7" s="144"/>
    </row>
    <row r="8" spans="1:13" x14ac:dyDescent="0.2">
      <c r="A8" s="390" t="s">
        <v>183</v>
      </c>
      <c r="B8" s="390" t="s">
        <v>211</v>
      </c>
      <c r="C8" s="390" t="s">
        <v>212</v>
      </c>
      <c r="D8" s="390" t="s">
        <v>213</v>
      </c>
      <c r="E8" s="390" t="s">
        <v>214</v>
      </c>
      <c r="F8" s="390" t="s">
        <v>144</v>
      </c>
      <c r="G8" s="259">
        <v>0.66400000000000003</v>
      </c>
      <c r="H8" s="147"/>
      <c r="I8" s="147"/>
      <c r="J8" s="147"/>
      <c r="K8" s="147"/>
      <c r="L8" s="148"/>
      <c r="M8" s="147"/>
    </row>
    <row r="9" spans="1:13" x14ac:dyDescent="0.2">
      <c r="A9" s="390" t="s">
        <v>180</v>
      </c>
      <c r="B9" s="390" t="s">
        <v>215</v>
      </c>
      <c r="C9" s="390" t="s">
        <v>216</v>
      </c>
      <c r="D9" s="390" t="s">
        <v>217</v>
      </c>
      <c r="E9" s="390" t="s">
        <v>218</v>
      </c>
      <c r="F9" s="390" t="s">
        <v>145</v>
      </c>
      <c r="G9" s="259">
        <v>0.82299999999999995</v>
      </c>
      <c r="H9" s="147"/>
      <c r="I9" s="147"/>
      <c r="J9" s="147"/>
      <c r="K9" s="147"/>
      <c r="L9" s="148"/>
      <c r="M9" s="147"/>
    </row>
    <row r="10" spans="1:13" x14ac:dyDescent="0.2">
      <c r="A10" s="390" t="s">
        <v>180</v>
      </c>
      <c r="B10" s="390" t="s">
        <v>215</v>
      </c>
      <c r="C10" s="390" t="s">
        <v>274</v>
      </c>
      <c r="D10" s="390" t="s">
        <v>275</v>
      </c>
      <c r="E10" s="390" t="s">
        <v>466</v>
      </c>
      <c r="F10" s="390" t="s">
        <v>467</v>
      </c>
      <c r="G10" s="259">
        <v>0.83799999999999997</v>
      </c>
      <c r="H10" s="147"/>
      <c r="I10" s="147"/>
      <c r="J10" s="147"/>
      <c r="K10" s="147"/>
      <c r="L10" s="144"/>
      <c r="M10" s="144"/>
    </row>
    <row r="11" spans="1:13" x14ac:dyDescent="0.2">
      <c r="A11" s="390" t="s">
        <v>183</v>
      </c>
      <c r="B11" s="390" t="s">
        <v>211</v>
      </c>
      <c r="C11" s="390" t="s">
        <v>234</v>
      </c>
      <c r="D11" s="390" t="s">
        <v>235</v>
      </c>
      <c r="E11" s="390" t="s">
        <v>236</v>
      </c>
      <c r="F11" s="390" t="s">
        <v>14</v>
      </c>
      <c r="G11" s="259">
        <v>0.627</v>
      </c>
      <c r="H11" s="147"/>
      <c r="I11" s="147"/>
      <c r="J11" s="147"/>
      <c r="K11" s="147"/>
      <c r="L11" s="148"/>
      <c r="M11" s="147"/>
    </row>
    <row r="12" spans="1:13" x14ac:dyDescent="0.2">
      <c r="A12" s="390" t="s">
        <v>184</v>
      </c>
      <c r="B12" s="390" t="s">
        <v>190</v>
      </c>
      <c r="C12" s="390" t="s">
        <v>237</v>
      </c>
      <c r="D12" s="390" t="s">
        <v>238</v>
      </c>
      <c r="E12" s="390" t="s">
        <v>239</v>
      </c>
      <c r="F12" s="390" t="s">
        <v>146</v>
      </c>
      <c r="G12" s="259">
        <v>0.66600000000000004</v>
      </c>
      <c r="H12" s="147"/>
      <c r="I12" s="147"/>
      <c r="J12" s="147"/>
      <c r="K12" s="147"/>
      <c r="L12" s="148"/>
      <c r="M12" s="147"/>
    </row>
    <row r="13" spans="1:13" x14ac:dyDescent="0.2">
      <c r="A13" s="390" t="s">
        <v>183</v>
      </c>
      <c r="B13" s="390" t="s">
        <v>211</v>
      </c>
      <c r="C13" s="390" t="s">
        <v>212</v>
      </c>
      <c r="D13" s="390" t="s">
        <v>213</v>
      </c>
      <c r="E13" s="390" t="s">
        <v>240</v>
      </c>
      <c r="F13" s="390" t="s">
        <v>147</v>
      </c>
      <c r="G13" s="259">
        <v>0.77800000000000002</v>
      </c>
      <c r="H13" s="147"/>
      <c r="I13" s="147"/>
      <c r="J13" s="147"/>
      <c r="K13" s="147"/>
      <c r="L13" s="148"/>
      <c r="M13" s="147"/>
    </row>
    <row r="14" spans="1:13" x14ac:dyDescent="0.2">
      <c r="A14" s="390" t="s">
        <v>179</v>
      </c>
      <c r="B14" s="390" t="s">
        <v>203</v>
      </c>
      <c r="C14" s="390" t="s">
        <v>243</v>
      </c>
      <c r="D14" s="390" t="s">
        <v>244</v>
      </c>
      <c r="E14" s="390" t="s">
        <v>245</v>
      </c>
      <c r="F14" s="390" t="s">
        <v>17</v>
      </c>
      <c r="G14" s="259">
        <v>0.84099999999999997</v>
      </c>
      <c r="H14" s="147"/>
      <c r="I14" s="147"/>
      <c r="J14" s="147"/>
      <c r="K14" s="147"/>
      <c r="L14" s="148"/>
      <c r="M14" s="147"/>
    </row>
    <row r="15" spans="1:13" x14ac:dyDescent="0.2">
      <c r="A15" s="390" t="s">
        <v>179</v>
      </c>
      <c r="B15" s="390" t="s">
        <v>203</v>
      </c>
      <c r="C15" s="390" t="s">
        <v>204</v>
      </c>
      <c r="D15" s="390" t="s">
        <v>205</v>
      </c>
      <c r="E15" s="390" t="s">
        <v>249</v>
      </c>
      <c r="F15" s="390" t="s">
        <v>19</v>
      </c>
      <c r="G15" s="259">
        <v>0.85499999999999998</v>
      </c>
      <c r="H15" s="147"/>
      <c r="I15" s="147"/>
      <c r="J15" s="147"/>
      <c r="K15" s="147"/>
      <c r="L15" s="148"/>
      <c r="M15" s="147"/>
    </row>
    <row r="16" spans="1:13" x14ac:dyDescent="0.2">
      <c r="A16" s="390" t="s">
        <v>182</v>
      </c>
      <c r="B16" s="390" t="s">
        <v>219</v>
      </c>
      <c r="C16" s="390" t="s">
        <v>251</v>
      </c>
      <c r="D16" s="390" t="s">
        <v>252</v>
      </c>
      <c r="E16" s="390" t="s">
        <v>253</v>
      </c>
      <c r="F16" s="390" t="s">
        <v>254</v>
      </c>
      <c r="G16" s="259">
        <v>0.80400000000000005</v>
      </c>
      <c r="H16" s="147"/>
      <c r="I16" s="147"/>
      <c r="J16" s="147"/>
      <c r="K16" s="147"/>
      <c r="L16" s="148"/>
      <c r="M16" s="147"/>
    </row>
    <row r="17" spans="1:13" x14ac:dyDescent="0.2">
      <c r="A17" s="390" t="s">
        <v>182</v>
      </c>
      <c r="B17" s="390" t="s">
        <v>219</v>
      </c>
      <c r="C17" s="390" t="s">
        <v>220</v>
      </c>
      <c r="D17" s="390" t="s">
        <v>221</v>
      </c>
      <c r="E17" s="390" t="s">
        <v>255</v>
      </c>
      <c r="F17" s="390" t="s">
        <v>21</v>
      </c>
      <c r="G17" s="259">
        <v>0.84099999999999997</v>
      </c>
      <c r="H17" s="147"/>
      <c r="I17" s="147"/>
      <c r="J17" s="147"/>
      <c r="K17" s="147"/>
      <c r="L17" s="148"/>
      <c r="M17" s="147"/>
    </row>
    <row r="18" spans="1:13" x14ac:dyDescent="0.2">
      <c r="A18" s="390" t="s">
        <v>180</v>
      </c>
      <c r="B18" s="390" t="s">
        <v>215</v>
      </c>
      <c r="C18" s="390" t="s">
        <v>261</v>
      </c>
      <c r="D18" s="390" t="s">
        <v>262</v>
      </c>
      <c r="E18" s="390" t="s">
        <v>468</v>
      </c>
      <c r="F18" s="390" t="s">
        <v>469</v>
      </c>
      <c r="G18" s="259">
        <v>0.82099999999999995</v>
      </c>
      <c r="H18" s="147"/>
      <c r="I18" s="147"/>
      <c r="J18" s="147"/>
      <c r="K18" s="147"/>
      <c r="L18" s="148"/>
      <c r="M18" s="147"/>
    </row>
    <row r="19" spans="1:13" x14ac:dyDescent="0.2">
      <c r="A19" s="390" t="s">
        <v>180</v>
      </c>
      <c r="B19" s="390" t="s">
        <v>215</v>
      </c>
      <c r="C19" s="390" t="s">
        <v>264</v>
      </c>
      <c r="D19" s="390" t="s">
        <v>265</v>
      </c>
      <c r="E19" s="390" t="s">
        <v>266</v>
      </c>
      <c r="F19" s="390" t="s">
        <v>162</v>
      </c>
      <c r="G19" s="259">
        <v>0.79900000000000004</v>
      </c>
      <c r="H19" s="147"/>
      <c r="I19" s="147"/>
      <c r="J19" s="147"/>
      <c r="K19" s="147"/>
      <c r="L19" s="148"/>
      <c r="M19" s="147"/>
    </row>
    <row r="20" spans="1:13" x14ac:dyDescent="0.2">
      <c r="A20" s="390" t="s">
        <v>184</v>
      </c>
      <c r="B20" s="390" t="s">
        <v>190</v>
      </c>
      <c r="C20" s="390" t="s">
        <v>267</v>
      </c>
      <c r="D20" s="390" t="s">
        <v>268</v>
      </c>
      <c r="E20" s="390" t="s">
        <v>269</v>
      </c>
      <c r="F20" s="390" t="s">
        <v>163</v>
      </c>
      <c r="G20" s="259">
        <v>0.78200000000000003</v>
      </c>
      <c r="H20" s="147"/>
      <c r="I20" s="147"/>
      <c r="J20" s="147"/>
      <c r="K20" s="147"/>
      <c r="L20" s="148"/>
      <c r="M20" s="147"/>
    </row>
    <row r="21" spans="1:13" x14ac:dyDescent="0.2">
      <c r="A21" s="390" t="s">
        <v>181</v>
      </c>
      <c r="B21" s="390" t="s">
        <v>199</v>
      </c>
      <c r="C21" s="390" t="s">
        <v>200</v>
      </c>
      <c r="D21" s="390" t="s">
        <v>201</v>
      </c>
      <c r="E21" s="390" t="s">
        <v>270</v>
      </c>
      <c r="F21" s="390" t="s">
        <v>25</v>
      </c>
      <c r="G21" s="259">
        <v>0.85199999999999998</v>
      </c>
      <c r="H21" s="147"/>
      <c r="I21" s="147"/>
      <c r="J21" s="147"/>
      <c r="K21" s="147"/>
      <c r="L21" s="148"/>
      <c r="M21" s="147"/>
    </row>
    <row r="22" spans="1:13" x14ac:dyDescent="0.2">
      <c r="A22" s="390" t="s">
        <v>184</v>
      </c>
      <c r="B22" s="390" t="s">
        <v>190</v>
      </c>
      <c r="C22" s="390" t="s">
        <v>271</v>
      </c>
      <c r="D22" s="390" t="s">
        <v>272</v>
      </c>
      <c r="E22" s="390" t="s">
        <v>273</v>
      </c>
      <c r="F22" s="390" t="s">
        <v>26</v>
      </c>
      <c r="G22" s="259">
        <v>0.752</v>
      </c>
      <c r="H22" s="147"/>
      <c r="I22" s="147"/>
      <c r="J22" s="147"/>
      <c r="K22" s="147"/>
      <c r="L22" s="148"/>
      <c r="M22" s="147"/>
    </row>
    <row r="23" spans="1:13" x14ac:dyDescent="0.2">
      <c r="A23" s="390" t="s">
        <v>179</v>
      </c>
      <c r="B23" s="390" t="s">
        <v>203</v>
      </c>
      <c r="C23" s="390" t="s">
        <v>278</v>
      </c>
      <c r="D23" s="390" t="s">
        <v>279</v>
      </c>
      <c r="E23" s="390" t="s">
        <v>280</v>
      </c>
      <c r="F23" s="390" t="s">
        <v>29</v>
      </c>
      <c r="G23" s="259">
        <v>0.85799999999999998</v>
      </c>
      <c r="H23" s="147"/>
      <c r="I23" s="147"/>
      <c r="J23" s="147"/>
      <c r="K23" s="147"/>
      <c r="L23" s="148"/>
      <c r="M23" s="147"/>
    </row>
    <row r="24" spans="1:13" x14ac:dyDescent="0.2">
      <c r="A24" s="390" t="s">
        <v>182</v>
      </c>
      <c r="B24" s="390" t="s">
        <v>219</v>
      </c>
      <c r="C24" s="390" t="s">
        <v>220</v>
      </c>
      <c r="D24" s="390" t="s">
        <v>221</v>
      </c>
      <c r="E24" s="390" t="s">
        <v>284</v>
      </c>
      <c r="F24" s="390" t="s">
        <v>30</v>
      </c>
      <c r="G24" s="259">
        <v>0.85199999999999998</v>
      </c>
      <c r="H24" s="147"/>
      <c r="I24" s="147"/>
      <c r="J24" s="147"/>
      <c r="K24" s="147"/>
      <c r="L24" s="148"/>
      <c r="M24" s="147"/>
    </row>
    <row r="25" spans="1:13" x14ac:dyDescent="0.2">
      <c r="A25" s="390" t="s">
        <v>180</v>
      </c>
      <c r="B25" s="390" t="s">
        <v>215</v>
      </c>
      <c r="C25" s="390" t="s">
        <v>285</v>
      </c>
      <c r="D25" s="390" t="s">
        <v>286</v>
      </c>
      <c r="E25" s="390" t="s">
        <v>287</v>
      </c>
      <c r="F25" s="390" t="s">
        <v>31</v>
      </c>
      <c r="G25" s="259">
        <v>0.77500000000000002</v>
      </c>
      <c r="H25" s="147"/>
      <c r="I25" s="147"/>
      <c r="J25" s="147"/>
      <c r="K25" s="147"/>
      <c r="L25" s="148"/>
      <c r="M25" s="147"/>
    </row>
    <row r="26" spans="1:13" x14ac:dyDescent="0.2">
      <c r="A26" s="390" t="s">
        <v>181</v>
      </c>
      <c r="B26" s="390" t="s">
        <v>199</v>
      </c>
      <c r="C26" s="390" t="s">
        <v>288</v>
      </c>
      <c r="D26" s="390" t="s">
        <v>289</v>
      </c>
      <c r="E26" s="390" t="s">
        <v>290</v>
      </c>
      <c r="F26" s="390" t="s">
        <v>32</v>
      </c>
      <c r="G26" s="259">
        <v>0.83699999999999997</v>
      </c>
      <c r="H26" s="147"/>
      <c r="I26" s="147"/>
      <c r="J26" s="147"/>
      <c r="K26" s="147"/>
      <c r="L26" s="148"/>
      <c r="M26" s="147"/>
    </row>
    <row r="27" spans="1:13" x14ac:dyDescent="0.2">
      <c r="A27" s="390" t="s">
        <v>183</v>
      </c>
      <c r="B27" s="390" t="s">
        <v>211</v>
      </c>
      <c r="C27" s="390" t="s">
        <v>234</v>
      </c>
      <c r="D27" s="390" t="s">
        <v>235</v>
      </c>
      <c r="E27" s="390" t="s">
        <v>292</v>
      </c>
      <c r="F27" s="390" t="s">
        <v>293</v>
      </c>
      <c r="G27" s="259">
        <v>0.77900000000000003</v>
      </c>
      <c r="H27" s="147"/>
      <c r="I27" s="147"/>
      <c r="J27" s="147"/>
      <c r="K27" s="147"/>
      <c r="L27" s="148"/>
      <c r="M27" s="147"/>
    </row>
    <row r="28" spans="1:13" x14ac:dyDescent="0.2">
      <c r="A28" s="390" t="s">
        <v>183</v>
      </c>
      <c r="B28" s="390" t="s">
        <v>211</v>
      </c>
      <c r="C28" s="390" t="s">
        <v>281</v>
      </c>
      <c r="D28" s="390" t="s">
        <v>282</v>
      </c>
      <c r="E28" s="390" t="s">
        <v>470</v>
      </c>
      <c r="F28" s="390" t="s">
        <v>471</v>
      </c>
      <c r="G28" s="259">
        <v>0.75600000000000001</v>
      </c>
      <c r="H28" s="147"/>
      <c r="I28" s="147"/>
      <c r="J28" s="147"/>
      <c r="K28" s="147"/>
      <c r="L28" s="148"/>
      <c r="M28" s="147"/>
    </row>
    <row r="29" spans="1:13" x14ac:dyDescent="0.2">
      <c r="A29" s="390" t="s">
        <v>184</v>
      </c>
      <c r="B29" s="390" t="s">
        <v>190</v>
      </c>
      <c r="C29" s="390" t="s">
        <v>298</v>
      </c>
      <c r="D29" s="390" t="s">
        <v>299</v>
      </c>
      <c r="E29" s="390" t="s">
        <v>300</v>
      </c>
      <c r="F29" s="390" t="s">
        <v>36</v>
      </c>
      <c r="G29" s="259">
        <v>0.73699999999999999</v>
      </c>
      <c r="H29" s="147"/>
      <c r="I29" s="147"/>
      <c r="J29" s="147"/>
      <c r="K29" s="147"/>
      <c r="L29" s="148"/>
      <c r="M29" s="147"/>
    </row>
    <row r="30" spans="1:13" x14ac:dyDescent="0.2">
      <c r="A30" s="390" t="s">
        <v>183</v>
      </c>
      <c r="B30" s="390" t="s">
        <v>211</v>
      </c>
      <c r="C30" s="390" t="s">
        <v>294</v>
      </c>
      <c r="D30" s="390" t="s">
        <v>295</v>
      </c>
      <c r="E30" s="390" t="s">
        <v>472</v>
      </c>
      <c r="F30" s="390" t="s">
        <v>473</v>
      </c>
      <c r="G30" s="259">
        <v>0.71699999999999997</v>
      </c>
      <c r="H30" s="147"/>
      <c r="I30" s="147"/>
      <c r="J30" s="147"/>
      <c r="K30" s="147"/>
      <c r="L30" s="148"/>
      <c r="M30" s="147"/>
    </row>
    <row r="31" spans="1:13" x14ac:dyDescent="0.2">
      <c r="A31" s="390" t="s">
        <v>179</v>
      </c>
      <c r="B31" s="390" t="s">
        <v>203</v>
      </c>
      <c r="C31" s="390" t="s">
        <v>278</v>
      </c>
      <c r="D31" s="390" t="s">
        <v>279</v>
      </c>
      <c r="E31" s="390" t="s">
        <v>311</v>
      </c>
      <c r="F31" s="390" t="s">
        <v>43</v>
      </c>
      <c r="G31" s="259">
        <v>0.80100000000000005</v>
      </c>
      <c r="H31" s="147"/>
      <c r="I31" s="147"/>
      <c r="J31" s="147"/>
      <c r="K31" s="147"/>
      <c r="L31" s="148"/>
      <c r="M31" s="147"/>
    </row>
    <row r="32" spans="1:13" x14ac:dyDescent="0.2">
      <c r="A32" s="390" t="s">
        <v>179</v>
      </c>
      <c r="B32" s="390" t="s">
        <v>203</v>
      </c>
      <c r="C32" s="390" t="s">
        <v>316</v>
      </c>
      <c r="D32" s="390" t="s">
        <v>317</v>
      </c>
      <c r="E32" s="390" t="s">
        <v>318</v>
      </c>
      <c r="F32" s="390" t="s">
        <v>48</v>
      </c>
      <c r="G32" s="259">
        <v>0.81100000000000005</v>
      </c>
      <c r="H32" s="147"/>
      <c r="I32" s="147"/>
      <c r="J32" s="147"/>
      <c r="K32" s="147"/>
      <c r="L32" s="148"/>
      <c r="M32" s="147"/>
    </row>
    <row r="33" spans="1:13" x14ac:dyDescent="0.2">
      <c r="A33" s="390" t="s">
        <v>183</v>
      </c>
      <c r="B33" s="390" t="s">
        <v>211</v>
      </c>
      <c r="C33" s="390" t="s">
        <v>320</v>
      </c>
      <c r="D33" s="390" t="s">
        <v>321</v>
      </c>
      <c r="E33" s="390" t="s">
        <v>322</v>
      </c>
      <c r="F33" s="390" t="s">
        <v>323</v>
      </c>
      <c r="G33" s="259">
        <v>0.82599999999999996</v>
      </c>
      <c r="H33" s="147"/>
      <c r="I33" s="147"/>
      <c r="J33" s="147"/>
      <c r="K33" s="147"/>
      <c r="L33" s="148"/>
      <c r="M33" s="147"/>
    </row>
    <row r="34" spans="1:13" x14ac:dyDescent="0.2">
      <c r="A34" s="390" t="s">
        <v>184</v>
      </c>
      <c r="B34" s="390" t="s">
        <v>190</v>
      </c>
      <c r="C34" s="390" t="s">
        <v>324</v>
      </c>
      <c r="D34" s="390" t="s">
        <v>325</v>
      </c>
      <c r="E34" s="390" t="s">
        <v>326</v>
      </c>
      <c r="F34" s="390" t="s">
        <v>50</v>
      </c>
      <c r="G34" s="259">
        <v>0.77800000000000002</v>
      </c>
      <c r="H34" s="147"/>
      <c r="I34" s="147"/>
      <c r="J34" s="147"/>
      <c r="K34" s="147"/>
      <c r="L34" s="148"/>
      <c r="M34" s="147"/>
    </row>
    <row r="35" spans="1:13" x14ac:dyDescent="0.2">
      <c r="A35" s="390" t="s">
        <v>181</v>
      </c>
      <c r="B35" s="390" t="s">
        <v>199</v>
      </c>
      <c r="C35" s="390" t="s">
        <v>227</v>
      </c>
      <c r="D35" s="390" t="s">
        <v>228</v>
      </c>
      <c r="E35" s="390" t="s">
        <v>328</v>
      </c>
      <c r="F35" s="390" t="s">
        <v>149</v>
      </c>
      <c r="G35" s="259">
        <v>0.79700000000000004</v>
      </c>
      <c r="H35" s="147"/>
      <c r="I35" s="147"/>
      <c r="J35" s="147"/>
      <c r="K35" s="147"/>
      <c r="L35" s="148"/>
      <c r="M35" s="147"/>
    </row>
    <row r="36" spans="1:13" x14ac:dyDescent="0.2">
      <c r="A36" s="390" t="s">
        <v>180</v>
      </c>
      <c r="B36" s="390" t="s">
        <v>215</v>
      </c>
      <c r="C36" s="390" t="s">
        <v>285</v>
      </c>
      <c r="D36" s="390" t="s">
        <v>286</v>
      </c>
      <c r="E36" s="390" t="s">
        <v>329</v>
      </c>
      <c r="F36" s="390" t="s">
        <v>53</v>
      </c>
      <c r="G36" s="259">
        <v>0.70299999999999996</v>
      </c>
      <c r="H36" s="147"/>
      <c r="I36" s="147"/>
      <c r="J36" s="147"/>
      <c r="K36" s="147"/>
      <c r="L36" s="148"/>
      <c r="M36" s="147"/>
    </row>
    <row r="37" spans="1:13" x14ac:dyDescent="0.2">
      <c r="A37" s="390" t="s">
        <v>182</v>
      </c>
      <c r="B37" s="390" t="s">
        <v>219</v>
      </c>
      <c r="C37" s="390" t="s">
        <v>220</v>
      </c>
      <c r="D37" s="390" t="s">
        <v>221</v>
      </c>
      <c r="E37" s="390" t="s">
        <v>339</v>
      </c>
      <c r="F37" s="390" t="s">
        <v>52</v>
      </c>
      <c r="G37" s="259">
        <v>0.83299999999999996</v>
      </c>
      <c r="H37" s="147"/>
      <c r="I37" s="147"/>
      <c r="J37" s="147"/>
      <c r="K37" s="147"/>
      <c r="L37" s="148"/>
      <c r="M37" s="147"/>
    </row>
    <row r="38" spans="1:13" x14ac:dyDescent="0.2">
      <c r="A38" s="390" t="s">
        <v>179</v>
      </c>
      <c r="B38" s="390" t="s">
        <v>203</v>
      </c>
      <c r="C38" s="390" t="s">
        <v>342</v>
      </c>
      <c r="D38" s="390" t="s">
        <v>343</v>
      </c>
      <c r="E38" s="390" t="s">
        <v>344</v>
      </c>
      <c r="F38" s="390" t="s">
        <v>345</v>
      </c>
      <c r="G38" s="259">
        <v>0.86299999999999999</v>
      </c>
      <c r="H38" s="147"/>
      <c r="I38" s="147"/>
      <c r="J38" s="147"/>
      <c r="K38" s="147"/>
      <c r="L38" s="148"/>
      <c r="M38" s="147"/>
    </row>
    <row r="39" spans="1:13" x14ac:dyDescent="0.2">
      <c r="A39" s="390" t="s">
        <v>161</v>
      </c>
      <c r="B39" s="390" t="s">
        <v>195</v>
      </c>
      <c r="C39" s="390" t="s">
        <v>346</v>
      </c>
      <c r="D39" s="390" t="s">
        <v>347</v>
      </c>
      <c r="E39" s="390" t="s">
        <v>348</v>
      </c>
      <c r="F39" s="390" t="s">
        <v>349</v>
      </c>
      <c r="G39" s="259">
        <v>0.56499999999999995</v>
      </c>
      <c r="H39" s="147"/>
      <c r="I39" s="147"/>
      <c r="J39" s="147"/>
      <c r="K39" s="147"/>
      <c r="L39" s="148"/>
      <c r="M39" s="147"/>
    </row>
    <row r="40" spans="1:13" x14ac:dyDescent="0.2">
      <c r="A40" s="390" t="s">
        <v>161</v>
      </c>
      <c r="B40" s="390" t="s">
        <v>195</v>
      </c>
      <c r="C40" s="390" t="s">
        <v>196</v>
      </c>
      <c r="D40" s="390" t="s">
        <v>197</v>
      </c>
      <c r="E40" s="390" t="s">
        <v>476</v>
      </c>
      <c r="F40" s="390" t="s">
        <v>477</v>
      </c>
      <c r="G40" s="259">
        <v>0.68400000000000005</v>
      </c>
      <c r="H40" s="147"/>
      <c r="I40" s="147"/>
      <c r="J40" s="147"/>
      <c r="K40" s="147"/>
      <c r="L40" s="148"/>
      <c r="M40" s="147"/>
    </row>
    <row r="41" spans="1:13" x14ac:dyDescent="0.2">
      <c r="A41" s="390" t="s">
        <v>181</v>
      </c>
      <c r="B41" s="390" t="s">
        <v>199</v>
      </c>
      <c r="C41" s="390" t="s">
        <v>288</v>
      </c>
      <c r="D41" s="390" t="s">
        <v>289</v>
      </c>
      <c r="E41" s="390" t="s">
        <v>356</v>
      </c>
      <c r="F41" s="390" t="s">
        <v>65</v>
      </c>
      <c r="G41" s="259">
        <v>0.83399999999999996</v>
      </c>
      <c r="H41" s="147"/>
      <c r="I41" s="147"/>
      <c r="J41" s="147"/>
      <c r="K41" s="147"/>
      <c r="L41" s="148"/>
      <c r="M41" s="147"/>
    </row>
    <row r="42" spans="1:13" x14ac:dyDescent="0.2">
      <c r="A42" s="390" t="s">
        <v>161</v>
      </c>
      <c r="B42" s="390" t="s">
        <v>195</v>
      </c>
      <c r="C42" s="390" t="s">
        <v>231</v>
      </c>
      <c r="D42" s="390" t="s">
        <v>232</v>
      </c>
      <c r="E42" s="390" t="s">
        <v>478</v>
      </c>
      <c r="F42" s="390" t="s">
        <v>479</v>
      </c>
      <c r="G42" s="259">
        <v>0.58199999999999996</v>
      </c>
      <c r="H42" s="147"/>
      <c r="I42" s="147"/>
      <c r="J42" s="147"/>
      <c r="K42" s="147"/>
      <c r="L42" s="148"/>
      <c r="M42" s="147"/>
    </row>
    <row r="43" spans="1:13" x14ac:dyDescent="0.2">
      <c r="A43" s="390" t="s">
        <v>181</v>
      </c>
      <c r="B43" s="390" t="s">
        <v>199</v>
      </c>
      <c r="C43" s="390" t="s">
        <v>288</v>
      </c>
      <c r="D43" s="390" t="s">
        <v>289</v>
      </c>
      <c r="E43" s="390" t="s">
        <v>359</v>
      </c>
      <c r="F43" s="390" t="s">
        <v>360</v>
      </c>
      <c r="G43" s="259">
        <v>0.79900000000000004</v>
      </c>
      <c r="H43" s="147"/>
      <c r="I43" s="147"/>
      <c r="J43" s="147"/>
      <c r="K43" s="147"/>
      <c r="L43" s="148"/>
      <c r="M43" s="147"/>
    </row>
    <row r="44" spans="1:13" x14ac:dyDescent="0.2">
      <c r="A44" s="390" t="s">
        <v>180</v>
      </c>
      <c r="B44" s="390" t="s">
        <v>215</v>
      </c>
      <c r="C44" s="390" t="s">
        <v>361</v>
      </c>
      <c r="D44" s="390" t="s">
        <v>362</v>
      </c>
      <c r="E44" s="390" t="s">
        <v>363</v>
      </c>
      <c r="F44" s="390" t="s">
        <v>364</v>
      </c>
      <c r="G44" s="259">
        <v>0.86499999999999999</v>
      </c>
      <c r="H44" s="147"/>
      <c r="I44" s="147"/>
      <c r="J44" s="147"/>
      <c r="K44" s="147"/>
      <c r="L44" s="148"/>
      <c r="M44" s="147"/>
    </row>
    <row r="45" spans="1:13" x14ac:dyDescent="0.2">
      <c r="A45" s="390" t="s">
        <v>180</v>
      </c>
      <c r="B45" s="390" t="s">
        <v>215</v>
      </c>
      <c r="C45" s="390" t="s">
        <v>366</v>
      </c>
      <c r="D45" s="390" t="s">
        <v>367</v>
      </c>
      <c r="E45" s="390" t="s">
        <v>368</v>
      </c>
      <c r="F45" s="390" t="s">
        <v>369</v>
      </c>
      <c r="G45" s="259">
        <v>0.8</v>
      </c>
      <c r="H45" s="147"/>
      <c r="I45" s="147"/>
      <c r="J45" s="147"/>
      <c r="K45" s="147"/>
      <c r="L45" s="148"/>
      <c r="M45" s="147"/>
    </row>
    <row r="46" spans="1:13" x14ac:dyDescent="0.2">
      <c r="A46" s="390" t="s">
        <v>183</v>
      </c>
      <c r="B46" s="390" t="s">
        <v>211</v>
      </c>
      <c r="C46" s="390" t="s">
        <v>212</v>
      </c>
      <c r="D46" s="390" t="s">
        <v>213</v>
      </c>
      <c r="E46" s="390" t="s">
        <v>371</v>
      </c>
      <c r="F46" s="390" t="s">
        <v>70</v>
      </c>
      <c r="G46" s="259">
        <v>0.66100000000000003</v>
      </c>
      <c r="H46" s="147"/>
      <c r="I46" s="147"/>
      <c r="J46" s="147"/>
      <c r="K46" s="147"/>
      <c r="L46" s="148"/>
      <c r="M46" s="147"/>
    </row>
    <row r="47" spans="1:13" x14ac:dyDescent="0.2">
      <c r="A47" s="390" t="s">
        <v>183</v>
      </c>
      <c r="B47" s="390" t="s">
        <v>211</v>
      </c>
      <c r="C47" s="390" t="s">
        <v>294</v>
      </c>
      <c r="D47" s="390" t="s">
        <v>295</v>
      </c>
      <c r="E47" s="390" t="s">
        <v>372</v>
      </c>
      <c r="F47" s="390" t="s">
        <v>71</v>
      </c>
      <c r="G47" s="259">
        <v>0.77800000000000002</v>
      </c>
      <c r="H47" s="147"/>
      <c r="I47" s="147"/>
      <c r="J47" s="147"/>
      <c r="K47" s="147"/>
      <c r="L47" s="148"/>
      <c r="M47" s="147"/>
    </row>
    <row r="48" spans="1:13" x14ac:dyDescent="0.2">
      <c r="A48" s="390" t="s">
        <v>181</v>
      </c>
      <c r="B48" s="390" t="s">
        <v>199</v>
      </c>
      <c r="C48" s="390" t="s">
        <v>200</v>
      </c>
      <c r="D48" s="390" t="s">
        <v>201</v>
      </c>
      <c r="E48" s="390" t="s">
        <v>374</v>
      </c>
      <c r="F48" s="390" t="s">
        <v>73</v>
      </c>
      <c r="G48" s="259">
        <v>0.84399999999999997</v>
      </c>
      <c r="H48" s="147"/>
      <c r="I48" s="147"/>
      <c r="J48" s="147"/>
      <c r="K48" s="147"/>
      <c r="L48" s="148"/>
      <c r="M48" s="147"/>
    </row>
    <row r="49" spans="1:13" x14ac:dyDescent="0.2">
      <c r="A49" s="390" t="s">
        <v>180</v>
      </c>
      <c r="B49" s="390" t="s">
        <v>215</v>
      </c>
      <c r="C49" s="390" t="s">
        <v>246</v>
      </c>
      <c r="D49" s="390" t="s">
        <v>247</v>
      </c>
      <c r="E49" s="390" t="s">
        <v>377</v>
      </c>
      <c r="F49" s="390" t="s">
        <v>76</v>
      </c>
      <c r="G49" s="259">
        <v>0.85599999999999998</v>
      </c>
      <c r="H49" s="147"/>
      <c r="I49" s="147"/>
      <c r="J49" s="147"/>
      <c r="K49" s="147"/>
      <c r="L49" s="148"/>
      <c r="M49" s="147"/>
    </row>
    <row r="50" spans="1:13" x14ac:dyDescent="0.2">
      <c r="A50" s="390" t="s">
        <v>181</v>
      </c>
      <c r="B50" s="390" t="s">
        <v>199</v>
      </c>
      <c r="C50" s="390" t="s">
        <v>200</v>
      </c>
      <c r="D50" s="390" t="s">
        <v>201</v>
      </c>
      <c r="E50" s="390" t="s">
        <v>378</v>
      </c>
      <c r="F50" s="390" t="s">
        <v>77</v>
      </c>
      <c r="G50" s="259">
        <v>0.81100000000000005</v>
      </c>
      <c r="H50" s="147"/>
      <c r="I50" s="147"/>
      <c r="J50" s="147"/>
      <c r="K50" s="147"/>
      <c r="L50" s="148"/>
      <c r="M50" s="147"/>
    </row>
    <row r="51" spans="1:13" x14ac:dyDescent="0.2">
      <c r="A51" s="390" t="s">
        <v>180</v>
      </c>
      <c r="B51" s="390" t="s">
        <v>215</v>
      </c>
      <c r="C51" s="390" t="s">
        <v>379</v>
      </c>
      <c r="D51" s="390" t="s">
        <v>380</v>
      </c>
      <c r="E51" s="390" t="s">
        <v>480</v>
      </c>
      <c r="F51" s="390" t="s">
        <v>481</v>
      </c>
      <c r="G51" s="259">
        <v>0.77900000000000003</v>
      </c>
      <c r="H51" s="147"/>
      <c r="I51" s="147"/>
      <c r="J51" s="147"/>
      <c r="K51" s="147"/>
      <c r="L51" s="148"/>
      <c r="M51" s="147"/>
    </row>
    <row r="52" spans="1:13" x14ac:dyDescent="0.2">
      <c r="A52" s="390" t="s">
        <v>184</v>
      </c>
      <c r="B52" s="390" t="s">
        <v>190</v>
      </c>
      <c r="C52" s="390" t="s">
        <v>382</v>
      </c>
      <c r="D52" s="390" t="s">
        <v>383</v>
      </c>
      <c r="E52" s="390" t="s">
        <v>384</v>
      </c>
      <c r="F52" s="390" t="s">
        <v>79</v>
      </c>
      <c r="G52" s="259">
        <v>0.72299999999999998</v>
      </c>
      <c r="H52" s="147"/>
      <c r="I52" s="147"/>
      <c r="J52" s="147"/>
      <c r="K52" s="147"/>
      <c r="L52" s="148"/>
      <c r="M52" s="147"/>
    </row>
    <row r="53" spans="1:13" x14ac:dyDescent="0.2">
      <c r="A53" s="390" t="s">
        <v>161</v>
      </c>
      <c r="B53" s="390" t="s">
        <v>195</v>
      </c>
      <c r="C53" s="390" t="s">
        <v>385</v>
      </c>
      <c r="D53" s="390" t="s">
        <v>386</v>
      </c>
      <c r="E53" s="390" t="s">
        <v>387</v>
      </c>
      <c r="F53" s="390" t="s">
        <v>388</v>
      </c>
      <c r="G53" s="259">
        <v>0.61899999999999999</v>
      </c>
      <c r="H53" s="147"/>
      <c r="I53" s="147"/>
      <c r="J53" s="147"/>
      <c r="K53" s="147"/>
      <c r="L53" s="148"/>
      <c r="M53" s="147"/>
    </row>
    <row r="54" spans="1:13" x14ac:dyDescent="0.2">
      <c r="A54" s="390" t="s">
        <v>161</v>
      </c>
      <c r="B54" s="390" t="s">
        <v>195</v>
      </c>
      <c r="C54" s="390" t="s">
        <v>393</v>
      </c>
      <c r="D54" s="390" t="s">
        <v>394</v>
      </c>
      <c r="E54" s="390" t="s">
        <v>395</v>
      </c>
      <c r="F54" s="390" t="s">
        <v>396</v>
      </c>
      <c r="G54" s="259">
        <v>0.67500000000000004</v>
      </c>
      <c r="H54" s="147"/>
      <c r="I54" s="147"/>
      <c r="J54" s="147"/>
      <c r="K54" s="147"/>
      <c r="L54" s="148"/>
      <c r="M54" s="147"/>
    </row>
    <row r="55" spans="1:13" x14ac:dyDescent="0.2">
      <c r="A55" s="390" t="s">
        <v>182</v>
      </c>
      <c r="B55" s="390" t="s">
        <v>219</v>
      </c>
      <c r="C55" s="390" t="s">
        <v>251</v>
      </c>
      <c r="D55" s="390" t="s">
        <v>252</v>
      </c>
      <c r="E55" s="390" t="s">
        <v>399</v>
      </c>
      <c r="F55" s="390" t="s">
        <v>86</v>
      </c>
      <c r="G55" s="259">
        <v>0.87</v>
      </c>
      <c r="H55" s="147"/>
      <c r="I55" s="147"/>
      <c r="J55" s="147"/>
      <c r="K55" s="147"/>
      <c r="L55" s="148"/>
      <c r="M55" s="147"/>
    </row>
    <row r="56" spans="1:13" x14ac:dyDescent="0.2">
      <c r="A56" s="390" t="s">
        <v>180</v>
      </c>
      <c r="B56" s="390" t="s">
        <v>215</v>
      </c>
      <c r="C56" s="390" t="s">
        <v>246</v>
      </c>
      <c r="D56" s="390" t="s">
        <v>247</v>
      </c>
      <c r="E56" s="390" t="s">
        <v>401</v>
      </c>
      <c r="F56" s="390" t="s">
        <v>88</v>
      </c>
      <c r="G56" s="259">
        <v>0.84799999999999998</v>
      </c>
      <c r="H56" s="147"/>
      <c r="I56" s="147"/>
      <c r="J56" s="147"/>
      <c r="K56" s="147"/>
      <c r="L56" s="148"/>
      <c r="M56" s="147"/>
    </row>
    <row r="57" spans="1:13" x14ac:dyDescent="0.2">
      <c r="A57" s="390" t="s">
        <v>183</v>
      </c>
      <c r="B57" s="390" t="s">
        <v>211</v>
      </c>
      <c r="C57" s="390" t="s">
        <v>405</v>
      </c>
      <c r="D57" s="390" t="s">
        <v>406</v>
      </c>
      <c r="E57" s="390" t="s">
        <v>407</v>
      </c>
      <c r="F57" s="390" t="s">
        <v>408</v>
      </c>
      <c r="G57" s="259">
        <v>0.73499999999999999</v>
      </c>
      <c r="H57" s="147"/>
      <c r="I57" s="147"/>
      <c r="J57" s="147"/>
      <c r="K57" s="147"/>
      <c r="L57" s="148"/>
      <c r="M57" s="147"/>
    </row>
    <row r="58" spans="1:13" x14ac:dyDescent="0.2">
      <c r="A58" s="390" t="s">
        <v>182</v>
      </c>
      <c r="B58" s="390" t="s">
        <v>219</v>
      </c>
      <c r="C58" s="390" t="s">
        <v>224</v>
      </c>
      <c r="D58" s="390" t="s">
        <v>225</v>
      </c>
      <c r="E58" s="390" t="s">
        <v>410</v>
      </c>
      <c r="F58" s="390" t="s">
        <v>93</v>
      </c>
      <c r="G58" s="259">
        <v>0.82599999999999996</v>
      </c>
      <c r="H58" s="147"/>
      <c r="I58" s="147"/>
      <c r="J58" s="147"/>
      <c r="K58" s="147"/>
      <c r="L58" s="148"/>
      <c r="M58" s="147"/>
    </row>
    <row r="59" spans="1:13" x14ac:dyDescent="0.2">
      <c r="A59" s="390" t="s">
        <v>181</v>
      </c>
      <c r="B59" s="390" t="s">
        <v>199</v>
      </c>
      <c r="C59" s="390" t="s">
        <v>288</v>
      </c>
      <c r="D59" s="390" t="s">
        <v>289</v>
      </c>
      <c r="E59" s="390" t="s">
        <v>417</v>
      </c>
      <c r="F59" s="390" t="s">
        <v>98</v>
      </c>
      <c r="G59" s="259">
        <v>0.73799999999999999</v>
      </c>
      <c r="H59" s="147"/>
      <c r="I59" s="147"/>
    </row>
    <row r="60" spans="1:13" x14ac:dyDescent="0.2">
      <c r="A60" s="390" t="s">
        <v>182</v>
      </c>
      <c r="B60" s="390" t="s">
        <v>219</v>
      </c>
      <c r="C60" s="390" t="s">
        <v>251</v>
      </c>
      <c r="D60" s="390" t="s">
        <v>252</v>
      </c>
      <c r="E60" s="390" t="s">
        <v>421</v>
      </c>
      <c r="F60" s="390" t="s">
        <v>102</v>
      </c>
      <c r="G60" s="259">
        <v>0.81899999999999995</v>
      </c>
      <c r="H60" s="147"/>
      <c r="I60" s="147"/>
    </row>
    <row r="61" spans="1:13" x14ac:dyDescent="0.2">
      <c r="A61" s="390" t="s">
        <v>182</v>
      </c>
      <c r="B61" s="390" t="s">
        <v>219</v>
      </c>
      <c r="C61" s="390" t="s">
        <v>220</v>
      </c>
      <c r="D61" s="390" t="s">
        <v>221</v>
      </c>
      <c r="E61" s="390" t="s">
        <v>425</v>
      </c>
      <c r="F61" s="390" t="s">
        <v>106</v>
      </c>
      <c r="G61" s="259">
        <v>0.81200000000000006</v>
      </c>
      <c r="H61" s="147"/>
      <c r="I61" s="147"/>
    </row>
    <row r="62" spans="1:13" x14ac:dyDescent="0.2">
      <c r="A62" s="390" t="s">
        <v>180</v>
      </c>
      <c r="B62" s="390" t="s">
        <v>215</v>
      </c>
      <c r="C62" s="390" t="s">
        <v>285</v>
      </c>
      <c r="D62" s="390" t="s">
        <v>286</v>
      </c>
      <c r="E62" s="390" t="s">
        <v>426</v>
      </c>
      <c r="F62" s="390" t="s">
        <v>107</v>
      </c>
      <c r="G62" s="259">
        <v>0.80500000000000005</v>
      </c>
      <c r="H62" s="147"/>
      <c r="I62" s="147"/>
    </row>
    <row r="63" spans="1:13" x14ac:dyDescent="0.2">
      <c r="A63" s="390" t="s">
        <v>183</v>
      </c>
      <c r="B63" s="390" t="s">
        <v>211</v>
      </c>
      <c r="C63" s="390" t="s">
        <v>234</v>
      </c>
      <c r="D63" s="390" t="s">
        <v>235</v>
      </c>
      <c r="E63" s="390" t="s">
        <v>429</v>
      </c>
      <c r="F63" s="390" t="s">
        <v>430</v>
      </c>
      <c r="G63" s="259">
        <v>0.73099999999999998</v>
      </c>
      <c r="H63" s="147"/>
      <c r="I63" s="147"/>
    </row>
    <row r="64" spans="1:13" x14ac:dyDescent="0.2">
      <c r="A64" s="390"/>
      <c r="B64" s="390"/>
      <c r="C64" s="390"/>
      <c r="D64" s="390"/>
      <c r="E64" s="390"/>
      <c r="F64" s="390"/>
      <c r="G64" s="259"/>
      <c r="H64" s="147"/>
      <c r="I64" s="147"/>
    </row>
    <row r="65" spans="1:9" x14ac:dyDescent="0.2">
      <c r="A65" s="390"/>
      <c r="B65" s="390"/>
      <c r="C65" s="390"/>
      <c r="D65" s="390"/>
      <c r="E65" s="390"/>
      <c r="F65" s="390"/>
      <c r="G65" s="259"/>
      <c r="H65" s="147"/>
      <c r="I65" s="147"/>
    </row>
    <row r="66" spans="1:9" x14ac:dyDescent="0.2">
      <c r="A66" s="390"/>
      <c r="B66" s="390"/>
      <c r="C66" s="390"/>
      <c r="D66" s="390"/>
      <c r="E66" s="390"/>
      <c r="F66" s="390"/>
      <c r="G66" s="259"/>
    </row>
    <row r="67" spans="1:9" x14ac:dyDescent="0.2">
      <c r="A67" s="390"/>
      <c r="B67" s="390"/>
      <c r="C67" s="390"/>
      <c r="D67" s="390"/>
      <c r="E67" s="390"/>
      <c r="F67" s="390"/>
      <c r="G67" s="259"/>
    </row>
    <row r="68" spans="1:9" x14ac:dyDescent="0.2">
      <c r="A68" s="390"/>
      <c r="B68" s="390"/>
      <c r="C68" s="390"/>
      <c r="D68" s="390"/>
      <c r="E68" s="390"/>
      <c r="F68" s="390"/>
      <c r="G68" s="259"/>
    </row>
    <row r="69" spans="1:9" x14ac:dyDescent="0.2">
      <c r="A69" s="390"/>
      <c r="B69" s="390"/>
      <c r="C69" s="390"/>
      <c r="D69" s="390"/>
      <c r="E69" s="390"/>
      <c r="F69" s="390"/>
      <c r="G69" s="259"/>
    </row>
    <row r="70" spans="1:9" x14ac:dyDescent="0.2">
      <c r="A70" s="390"/>
      <c r="B70" s="390"/>
      <c r="C70" s="390"/>
      <c r="D70" s="390"/>
      <c r="E70" s="390"/>
      <c r="F70" s="390"/>
      <c r="G70" s="259"/>
    </row>
    <row r="71" spans="1:9" x14ac:dyDescent="0.2">
      <c r="A71" s="390"/>
      <c r="B71" s="390"/>
      <c r="C71" s="390"/>
      <c r="D71" s="390"/>
      <c r="E71" s="390"/>
      <c r="F71" s="390"/>
      <c r="G71" s="259"/>
    </row>
    <row r="72" spans="1:9" x14ac:dyDescent="0.2">
      <c r="A72" s="390"/>
      <c r="B72" s="390"/>
      <c r="C72" s="390"/>
      <c r="D72" s="390"/>
      <c r="E72" s="390"/>
      <c r="F72" s="390"/>
      <c r="G72" s="259"/>
    </row>
    <row r="73" spans="1:9" x14ac:dyDescent="0.2">
      <c r="A73" s="390"/>
      <c r="B73" s="390"/>
      <c r="C73" s="390"/>
      <c r="D73" s="390"/>
      <c r="E73" s="390"/>
      <c r="F73" s="390"/>
      <c r="G73" s="259"/>
    </row>
    <row r="74" spans="1:9" x14ac:dyDescent="0.2">
      <c r="A74" s="390"/>
      <c r="B74" s="390"/>
      <c r="C74" s="390"/>
      <c r="D74" s="390"/>
      <c r="E74" s="390"/>
      <c r="F74" s="390"/>
      <c r="G74" s="259"/>
    </row>
    <row r="75" spans="1:9" x14ac:dyDescent="0.2">
      <c r="A75" s="390"/>
      <c r="B75" s="390"/>
      <c r="C75" s="390"/>
      <c r="D75" s="390"/>
      <c r="E75" s="390"/>
      <c r="F75" s="390"/>
      <c r="G75" s="259"/>
    </row>
    <row r="76" spans="1:9" x14ac:dyDescent="0.2">
      <c r="A76" s="390"/>
      <c r="B76" s="390"/>
      <c r="C76" s="390"/>
      <c r="D76" s="390"/>
      <c r="E76" s="390"/>
      <c r="F76" s="390"/>
      <c r="G76" s="259"/>
    </row>
    <row r="77" spans="1:9" x14ac:dyDescent="0.2">
      <c r="A77" s="390"/>
      <c r="B77" s="390"/>
      <c r="C77" s="390"/>
      <c r="D77" s="390"/>
      <c r="E77" s="390"/>
      <c r="F77" s="390"/>
      <c r="G77" s="259"/>
    </row>
    <row r="78" spans="1:9" x14ac:dyDescent="0.2">
      <c r="A78" s="390"/>
      <c r="B78" s="390"/>
      <c r="C78" s="390"/>
      <c r="D78" s="390"/>
      <c r="E78" s="390"/>
      <c r="F78" s="390"/>
      <c r="G78" s="259"/>
    </row>
    <row r="79" spans="1:9" x14ac:dyDescent="0.2">
      <c r="A79" s="390"/>
      <c r="B79" s="390"/>
      <c r="C79" s="390"/>
      <c r="D79" s="390"/>
      <c r="E79" s="390"/>
      <c r="F79" s="390"/>
      <c r="G79" s="259"/>
    </row>
    <row r="80" spans="1:9" x14ac:dyDescent="0.2">
      <c r="A80" s="390"/>
      <c r="B80" s="390"/>
      <c r="C80" s="390"/>
      <c r="D80" s="390"/>
      <c r="E80" s="390"/>
      <c r="F80" s="390"/>
      <c r="G80" s="259"/>
    </row>
    <row r="81" spans="5:7" x14ac:dyDescent="0.2">
      <c r="E81" s="147"/>
      <c r="G81" s="259"/>
    </row>
    <row r="82" spans="5:7" x14ac:dyDescent="0.2">
      <c r="E82" s="147"/>
      <c r="G82" s="259"/>
    </row>
    <row r="83" spans="5:7" x14ac:dyDescent="0.2">
      <c r="E83" s="147"/>
      <c r="G83" s="259"/>
    </row>
    <row r="84" spans="5:7" x14ac:dyDescent="0.2">
      <c r="E84" s="147"/>
      <c r="G84" s="259"/>
    </row>
    <row r="85" spans="5:7" x14ac:dyDescent="0.2">
      <c r="E85" s="147"/>
      <c r="G85" s="259"/>
    </row>
    <row r="86" spans="5:7" x14ac:dyDescent="0.2">
      <c r="E86" s="147"/>
      <c r="G86" s="259"/>
    </row>
    <row r="87" spans="5:7" x14ac:dyDescent="0.2">
      <c r="E87" s="147"/>
      <c r="G87" s="254"/>
    </row>
    <row r="88" spans="5:7" x14ac:dyDescent="0.2">
      <c r="E88" s="147"/>
      <c r="G88" s="254"/>
    </row>
    <row r="89" spans="5:7" x14ac:dyDescent="0.2">
      <c r="E89" s="147"/>
      <c r="G89" s="254"/>
    </row>
    <row r="90" spans="5:7" x14ac:dyDescent="0.2">
      <c r="E90" s="147"/>
      <c r="G90" s="254"/>
    </row>
    <row r="91" spans="5:7" x14ac:dyDescent="0.2">
      <c r="E91" s="147"/>
      <c r="G91" s="254"/>
    </row>
    <row r="92" spans="5:7" x14ac:dyDescent="0.2">
      <c r="E92" s="147"/>
      <c r="G92" s="254"/>
    </row>
    <row r="93" spans="5:7" x14ac:dyDescent="0.2">
      <c r="E93" s="147"/>
      <c r="G93" s="254"/>
    </row>
    <row r="94" spans="5:7" x14ac:dyDescent="0.2">
      <c r="E94" s="147"/>
      <c r="G94" s="254"/>
    </row>
    <row r="95" spans="5:7" x14ac:dyDescent="0.2">
      <c r="E95" s="147"/>
      <c r="G95" s="254"/>
    </row>
    <row r="96" spans="5:7" x14ac:dyDescent="0.2">
      <c r="E96" s="147"/>
      <c r="G96" s="254"/>
    </row>
    <row r="97" spans="5:7" x14ac:dyDescent="0.2">
      <c r="E97" s="147"/>
      <c r="G97" s="254"/>
    </row>
    <row r="98" spans="5:7" x14ac:dyDescent="0.2">
      <c r="E98" s="147"/>
      <c r="G98" s="254"/>
    </row>
    <row r="99" spans="5:7" x14ac:dyDescent="0.2">
      <c r="E99" s="147"/>
      <c r="G99" s="254"/>
    </row>
    <row r="100" spans="5:7" x14ac:dyDescent="0.2">
      <c r="E100" s="147"/>
      <c r="G100" s="254"/>
    </row>
    <row r="101" spans="5:7" x14ac:dyDescent="0.2">
      <c r="E101" s="147"/>
      <c r="G101" s="254"/>
    </row>
    <row r="102" spans="5:7" x14ac:dyDescent="0.2">
      <c r="E102" s="147"/>
      <c r="G102" s="254"/>
    </row>
    <row r="103" spans="5:7" x14ac:dyDescent="0.2">
      <c r="E103" s="147"/>
      <c r="G103" s="254"/>
    </row>
    <row r="104" spans="5:7" x14ac:dyDescent="0.2">
      <c r="E104" s="147"/>
      <c r="G104" s="254"/>
    </row>
    <row r="105" spans="5:7" x14ac:dyDescent="0.2">
      <c r="E105" s="147"/>
      <c r="G105" s="254"/>
    </row>
    <row r="106" spans="5:7" x14ac:dyDescent="0.2">
      <c r="E106" s="147"/>
      <c r="G106" s="254"/>
    </row>
    <row r="107" spans="5:7" x14ac:dyDescent="0.2">
      <c r="E107" s="147"/>
      <c r="G107" s="254"/>
    </row>
    <row r="108" spans="5:7" x14ac:dyDescent="0.2">
      <c r="E108" s="147"/>
    </row>
    <row r="109" spans="5:7" x14ac:dyDescent="0.2">
      <c r="E109" s="147"/>
    </row>
    <row r="110" spans="5:7" x14ac:dyDescent="0.2">
      <c r="E110" s="147"/>
    </row>
    <row r="111" spans="5:7" x14ac:dyDescent="0.2">
      <c r="E111" s="147"/>
    </row>
    <row r="112" spans="5:7" x14ac:dyDescent="0.2">
      <c r="E112" s="147"/>
    </row>
    <row r="113" spans="5:5" x14ac:dyDescent="0.2">
      <c r="E113" s="147"/>
    </row>
    <row r="114" spans="5:5" x14ac:dyDescent="0.2">
      <c r="E114" s="147"/>
    </row>
    <row r="115" spans="5:5" x14ac:dyDescent="0.2">
      <c r="E115" s="147"/>
    </row>
    <row r="116" spans="5:5" x14ac:dyDescent="0.2">
      <c r="E116" s="147"/>
    </row>
    <row r="117" spans="5:5" x14ac:dyDescent="0.2">
      <c r="E117" s="147"/>
    </row>
    <row r="118" spans="5:5" x14ac:dyDescent="0.2">
      <c r="E118" s="147"/>
    </row>
    <row r="119" spans="5:5" x14ac:dyDescent="0.2">
      <c r="E119" s="147"/>
    </row>
    <row r="120" spans="5:5" x14ac:dyDescent="0.2">
      <c r="E120" s="147"/>
    </row>
    <row r="121" spans="5:5" x14ac:dyDescent="0.2">
      <c r="E121" s="147"/>
    </row>
    <row r="122" spans="5:5" x14ac:dyDescent="0.2">
      <c r="E122" s="147"/>
    </row>
    <row r="123" spans="5:5" x14ac:dyDescent="0.2">
      <c r="E123" s="147"/>
    </row>
    <row r="124" spans="5:5" x14ac:dyDescent="0.2">
      <c r="E124" s="147"/>
    </row>
    <row r="125" spans="5:5" x14ac:dyDescent="0.2">
      <c r="E125" s="147"/>
    </row>
    <row r="126" spans="5:5" x14ac:dyDescent="0.2">
      <c r="E126" s="147"/>
    </row>
    <row r="127" spans="5:5" x14ac:dyDescent="0.2">
      <c r="E127" s="147"/>
    </row>
    <row r="128" spans="5:5" x14ac:dyDescent="0.2">
      <c r="E128" s="147"/>
    </row>
    <row r="129" spans="5:5" x14ac:dyDescent="0.2">
      <c r="E129" s="147"/>
    </row>
    <row r="130" spans="5:5" x14ac:dyDescent="0.2">
      <c r="E130" s="147"/>
    </row>
    <row r="131" spans="5:5" x14ac:dyDescent="0.2">
      <c r="E131" s="147"/>
    </row>
  </sheetData>
  <conditionalFormatting sqref="L5:L58">
    <cfRule type="expression" dxfId="54" priority="5">
      <formula>$K5="yes"</formula>
    </cfRule>
    <cfRule type="expression" dxfId="53" priority="6">
      <formula>AND($K5="no",$L5="up")</formula>
    </cfRule>
  </conditionalFormatting>
  <conditionalFormatting sqref="E81:E131">
    <cfRule type="expression" dxfId="52" priority="3">
      <formula>$BC81="yes"</formula>
    </cfRule>
    <cfRule type="expression" dxfId="51" priority="4">
      <formula>AND($BC81="no",$BD81="up")</formula>
    </cfRule>
  </conditionalFormatting>
  <conditionalFormatting sqref="E5:E19 E21:E80">
    <cfRule type="expression" dxfId="50" priority="1">
      <formula>#REF!="yes"</formula>
    </cfRule>
    <cfRule type="expression" dxfId="49" priority="2">
      <formula>AND(#REF!="no",#REF!="up")</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T137"/>
  <sheetViews>
    <sheetView workbookViewId="0">
      <pane ySplit="4" topLeftCell="A5" activePane="bottomLeft" state="frozen"/>
      <selection pane="bottomLeft"/>
    </sheetView>
  </sheetViews>
  <sheetFormatPr defaultRowHeight="10" x14ac:dyDescent="0.2"/>
  <cols>
    <col min="1" max="1" width="31.109375" customWidth="1"/>
    <col min="2" max="2" width="12.77734375" bestFit="1" customWidth="1"/>
    <col min="3" max="3" width="42.77734375" bestFit="1" customWidth="1"/>
    <col min="4" max="4" width="10" bestFit="1" customWidth="1"/>
    <col min="5" max="5" width="40.6640625" bestFit="1" customWidth="1"/>
    <col min="6" max="6" width="10.44140625" bestFit="1" customWidth="1"/>
    <col min="7" max="7" width="17.33203125" style="123" customWidth="1"/>
  </cols>
  <sheetData>
    <row r="1" spans="1:20" ht="39" x14ac:dyDescent="0.2">
      <c r="A1" s="382" t="s">
        <v>521</v>
      </c>
    </row>
    <row r="3" spans="1:20" ht="10.5" x14ac:dyDescent="0.25">
      <c r="A3" s="356" t="s">
        <v>647</v>
      </c>
    </row>
    <row r="4" spans="1:20" ht="34.5" customHeight="1" x14ac:dyDescent="0.2">
      <c r="A4" s="260" t="s">
        <v>186</v>
      </c>
      <c r="B4" s="260" t="s">
        <v>187</v>
      </c>
      <c r="C4" s="260" t="s">
        <v>188</v>
      </c>
      <c r="D4" s="260" t="s">
        <v>189</v>
      </c>
      <c r="E4" s="260" t="s">
        <v>0</v>
      </c>
      <c r="F4" s="260" t="s">
        <v>1</v>
      </c>
      <c r="G4" s="260" t="s">
        <v>4</v>
      </c>
      <c r="H4" s="166"/>
      <c r="I4" s="166"/>
      <c r="J4" s="166"/>
      <c r="K4" s="166"/>
      <c r="L4" s="166"/>
      <c r="M4" s="166"/>
    </row>
    <row r="5" spans="1:20" x14ac:dyDescent="0.2">
      <c r="A5" s="390" t="s">
        <v>181</v>
      </c>
      <c r="B5" s="390" t="s">
        <v>199</v>
      </c>
      <c r="C5" s="390" t="s">
        <v>200</v>
      </c>
      <c r="D5" s="390" t="s">
        <v>201</v>
      </c>
      <c r="E5" s="390" t="s">
        <v>202</v>
      </c>
      <c r="F5" s="390" t="s">
        <v>6</v>
      </c>
      <c r="G5" s="259">
        <v>0.94699999999999995</v>
      </c>
      <c r="H5" s="147"/>
      <c r="I5" s="147"/>
      <c r="J5" s="147"/>
      <c r="K5" s="147"/>
      <c r="L5" s="148"/>
      <c r="M5" s="147"/>
      <c r="N5" s="158"/>
      <c r="O5" s="158"/>
      <c r="P5" s="158"/>
      <c r="Q5" s="158"/>
      <c r="R5" s="158"/>
      <c r="S5" s="158"/>
      <c r="T5" s="158"/>
    </row>
    <row r="6" spans="1:20" x14ac:dyDescent="0.2">
      <c r="A6" s="390" t="s">
        <v>179</v>
      </c>
      <c r="B6" s="390" t="s">
        <v>203</v>
      </c>
      <c r="C6" s="390" t="s">
        <v>204</v>
      </c>
      <c r="D6" s="390" t="s">
        <v>205</v>
      </c>
      <c r="E6" s="390" t="s">
        <v>206</v>
      </c>
      <c r="F6" s="390" t="s">
        <v>7</v>
      </c>
      <c r="G6" s="259">
        <v>0.88700000000000001</v>
      </c>
      <c r="H6" s="147"/>
      <c r="I6" s="147"/>
      <c r="J6" s="147"/>
      <c r="K6" s="147"/>
      <c r="L6" s="148"/>
      <c r="M6" s="147"/>
      <c r="N6" s="158"/>
      <c r="O6" s="158"/>
      <c r="P6" s="158"/>
      <c r="Q6" s="158"/>
      <c r="R6" s="158"/>
      <c r="S6" s="158"/>
      <c r="T6" s="158"/>
    </row>
    <row r="7" spans="1:20" x14ac:dyDescent="0.2">
      <c r="A7" s="390" t="s">
        <v>182</v>
      </c>
      <c r="B7" s="390" t="s">
        <v>219</v>
      </c>
      <c r="C7" s="390" t="s">
        <v>220</v>
      </c>
      <c r="D7" s="390" t="s">
        <v>221</v>
      </c>
      <c r="E7" s="390" t="s">
        <v>222</v>
      </c>
      <c r="F7" s="390" t="s">
        <v>10</v>
      </c>
      <c r="G7" s="259">
        <v>0.95499999999999996</v>
      </c>
      <c r="H7" s="147"/>
      <c r="I7" s="147"/>
      <c r="J7" s="147"/>
      <c r="K7" s="147"/>
      <c r="L7" s="144"/>
      <c r="M7" s="144"/>
      <c r="N7" s="158"/>
      <c r="O7" s="158"/>
      <c r="P7" s="158"/>
      <c r="Q7" s="158"/>
      <c r="R7" s="158"/>
      <c r="S7" s="158"/>
      <c r="T7" s="158"/>
    </row>
    <row r="8" spans="1:20" x14ac:dyDescent="0.2">
      <c r="A8" s="390" t="s">
        <v>182</v>
      </c>
      <c r="B8" s="390" t="s">
        <v>219</v>
      </c>
      <c r="C8" s="390" t="s">
        <v>220</v>
      </c>
      <c r="D8" s="390" t="s">
        <v>221</v>
      </c>
      <c r="E8" s="390" t="s">
        <v>223</v>
      </c>
      <c r="F8" s="390" t="s">
        <v>11</v>
      </c>
      <c r="G8" s="259">
        <v>1.036</v>
      </c>
      <c r="H8" s="147"/>
      <c r="I8" s="147"/>
      <c r="J8" s="147"/>
      <c r="K8" s="147"/>
      <c r="L8" s="148"/>
      <c r="M8" s="147"/>
      <c r="N8" s="158"/>
      <c r="O8" s="158"/>
      <c r="P8" s="158"/>
      <c r="Q8" s="158"/>
      <c r="R8" s="158"/>
      <c r="S8" s="158"/>
      <c r="T8" s="158"/>
    </row>
    <row r="9" spans="1:20" x14ac:dyDescent="0.2">
      <c r="A9" s="390" t="s">
        <v>182</v>
      </c>
      <c r="B9" s="390" t="s">
        <v>219</v>
      </c>
      <c r="C9" s="390" t="s">
        <v>224</v>
      </c>
      <c r="D9" s="390" t="s">
        <v>225</v>
      </c>
      <c r="E9" s="390" t="s">
        <v>226</v>
      </c>
      <c r="F9" s="390" t="s">
        <v>12</v>
      </c>
      <c r="G9" s="259">
        <v>0.9</v>
      </c>
      <c r="H9" s="147"/>
      <c r="I9" s="147"/>
      <c r="J9" s="147"/>
      <c r="K9" s="147"/>
      <c r="L9" s="148"/>
      <c r="M9" s="147"/>
      <c r="N9" s="158"/>
      <c r="O9" s="158"/>
      <c r="P9" s="158"/>
      <c r="Q9" s="158"/>
      <c r="R9" s="158"/>
      <c r="S9" s="158"/>
      <c r="T9" s="158"/>
    </row>
    <row r="10" spans="1:20" x14ac:dyDescent="0.2">
      <c r="A10" s="390" t="s">
        <v>181</v>
      </c>
      <c r="B10" s="390" t="s">
        <v>199</v>
      </c>
      <c r="C10" s="390" t="s">
        <v>227</v>
      </c>
      <c r="D10" s="390" t="s">
        <v>228</v>
      </c>
      <c r="E10" s="390" t="s">
        <v>229</v>
      </c>
      <c r="F10" s="390" t="s">
        <v>230</v>
      </c>
      <c r="G10" s="259">
        <v>0.874</v>
      </c>
      <c r="H10" s="147"/>
      <c r="I10" s="147"/>
      <c r="J10" s="147"/>
      <c r="K10" s="147"/>
      <c r="L10" s="144"/>
      <c r="M10" s="144"/>
      <c r="N10" s="158"/>
      <c r="O10" s="158"/>
      <c r="P10" s="158"/>
      <c r="Q10" s="158"/>
      <c r="R10" s="158"/>
      <c r="S10" s="158"/>
      <c r="T10" s="158"/>
    </row>
    <row r="11" spans="1:20" x14ac:dyDescent="0.2">
      <c r="A11" s="390" t="s">
        <v>182</v>
      </c>
      <c r="B11" s="390" t="s">
        <v>219</v>
      </c>
      <c r="C11" s="390" t="s">
        <v>224</v>
      </c>
      <c r="D11" s="390" t="s">
        <v>225</v>
      </c>
      <c r="E11" s="390" t="s">
        <v>241</v>
      </c>
      <c r="F11" s="390" t="s">
        <v>15</v>
      </c>
      <c r="G11" s="259">
        <v>0.91700000000000004</v>
      </c>
      <c r="H11" s="147"/>
      <c r="I11" s="147"/>
      <c r="J11" s="147"/>
      <c r="K11" s="147"/>
      <c r="L11" s="148"/>
      <c r="M11" s="147"/>
      <c r="N11" s="158"/>
      <c r="O11" s="158"/>
      <c r="P11" s="158"/>
      <c r="Q11" s="158"/>
      <c r="R11" s="158"/>
      <c r="S11" s="158"/>
      <c r="T11" s="158"/>
    </row>
    <row r="12" spans="1:20" x14ac:dyDescent="0.2">
      <c r="A12" s="390" t="s">
        <v>181</v>
      </c>
      <c r="B12" s="390" t="s">
        <v>199</v>
      </c>
      <c r="C12" s="390" t="s">
        <v>227</v>
      </c>
      <c r="D12" s="390" t="s">
        <v>228</v>
      </c>
      <c r="E12" s="390" t="s">
        <v>242</v>
      </c>
      <c r="F12" s="390" t="s">
        <v>16</v>
      </c>
      <c r="G12" s="259">
        <v>0.91800000000000004</v>
      </c>
      <c r="H12" s="147"/>
      <c r="I12" s="147"/>
      <c r="J12" s="147"/>
      <c r="K12" s="147"/>
      <c r="L12" s="148"/>
      <c r="M12" s="147"/>
      <c r="N12" s="158"/>
      <c r="O12" s="158"/>
      <c r="P12" s="158"/>
      <c r="Q12" s="158"/>
      <c r="R12" s="158"/>
      <c r="S12" s="158"/>
      <c r="T12" s="158"/>
    </row>
    <row r="13" spans="1:20" x14ac:dyDescent="0.2">
      <c r="A13" s="390" t="s">
        <v>180</v>
      </c>
      <c r="B13" s="390" t="s">
        <v>215</v>
      </c>
      <c r="C13" s="390" t="s">
        <v>246</v>
      </c>
      <c r="D13" s="390" t="s">
        <v>247</v>
      </c>
      <c r="E13" s="390" t="s">
        <v>248</v>
      </c>
      <c r="F13" s="390" t="s">
        <v>18</v>
      </c>
      <c r="G13" s="259">
        <v>0.96199999999999997</v>
      </c>
      <c r="H13" s="147"/>
      <c r="I13" s="147"/>
      <c r="J13" s="147"/>
      <c r="K13" s="147"/>
      <c r="L13" s="148"/>
      <c r="M13" s="147"/>
      <c r="N13" s="158"/>
      <c r="O13" s="158"/>
      <c r="P13" s="158"/>
      <c r="Q13" s="158"/>
      <c r="R13" s="158"/>
      <c r="S13" s="158"/>
      <c r="T13" s="158"/>
    </row>
    <row r="14" spans="1:20" x14ac:dyDescent="0.2">
      <c r="A14" s="390" t="s">
        <v>181</v>
      </c>
      <c r="B14" s="390" t="s">
        <v>199</v>
      </c>
      <c r="C14" s="390" t="s">
        <v>257</v>
      </c>
      <c r="D14" s="390" t="s">
        <v>258</v>
      </c>
      <c r="E14" s="390" t="s">
        <v>259</v>
      </c>
      <c r="F14" s="390" t="s">
        <v>260</v>
      </c>
      <c r="G14" s="259">
        <v>1.0569999999999999</v>
      </c>
      <c r="H14" s="147"/>
      <c r="I14" s="147"/>
      <c r="J14" s="147"/>
      <c r="K14" s="147"/>
      <c r="L14" s="148"/>
      <c r="M14" s="147"/>
      <c r="N14" s="158"/>
      <c r="O14" s="158"/>
      <c r="P14" s="158"/>
      <c r="Q14" s="158"/>
      <c r="R14" s="158"/>
      <c r="S14" s="158"/>
      <c r="T14" s="158"/>
    </row>
    <row r="15" spans="1:20" x14ac:dyDescent="0.2">
      <c r="A15" s="390" t="s">
        <v>180</v>
      </c>
      <c r="B15" s="390" t="s">
        <v>215</v>
      </c>
      <c r="C15" s="390" t="s">
        <v>246</v>
      </c>
      <c r="D15" s="390" t="s">
        <v>247</v>
      </c>
      <c r="E15" s="390" t="s">
        <v>291</v>
      </c>
      <c r="F15" s="390" t="s">
        <v>33</v>
      </c>
      <c r="G15" s="259">
        <v>0.872</v>
      </c>
      <c r="H15" s="147"/>
      <c r="I15" s="147"/>
      <c r="J15" s="147"/>
      <c r="K15" s="147"/>
      <c r="L15" s="148"/>
      <c r="M15" s="147"/>
      <c r="N15" s="158"/>
      <c r="O15" s="158"/>
      <c r="P15" s="158"/>
      <c r="Q15" s="158"/>
      <c r="R15" s="158"/>
      <c r="S15" s="158"/>
      <c r="T15" s="158"/>
    </row>
    <row r="16" spans="1:20" x14ac:dyDescent="0.2">
      <c r="A16" s="390" t="s">
        <v>182</v>
      </c>
      <c r="B16" s="390" t="s">
        <v>219</v>
      </c>
      <c r="C16" s="390" t="s">
        <v>220</v>
      </c>
      <c r="D16" s="390" t="s">
        <v>221</v>
      </c>
      <c r="E16" s="390" t="s">
        <v>297</v>
      </c>
      <c r="F16" s="390" t="s">
        <v>35</v>
      </c>
      <c r="G16" s="259">
        <v>0.92700000000000005</v>
      </c>
      <c r="H16" s="147"/>
      <c r="I16" s="147"/>
      <c r="J16" s="147"/>
      <c r="K16" s="147"/>
      <c r="L16" s="148"/>
      <c r="M16" s="147"/>
      <c r="N16" s="158"/>
      <c r="O16" s="158"/>
      <c r="P16" s="158"/>
      <c r="Q16" s="158"/>
      <c r="R16" s="158"/>
      <c r="S16" s="158"/>
      <c r="T16" s="158"/>
    </row>
    <row r="17" spans="1:20" x14ac:dyDescent="0.2">
      <c r="A17" s="390" t="s">
        <v>182</v>
      </c>
      <c r="B17" s="390" t="s">
        <v>219</v>
      </c>
      <c r="C17" s="390" t="s">
        <v>220</v>
      </c>
      <c r="D17" s="390" t="s">
        <v>221</v>
      </c>
      <c r="E17" s="390" t="s">
        <v>302</v>
      </c>
      <c r="F17" s="390" t="s">
        <v>38</v>
      </c>
      <c r="G17" s="259">
        <v>0.93500000000000005</v>
      </c>
      <c r="H17" s="147"/>
      <c r="I17" s="147"/>
      <c r="J17" s="147"/>
      <c r="K17" s="147"/>
      <c r="L17" s="148"/>
      <c r="M17" s="147"/>
      <c r="N17" s="158"/>
      <c r="O17" s="158"/>
      <c r="P17" s="158"/>
      <c r="Q17" s="158"/>
      <c r="R17" s="158"/>
      <c r="S17" s="158"/>
      <c r="T17" s="158"/>
    </row>
    <row r="18" spans="1:20" x14ac:dyDescent="0.2">
      <c r="A18" s="390" t="s">
        <v>182</v>
      </c>
      <c r="B18" s="390" t="s">
        <v>219</v>
      </c>
      <c r="C18" s="390" t="s">
        <v>251</v>
      </c>
      <c r="D18" s="390" t="s">
        <v>252</v>
      </c>
      <c r="E18" s="390" t="s">
        <v>303</v>
      </c>
      <c r="F18" s="390" t="s">
        <v>39</v>
      </c>
      <c r="G18" s="259">
        <v>0.99299999999999999</v>
      </c>
      <c r="H18" s="147"/>
      <c r="I18" s="147"/>
      <c r="J18" s="147"/>
      <c r="K18" s="147"/>
      <c r="L18" s="148"/>
      <c r="M18" s="147"/>
      <c r="N18" s="158"/>
      <c r="O18" s="158"/>
      <c r="P18" s="158"/>
      <c r="Q18" s="158"/>
      <c r="R18" s="158"/>
      <c r="S18" s="158"/>
      <c r="T18" s="158"/>
    </row>
    <row r="19" spans="1:20" x14ac:dyDescent="0.2">
      <c r="A19" s="390" t="s">
        <v>180</v>
      </c>
      <c r="B19" s="390" t="s">
        <v>215</v>
      </c>
      <c r="C19" s="390" t="s">
        <v>307</v>
      </c>
      <c r="D19" s="390" t="s">
        <v>308</v>
      </c>
      <c r="E19" s="390" t="s">
        <v>309</v>
      </c>
      <c r="F19" s="390" t="s">
        <v>310</v>
      </c>
      <c r="G19" s="259">
        <v>0.88500000000000001</v>
      </c>
      <c r="H19" s="147"/>
      <c r="I19" s="147"/>
      <c r="J19" s="147"/>
      <c r="K19" s="147"/>
      <c r="L19" s="148"/>
      <c r="M19" s="147"/>
      <c r="N19" s="158"/>
      <c r="O19" s="158"/>
      <c r="P19" s="158"/>
      <c r="Q19" s="158"/>
      <c r="R19" s="158"/>
      <c r="S19" s="158"/>
      <c r="T19" s="158"/>
    </row>
    <row r="20" spans="1:20" x14ac:dyDescent="0.2">
      <c r="A20" s="390" t="s">
        <v>182</v>
      </c>
      <c r="B20" s="390" t="s">
        <v>219</v>
      </c>
      <c r="C20" s="390" t="s">
        <v>224</v>
      </c>
      <c r="D20" s="390" t="s">
        <v>225</v>
      </c>
      <c r="E20" s="390" t="s">
        <v>312</v>
      </c>
      <c r="F20" s="390" t="s">
        <v>44</v>
      </c>
      <c r="G20" s="259">
        <v>0.876</v>
      </c>
      <c r="H20" s="147"/>
      <c r="I20" s="147"/>
      <c r="J20" s="147"/>
      <c r="K20" s="147"/>
      <c r="L20" s="148"/>
      <c r="M20" s="147"/>
      <c r="N20" s="158"/>
      <c r="O20" s="158"/>
      <c r="P20" s="158"/>
      <c r="Q20" s="158"/>
      <c r="R20" s="158"/>
      <c r="S20" s="158"/>
      <c r="T20" s="158"/>
    </row>
    <row r="21" spans="1:20" x14ac:dyDescent="0.2">
      <c r="A21" s="390" t="s">
        <v>181</v>
      </c>
      <c r="B21" s="390" t="s">
        <v>199</v>
      </c>
      <c r="C21" s="390" t="s">
        <v>288</v>
      </c>
      <c r="D21" s="390" t="s">
        <v>289</v>
      </c>
      <c r="E21" s="390" t="s">
        <v>315</v>
      </c>
      <c r="F21" s="390" t="s">
        <v>47</v>
      </c>
      <c r="G21" s="259">
        <v>0.91900000000000004</v>
      </c>
      <c r="H21" s="147"/>
      <c r="I21" s="147"/>
      <c r="J21" s="147"/>
      <c r="K21" s="147"/>
      <c r="L21" s="148"/>
      <c r="M21" s="147"/>
      <c r="N21" s="158"/>
      <c r="O21" s="158"/>
      <c r="P21" s="158"/>
      <c r="Q21" s="158"/>
      <c r="R21" s="158"/>
      <c r="S21" s="158"/>
      <c r="T21" s="158"/>
    </row>
    <row r="22" spans="1:20" x14ac:dyDescent="0.2">
      <c r="A22" s="390" t="s">
        <v>181</v>
      </c>
      <c r="B22" s="390" t="s">
        <v>199</v>
      </c>
      <c r="C22" s="390" t="s">
        <v>227</v>
      </c>
      <c r="D22" s="390" t="s">
        <v>228</v>
      </c>
      <c r="E22" s="390" t="s">
        <v>474</v>
      </c>
      <c r="F22" s="390" t="s">
        <v>475</v>
      </c>
      <c r="G22" s="259">
        <v>0.998</v>
      </c>
      <c r="H22" s="147"/>
      <c r="I22" s="147"/>
      <c r="J22" s="147"/>
      <c r="K22" s="147"/>
      <c r="L22" s="148"/>
      <c r="M22" s="147"/>
      <c r="N22" s="158"/>
      <c r="O22" s="158"/>
      <c r="P22" s="158"/>
      <c r="Q22" s="158"/>
      <c r="R22" s="158"/>
      <c r="S22" s="158"/>
      <c r="T22" s="158"/>
    </row>
    <row r="23" spans="1:20" x14ac:dyDescent="0.2">
      <c r="A23" s="390" t="s">
        <v>182</v>
      </c>
      <c r="B23" s="390" t="s">
        <v>219</v>
      </c>
      <c r="C23" s="390" t="s">
        <v>251</v>
      </c>
      <c r="D23" s="390" t="s">
        <v>252</v>
      </c>
      <c r="E23" s="390" t="s">
        <v>327</v>
      </c>
      <c r="F23" s="390" t="s">
        <v>51</v>
      </c>
      <c r="G23" s="254">
        <v>0.998</v>
      </c>
      <c r="H23" s="147"/>
      <c r="I23" s="147"/>
      <c r="J23" s="147"/>
      <c r="K23" s="147"/>
      <c r="L23" s="148"/>
      <c r="M23" s="147"/>
      <c r="N23" s="158"/>
      <c r="O23" s="158"/>
      <c r="P23" s="158"/>
      <c r="Q23" s="158"/>
      <c r="R23" s="158"/>
      <c r="S23" s="158"/>
      <c r="T23" s="158"/>
    </row>
    <row r="24" spans="1:20" x14ac:dyDescent="0.2">
      <c r="A24" s="390" t="s">
        <v>180</v>
      </c>
      <c r="B24" s="390" t="s">
        <v>215</v>
      </c>
      <c r="C24" s="390" t="s">
        <v>330</v>
      </c>
      <c r="D24" s="390" t="s">
        <v>331</v>
      </c>
      <c r="E24" s="390" t="s">
        <v>332</v>
      </c>
      <c r="F24" s="390" t="s">
        <v>333</v>
      </c>
      <c r="G24" s="254">
        <v>0.95199999999999996</v>
      </c>
      <c r="H24" s="147"/>
      <c r="I24" s="147"/>
      <c r="J24" s="147"/>
      <c r="K24" s="147"/>
      <c r="L24" s="148"/>
      <c r="M24" s="147"/>
      <c r="N24" s="158"/>
      <c r="O24" s="158"/>
      <c r="P24" s="158"/>
      <c r="Q24" s="158"/>
      <c r="R24" s="158"/>
      <c r="S24" s="158"/>
      <c r="T24" s="158"/>
    </row>
    <row r="25" spans="1:20" x14ac:dyDescent="0.2">
      <c r="A25" s="390" t="s">
        <v>182</v>
      </c>
      <c r="B25" s="390" t="s">
        <v>219</v>
      </c>
      <c r="C25" s="390" t="s">
        <v>251</v>
      </c>
      <c r="D25" s="390" t="s">
        <v>252</v>
      </c>
      <c r="E25" s="390" t="s">
        <v>334</v>
      </c>
      <c r="F25" s="390" t="s">
        <v>54</v>
      </c>
      <c r="G25" s="254">
        <v>0.95899999999999996</v>
      </c>
      <c r="H25" s="147"/>
      <c r="I25" s="147"/>
      <c r="J25" s="147"/>
      <c r="K25" s="147"/>
      <c r="L25" s="148"/>
      <c r="M25" s="147"/>
      <c r="N25" s="158"/>
      <c r="O25" s="158"/>
      <c r="P25" s="158"/>
      <c r="Q25" s="158"/>
      <c r="R25" s="158"/>
      <c r="S25" s="158"/>
      <c r="T25" s="158"/>
    </row>
    <row r="26" spans="1:20" x14ac:dyDescent="0.2">
      <c r="A26" s="390" t="s">
        <v>182</v>
      </c>
      <c r="B26" s="390" t="s">
        <v>219</v>
      </c>
      <c r="C26" s="390" t="s">
        <v>224</v>
      </c>
      <c r="D26" s="390" t="s">
        <v>225</v>
      </c>
      <c r="E26" s="390" t="s">
        <v>336</v>
      </c>
      <c r="F26" s="390" t="s">
        <v>133</v>
      </c>
      <c r="G26" s="254">
        <v>0.90200000000000002</v>
      </c>
      <c r="H26" s="147"/>
      <c r="I26" s="147"/>
      <c r="J26" s="147"/>
      <c r="K26" s="147"/>
      <c r="L26" s="148"/>
      <c r="M26" s="147"/>
      <c r="N26" s="158"/>
      <c r="O26" s="158"/>
      <c r="P26" s="158"/>
      <c r="Q26" s="158"/>
      <c r="R26" s="158"/>
      <c r="S26" s="158"/>
      <c r="T26" s="158"/>
    </row>
    <row r="27" spans="1:20" x14ac:dyDescent="0.2">
      <c r="A27" s="390" t="s">
        <v>179</v>
      </c>
      <c r="B27" s="390" t="s">
        <v>203</v>
      </c>
      <c r="C27" s="390" t="s">
        <v>204</v>
      </c>
      <c r="D27" s="390" t="s">
        <v>205</v>
      </c>
      <c r="E27" s="390" t="s">
        <v>337</v>
      </c>
      <c r="F27" s="390" t="s">
        <v>56</v>
      </c>
      <c r="G27" s="254">
        <v>0.873</v>
      </c>
      <c r="H27" s="147"/>
      <c r="I27" s="147"/>
      <c r="J27" s="147"/>
      <c r="K27" s="147"/>
      <c r="L27" s="148"/>
      <c r="M27" s="147"/>
      <c r="N27" s="158"/>
      <c r="O27" s="158"/>
      <c r="P27" s="158"/>
      <c r="Q27" s="158"/>
      <c r="R27" s="158"/>
      <c r="S27" s="158"/>
      <c r="T27" s="158"/>
    </row>
    <row r="28" spans="1:20" x14ac:dyDescent="0.2">
      <c r="A28" s="390" t="s">
        <v>181</v>
      </c>
      <c r="B28" s="390" t="s">
        <v>199</v>
      </c>
      <c r="C28" s="390" t="s">
        <v>257</v>
      </c>
      <c r="D28" s="390" t="s">
        <v>258</v>
      </c>
      <c r="E28" s="390" t="s">
        <v>340</v>
      </c>
      <c r="F28" s="390" t="s">
        <v>58</v>
      </c>
      <c r="G28" s="254">
        <v>0.92700000000000005</v>
      </c>
      <c r="H28" s="147"/>
      <c r="I28" s="147"/>
      <c r="J28" s="147"/>
      <c r="K28" s="147"/>
      <c r="L28" s="148"/>
      <c r="M28" s="147"/>
      <c r="N28" s="158"/>
      <c r="O28" s="158"/>
      <c r="P28" s="158"/>
      <c r="Q28" s="158"/>
      <c r="R28" s="158"/>
      <c r="S28" s="158"/>
      <c r="T28" s="158"/>
    </row>
    <row r="29" spans="1:20" x14ac:dyDescent="0.2">
      <c r="A29" s="158" t="s">
        <v>181</v>
      </c>
      <c r="B29" s="158" t="s">
        <v>199</v>
      </c>
      <c r="C29" s="158" t="s">
        <v>257</v>
      </c>
      <c r="D29" s="158" t="s">
        <v>258</v>
      </c>
      <c r="E29" s="147" t="s">
        <v>350</v>
      </c>
      <c r="F29" s="158" t="s">
        <v>24</v>
      </c>
      <c r="G29" s="254">
        <v>0.95699999999999996</v>
      </c>
      <c r="H29" s="147"/>
      <c r="I29" s="147"/>
      <c r="J29" s="147"/>
      <c r="K29" s="147"/>
      <c r="L29" s="148"/>
      <c r="M29" s="147"/>
      <c r="N29" s="158"/>
      <c r="O29" s="158"/>
      <c r="P29" s="158"/>
      <c r="Q29" s="158"/>
      <c r="R29" s="158"/>
      <c r="S29" s="158"/>
      <c r="T29" s="158"/>
    </row>
    <row r="30" spans="1:20" x14ac:dyDescent="0.2">
      <c r="A30" s="158" t="s">
        <v>179</v>
      </c>
      <c r="B30" s="158" t="s">
        <v>203</v>
      </c>
      <c r="C30" s="158" t="s">
        <v>316</v>
      </c>
      <c r="D30" s="158" t="s">
        <v>317</v>
      </c>
      <c r="E30" s="147" t="s">
        <v>351</v>
      </c>
      <c r="F30" s="158" t="s">
        <v>60</v>
      </c>
      <c r="G30" s="254">
        <v>0.91500000000000004</v>
      </c>
      <c r="H30" s="147"/>
      <c r="I30" s="147"/>
      <c r="J30" s="147"/>
      <c r="K30" s="147"/>
      <c r="L30" s="148"/>
      <c r="M30" s="147"/>
      <c r="N30" s="158"/>
      <c r="O30" s="158"/>
      <c r="P30" s="158"/>
      <c r="Q30" s="158"/>
      <c r="R30" s="158"/>
      <c r="S30" s="158"/>
      <c r="T30" s="158"/>
    </row>
    <row r="31" spans="1:20" x14ac:dyDescent="0.2">
      <c r="A31" s="158" t="s">
        <v>181</v>
      </c>
      <c r="B31" s="158" t="s">
        <v>199</v>
      </c>
      <c r="C31" s="158" t="s">
        <v>288</v>
      </c>
      <c r="D31" s="158" t="s">
        <v>289</v>
      </c>
      <c r="E31" s="147" t="s">
        <v>353</v>
      </c>
      <c r="F31" s="158" t="s">
        <v>62</v>
      </c>
      <c r="G31" s="254">
        <v>0.92600000000000005</v>
      </c>
      <c r="H31" s="147"/>
      <c r="I31" s="147"/>
      <c r="J31" s="147"/>
      <c r="K31" s="147"/>
      <c r="L31" s="148"/>
      <c r="M31" s="147"/>
      <c r="N31" s="158"/>
      <c r="O31" s="158"/>
      <c r="P31" s="158"/>
      <c r="Q31" s="158"/>
      <c r="R31" s="158"/>
      <c r="S31" s="158"/>
      <c r="T31" s="158"/>
    </row>
    <row r="32" spans="1:20" x14ac:dyDescent="0.2">
      <c r="A32" s="158" t="s">
        <v>180</v>
      </c>
      <c r="B32" s="158" t="s">
        <v>215</v>
      </c>
      <c r="C32" s="158" t="s">
        <v>246</v>
      </c>
      <c r="D32" s="158" t="s">
        <v>247</v>
      </c>
      <c r="E32" s="147" t="s">
        <v>357</v>
      </c>
      <c r="F32" s="158" t="s">
        <v>66</v>
      </c>
      <c r="G32" s="254">
        <v>0.97799999999999998</v>
      </c>
      <c r="H32" s="147"/>
      <c r="I32" s="147"/>
      <c r="J32" s="147"/>
      <c r="K32" s="147"/>
      <c r="L32" s="148"/>
      <c r="M32" s="147"/>
      <c r="N32" s="158"/>
      <c r="O32" s="158"/>
      <c r="P32" s="158"/>
      <c r="Q32" s="158"/>
      <c r="R32" s="158"/>
      <c r="S32" s="158"/>
      <c r="T32" s="158"/>
    </row>
    <row r="33" spans="1:20" x14ac:dyDescent="0.2">
      <c r="A33" s="158" t="s">
        <v>181</v>
      </c>
      <c r="B33" s="158" t="s">
        <v>199</v>
      </c>
      <c r="C33" s="158" t="s">
        <v>257</v>
      </c>
      <c r="D33" s="158" t="s">
        <v>258</v>
      </c>
      <c r="E33" s="147" t="s">
        <v>358</v>
      </c>
      <c r="F33" s="158" t="s">
        <v>67</v>
      </c>
      <c r="G33" s="254">
        <v>0.97899999999999998</v>
      </c>
      <c r="H33" s="147"/>
      <c r="I33" s="147"/>
      <c r="J33" s="147"/>
      <c r="K33" s="147"/>
      <c r="L33" s="148"/>
      <c r="M33" s="147"/>
      <c r="N33" s="158"/>
      <c r="O33" s="158"/>
      <c r="P33" s="158"/>
      <c r="Q33" s="158"/>
      <c r="R33" s="158"/>
      <c r="S33" s="158"/>
      <c r="T33" s="158"/>
    </row>
    <row r="34" spans="1:20" x14ac:dyDescent="0.2">
      <c r="A34" s="158" t="s">
        <v>181</v>
      </c>
      <c r="B34" s="158" t="s">
        <v>199</v>
      </c>
      <c r="C34" s="158" t="s">
        <v>257</v>
      </c>
      <c r="D34" s="158" t="s">
        <v>258</v>
      </c>
      <c r="E34" s="147" t="s">
        <v>365</v>
      </c>
      <c r="F34" s="158" t="s">
        <v>68</v>
      </c>
      <c r="G34" s="254">
        <v>1.004</v>
      </c>
      <c r="H34" s="147"/>
      <c r="I34" s="147"/>
      <c r="J34" s="147"/>
      <c r="K34" s="147"/>
      <c r="L34" s="148"/>
      <c r="M34" s="147"/>
      <c r="N34" s="158"/>
      <c r="O34" s="158"/>
      <c r="P34" s="158"/>
      <c r="Q34" s="158"/>
      <c r="R34" s="158"/>
      <c r="S34" s="158"/>
      <c r="T34" s="158"/>
    </row>
    <row r="35" spans="1:20" x14ac:dyDescent="0.2">
      <c r="A35" s="158" t="s">
        <v>182</v>
      </c>
      <c r="B35" s="158" t="s">
        <v>219</v>
      </c>
      <c r="C35" s="158" t="s">
        <v>224</v>
      </c>
      <c r="D35" s="158" t="s">
        <v>225</v>
      </c>
      <c r="E35" s="147" t="s">
        <v>370</v>
      </c>
      <c r="F35" s="158" t="s">
        <v>69</v>
      </c>
      <c r="G35" s="254">
        <v>0.94499999999999995</v>
      </c>
      <c r="H35" s="147"/>
      <c r="I35" s="147"/>
      <c r="J35" s="147"/>
      <c r="K35" s="147"/>
      <c r="L35" s="148"/>
      <c r="M35" s="147"/>
      <c r="N35" s="158"/>
      <c r="O35" s="158"/>
      <c r="P35" s="158"/>
      <c r="Q35" s="158"/>
      <c r="R35" s="158"/>
      <c r="S35" s="158"/>
      <c r="T35" s="158"/>
    </row>
    <row r="36" spans="1:20" x14ac:dyDescent="0.2">
      <c r="A36" s="158" t="s">
        <v>182</v>
      </c>
      <c r="B36" s="158" t="s">
        <v>219</v>
      </c>
      <c r="C36" s="158" t="s">
        <v>224</v>
      </c>
      <c r="D36" s="158" t="s">
        <v>225</v>
      </c>
      <c r="E36" s="147" t="s">
        <v>375</v>
      </c>
      <c r="F36" s="158" t="s">
        <v>74</v>
      </c>
      <c r="G36" s="254">
        <v>0.9</v>
      </c>
      <c r="H36" s="147"/>
      <c r="I36" s="147"/>
      <c r="J36" s="147"/>
      <c r="K36" s="147"/>
      <c r="L36" s="148"/>
      <c r="M36" s="147"/>
      <c r="N36" s="158"/>
      <c r="O36" s="158"/>
      <c r="P36" s="158"/>
      <c r="Q36" s="158"/>
      <c r="R36" s="158"/>
      <c r="S36" s="158"/>
      <c r="T36" s="158"/>
    </row>
    <row r="37" spans="1:20" x14ac:dyDescent="0.2">
      <c r="A37" s="158" t="s">
        <v>182</v>
      </c>
      <c r="B37" s="158" t="s">
        <v>219</v>
      </c>
      <c r="C37" s="158" t="s">
        <v>251</v>
      </c>
      <c r="D37" s="158" t="s">
        <v>252</v>
      </c>
      <c r="E37" s="147" t="s">
        <v>390</v>
      </c>
      <c r="F37" s="158" t="s">
        <v>81</v>
      </c>
      <c r="G37" s="254">
        <v>1.0249999999999999</v>
      </c>
      <c r="H37" s="147"/>
      <c r="I37" s="147"/>
      <c r="J37" s="147"/>
      <c r="K37" s="147"/>
      <c r="L37" s="148"/>
      <c r="M37" s="147"/>
      <c r="N37" s="158"/>
      <c r="O37" s="158"/>
      <c r="P37" s="158"/>
      <c r="Q37" s="158"/>
      <c r="R37" s="158"/>
      <c r="S37" s="158"/>
      <c r="T37" s="158"/>
    </row>
    <row r="38" spans="1:20" x14ac:dyDescent="0.2">
      <c r="A38" s="158" t="s">
        <v>181</v>
      </c>
      <c r="B38" s="158" t="s">
        <v>199</v>
      </c>
      <c r="C38" s="158" t="s">
        <v>257</v>
      </c>
      <c r="D38" s="158" t="s">
        <v>258</v>
      </c>
      <c r="E38" s="147" t="s">
        <v>391</v>
      </c>
      <c r="F38" s="158" t="s">
        <v>82</v>
      </c>
      <c r="G38" s="254">
        <v>0.92700000000000005</v>
      </c>
      <c r="H38" s="147"/>
      <c r="I38" s="147"/>
      <c r="J38" s="147"/>
      <c r="K38" s="147"/>
      <c r="L38" s="148"/>
      <c r="M38" s="147"/>
      <c r="N38" s="158"/>
      <c r="O38" s="158"/>
      <c r="P38" s="158"/>
      <c r="Q38" s="158"/>
      <c r="R38" s="158"/>
      <c r="S38" s="158"/>
      <c r="T38" s="158"/>
    </row>
    <row r="39" spans="1:20" x14ac:dyDescent="0.2">
      <c r="A39" s="158" t="s">
        <v>179</v>
      </c>
      <c r="B39" s="158" t="s">
        <v>203</v>
      </c>
      <c r="C39" s="158" t="s">
        <v>204</v>
      </c>
      <c r="D39" s="158" t="s">
        <v>205</v>
      </c>
      <c r="E39" s="147" t="s">
        <v>398</v>
      </c>
      <c r="F39" s="158" t="s">
        <v>85</v>
      </c>
      <c r="G39" s="254">
        <v>0.876</v>
      </c>
      <c r="H39" s="147"/>
      <c r="I39" s="147"/>
      <c r="J39" s="147"/>
      <c r="K39" s="147"/>
      <c r="L39" s="148"/>
      <c r="M39" s="147"/>
      <c r="N39" s="158"/>
      <c r="O39" s="158"/>
      <c r="P39" s="158"/>
      <c r="Q39" s="158"/>
      <c r="R39" s="158"/>
      <c r="S39" s="158"/>
      <c r="T39" s="158"/>
    </row>
    <row r="40" spans="1:20" x14ac:dyDescent="0.2">
      <c r="A40" s="158" t="s">
        <v>182</v>
      </c>
      <c r="B40" s="158" t="s">
        <v>219</v>
      </c>
      <c r="C40" s="158" t="s">
        <v>251</v>
      </c>
      <c r="D40" s="158" t="s">
        <v>252</v>
      </c>
      <c r="E40" s="147" t="s">
        <v>400</v>
      </c>
      <c r="F40" s="158" t="s">
        <v>87</v>
      </c>
      <c r="G40" s="254">
        <v>1.006</v>
      </c>
      <c r="H40" s="147"/>
      <c r="I40" s="147"/>
      <c r="J40" s="147"/>
      <c r="K40" s="147"/>
      <c r="L40" s="148"/>
      <c r="M40" s="147"/>
      <c r="N40" s="158"/>
      <c r="O40" s="158"/>
      <c r="P40" s="158"/>
      <c r="Q40" s="158"/>
      <c r="R40" s="158"/>
      <c r="S40" s="158"/>
      <c r="T40" s="158"/>
    </row>
    <row r="41" spans="1:20" x14ac:dyDescent="0.2">
      <c r="A41" s="158" t="s">
        <v>182</v>
      </c>
      <c r="B41" s="158" t="s">
        <v>219</v>
      </c>
      <c r="C41" s="158" t="s">
        <v>224</v>
      </c>
      <c r="D41" s="158" t="s">
        <v>225</v>
      </c>
      <c r="E41" s="147" t="s">
        <v>402</v>
      </c>
      <c r="F41" s="158" t="s">
        <v>89</v>
      </c>
      <c r="G41" s="254">
        <v>0.92600000000000005</v>
      </c>
      <c r="H41" s="147"/>
      <c r="I41" s="147"/>
      <c r="J41" s="147"/>
      <c r="K41" s="147"/>
      <c r="L41" s="148"/>
      <c r="M41" s="147"/>
      <c r="N41" s="158"/>
      <c r="O41" s="158"/>
      <c r="P41" s="158"/>
      <c r="Q41" s="158"/>
      <c r="R41" s="158"/>
      <c r="S41" s="158"/>
      <c r="T41" s="158"/>
    </row>
    <row r="42" spans="1:20" x14ac:dyDescent="0.2">
      <c r="A42" s="158" t="s">
        <v>180</v>
      </c>
      <c r="B42" s="158" t="s">
        <v>215</v>
      </c>
      <c r="C42" s="158" t="s">
        <v>246</v>
      </c>
      <c r="D42" s="158" t="s">
        <v>247</v>
      </c>
      <c r="E42" s="147" t="s">
        <v>403</v>
      </c>
      <c r="F42" s="158" t="s">
        <v>90</v>
      </c>
      <c r="G42" s="254">
        <v>0.90500000000000003</v>
      </c>
      <c r="H42" s="147"/>
      <c r="I42" s="147"/>
      <c r="J42" s="147"/>
      <c r="K42" s="147"/>
      <c r="L42" s="148"/>
      <c r="M42" s="147"/>
      <c r="N42" s="158"/>
      <c r="O42" s="158"/>
      <c r="P42" s="158"/>
      <c r="Q42" s="158"/>
      <c r="R42" s="158"/>
      <c r="S42" s="158"/>
      <c r="T42" s="158"/>
    </row>
    <row r="43" spans="1:20" x14ac:dyDescent="0.2">
      <c r="A43" s="158" t="s">
        <v>181</v>
      </c>
      <c r="B43" s="158" t="s">
        <v>199</v>
      </c>
      <c r="C43" s="158" t="s">
        <v>257</v>
      </c>
      <c r="D43" s="158" t="s">
        <v>258</v>
      </c>
      <c r="E43" s="147" t="s">
        <v>404</v>
      </c>
      <c r="F43" s="158" t="s">
        <v>91</v>
      </c>
      <c r="G43" s="254">
        <v>0.97099999999999997</v>
      </c>
      <c r="H43" s="147"/>
      <c r="I43" s="147"/>
      <c r="J43" s="147"/>
      <c r="K43" s="147"/>
      <c r="L43" s="148"/>
      <c r="M43" s="147"/>
      <c r="N43" s="158"/>
      <c r="O43" s="158"/>
      <c r="P43" s="158"/>
      <c r="Q43" s="158"/>
      <c r="R43" s="158"/>
      <c r="S43" s="158"/>
      <c r="T43" s="158"/>
    </row>
    <row r="44" spans="1:20" x14ac:dyDescent="0.2">
      <c r="A44" s="158" t="s">
        <v>181</v>
      </c>
      <c r="B44" s="158" t="s">
        <v>199</v>
      </c>
      <c r="C44" s="158" t="s">
        <v>257</v>
      </c>
      <c r="D44" s="158" t="s">
        <v>258</v>
      </c>
      <c r="E44" s="147" t="s">
        <v>411</v>
      </c>
      <c r="F44" s="158" t="s">
        <v>412</v>
      </c>
      <c r="G44" s="254">
        <v>1.002</v>
      </c>
      <c r="H44" s="147"/>
      <c r="I44" s="147"/>
      <c r="J44" s="147"/>
      <c r="K44" s="147"/>
      <c r="L44" s="148"/>
      <c r="M44" s="147"/>
      <c r="N44" s="158"/>
      <c r="O44" s="158"/>
      <c r="P44" s="158"/>
      <c r="Q44" s="158"/>
      <c r="R44" s="158"/>
      <c r="S44" s="158"/>
      <c r="T44" s="158"/>
    </row>
    <row r="45" spans="1:20" x14ac:dyDescent="0.2">
      <c r="A45" s="158" t="s">
        <v>179</v>
      </c>
      <c r="B45" s="158" t="s">
        <v>203</v>
      </c>
      <c r="C45" s="158" t="s">
        <v>204</v>
      </c>
      <c r="D45" s="158" t="s">
        <v>205</v>
      </c>
      <c r="E45" s="147" t="s">
        <v>414</v>
      </c>
      <c r="F45" s="158" t="s">
        <v>95</v>
      </c>
      <c r="G45" s="254">
        <v>0.89600000000000002</v>
      </c>
      <c r="H45" s="147"/>
      <c r="I45" s="147"/>
      <c r="J45" s="147"/>
      <c r="K45" s="147"/>
      <c r="L45" s="148"/>
      <c r="M45" s="147"/>
      <c r="N45" s="158"/>
      <c r="O45" s="158"/>
      <c r="P45" s="158"/>
      <c r="Q45" s="158"/>
      <c r="R45" s="158"/>
      <c r="S45" s="158"/>
      <c r="T45" s="158"/>
    </row>
    <row r="46" spans="1:20" x14ac:dyDescent="0.2">
      <c r="A46" s="158" t="s">
        <v>182</v>
      </c>
      <c r="B46" s="158" t="s">
        <v>219</v>
      </c>
      <c r="C46" s="158" t="s">
        <v>224</v>
      </c>
      <c r="D46" s="158" t="s">
        <v>225</v>
      </c>
      <c r="E46" s="147" t="s">
        <v>416</v>
      </c>
      <c r="F46" s="158" t="s">
        <v>97</v>
      </c>
      <c r="G46" s="254">
        <v>0.89700000000000002</v>
      </c>
      <c r="H46" s="147"/>
      <c r="I46" s="147"/>
      <c r="J46" s="147"/>
      <c r="K46" s="147"/>
      <c r="L46" s="148"/>
      <c r="M46" s="147"/>
      <c r="N46" s="158"/>
      <c r="O46" s="158"/>
      <c r="P46" s="158"/>
      <c r="Q46" s="158"/>
      <c r="R46" s="158"/>
      <c r="S46" s="158"/>
      <c r="T46" s="158"/>
    </row>
    <row r="47" spans="1:20" x14ac:dyDescent="0.2">
      <c r="A47" s="158" t="s">
        <v>181</v>
      </c>
      <c r="B47" s="158" t="s">
        <v>199</v>
      </c>
      <c r="C47" s="158" t="s">
        <v>227</v>
      </c>
      <c r="D47" s="158" t="s">
        <v>228</v>
      </c>
      <c r="E47" s="147" t="s">
        <v>418</v>
      </c>
      <c r="F47" s="158" t="s">
        <v>99</v>
      </c>
      <c r="G47" s="254">
        <v>0.95799999999999996</v>
      </c>
      <c r="H47" s="147"/>
      <c r="I47" s="147"/>
      <c r="J47" s="147"/>
      <c r="K47" s="147"/>
      <c r="L47" s="148"/>
      <c r="M47" s="147"/>
      <c r="N47" s="158"/>
      <c r="O47" s="158"/>
      <c r="P47" s="158"/>
      <c r="Q47" s="158"/>
      <c r="R47" s="158"/>
      <c r="S47" s="158"/>
      <c r="T47" s="158"/>
    </row>
    <row r="48" spans="1:20" x14ac:dyDescent="0.2">
      <c r="A48" s="158" t="s">
        <v>179</v>
      </c>
      <c r="B48" s="158" t="s">
        <v>203</v>
      </c>
      <c r="C48" s="158" t="s">
        <v>278</v>
      </c>
      <c r="D48" s="158" t="s">
        <v>279</v>
      </c>
      <c r="E48" s="147" t="s">
        <v>423</v>
      </c>
      <c r="F48" s="158" t="s">
        <v>104</v>
      </c>
      <c r="G48" s="254">
        <v>0.92500000000000004</v>
      </c>
      <c r="H48" s="147"/>
      <c r="I48" s="147"/>
      <c r="J48" s="147"/>
      <c r="K48" s="147"/>
      <c r="L48" s="148"/>
      <c r="M48" s="147"/>
      <c r="N48" s="158"/>
      <c r="O48" s="158"/>
      <c r="P48" s="158"/>
      <c r="Q48" s="158"/>
      <c r="R48" s="158"/>
      <c r="S48" s="158"/>
      <c r="T48" s="158"/>
    </row>
    <row r="49" spans="1:20" x14ac:dyDescent="0.2">
      <c r="A49" s="158" t="s">
        <v>179</v>
      </c>
      <c r="B49" s="158" t="s">
        <v>203</v>
      </c>
      <c r="C49" s="158" t="s">
        <v>316</v>
      </c>
      <c r="D49" s="158" t="s">
        <v>317</v>
      </c>
      <c r="E49" s="147" t="s">
        <v>428</v>
      </c>
      <c r="F49" s="158" t="s">
        <v>109</v>
      </c>
      <c r="G49" s="254">
        <v>0.88800000000000001</v>
      </c>
      <c r="H49" s="147"/>
      <c r="I49" s="147"/>
      <c r="J49" s="147"/>
      <c r="K49" s="147"/>
      <c r="L49" s="148"/>
      <c r="M49" s="147"/>
      <c r="N49" s="158"/>
      <c r="O49" s="158"/>
      <c r="P49" s="158"/>
      <c r="Q49" s="158"/>
      <c r="R49" s="158"/>
      <c r="S49" s="158"/>
      <c r="T49" s="158"/>
    </row>
    <row r="50" spans="1:20" x14ac:dyDescent="0.2">
      <c r="A50" s="158" t="s">
        <v>182</v>
      </c>
      <c r="B50" s="158" t="s">
        <v>219</v>
      </c>
      <c r="C50" s="158" t="s">
        <v>224</v>
      </c>
      <c r="D50" s="158" t="s">
        <v>225</v>
      </c>
      <c r="E50" s="147" t="s">
        <v>431</v>
      </c>
      <c r="F50" s="158" t="s">
        <v>110</v>
      </c>
      <c r="G50" s="254">
        <v>0.96199999999999997</v>
      </c>
      <c r="H50" s="147"/>
      <c r="I50" s="147"/>
      <c r="J50" s="147"/>
      <c r="K50" s="147"/>
      <c r="L50" s="148"/>
      <c r="M50" s="147"/>
      <c r="N50" s="158"/>
      <c r="O50" s="158"/>
      <c r="P50" s="158"/>
      <c r="Q50" s="158"/>
      <c r="R50" s="158"/>
      <c r="S50" s="158"/>
      <c r="T50" s="158"/>
    </row>
    <row r="51" spans="1:20" x14ac:dyDescent="0.2">
      <c r="A51" s="158" t="s">
        <v>182</v>
      </c>
      <c r="B51" s="158" t="s">
        <v>219</v>
      </c>
      <c r="C51" s="158" t="s">
        <v>251</v>
      </c>
      <c r="D51" s="158" t="s">
        <v>252</v>
      </c>
      <c r="E51" s="147" t="s">
        <v>432</v>
      </c>
      <c r="F51" s="158" t="s">
        <v>111</v>
      </c>
      <c r="G51" s="254">
        <v>0.98399999999999999</v>
      </c>
      <c r="H51" s="147"/>
      <c r="I51" s="147"/>
      <c r="J51" s="147"/>
      <c r="K51" s="147"/>
      <c r="L51" s="148"/>
      <c r="M51" s="147"/>
      <c r="N51" s="158"/>
      <c r="O51" s="158"/>
      <c r="P51" s="158"/>
      <c r="Q51" s="158"/>
      <c r="R51" s="158"/>
      <c r="S51" s="158"/>
      <c r="T51" s="158"/>
    </row>
    <row r="52" spans="1:20" x14ac:dyDescent="0.2">
      <c r="A52" s="158"/>
      <c r="B52" s="158"/>
      <c r="C52" s="158"/>
      <c r="D52" s="158"/>
      <c r="E52" s="147"/>
      <c r="F52" s="158"/>
      <c r="G52" s="254"/>
      <c r="H52" s="147"/>
      <c r="I52" s="147"/>
      <c r="J52" s="147"/>
      <c r="K52" s="147"/>
      <c r="L52" s="148"/>
      <c r="M52" s="147"/>
      <c r="N52" s="158"/>
      <c r="O52" s="158"/>
      <c r="P52" s="158"/>
      <c r="Q52" s="158"/>
      <c r="R52" s="158"/>
      <c r="S52" s="158"/>
      <c r="T52" s="158"/>
    </row>
    <row r="53" spans="1:20" x14ac:dyDescent="0.2">
      <c r="A53" s="158"/>
      <c r="B53" s="158"/>
      <c r="C53" s="158"/>
      <c r="D53" s="158"/>
      <c r="E53" s="147"/>
      <c r="F53" s="158"/>
      <c r="G53" s="254"/>
      <c r="H53" s="147"/>
      <c r="I53" s="147"/>
      <c r="J53" s="147"/>
      <c r="K53" s="147"/>
      <c r="L53" s="148"/>
      <c r="M53" s="147"/>
      <c r="N53" s="158"/>
      <c r="O53" s="158"/>
      <c r="P53" s="158"/>
      <c r="Q53" s="158"/>
      <c r="R53" s="158"/>
      <c r="S53" s="158"/>
      <c r="T53" s="158"/>
    </row>
    <row r="54" spans="1:20" x14ac:dyDescent="0.2">
      <c r="A54" s="158"/>
      <c r="B54" s="158"/>
      <c r="C54" s="158"/>
      <c r="D54" s="158"/>
      <c r="E54" s="147"/>
      <c r="F54" s="158"/>
      <c r="G54" s="254"/>
      <c r="H54" s="147"/>
      <c r="I54" s="147"/>
      <c r="J54" s="147"/>
      <c r="K54" s="147"/>
      <c r="L54" s="148"/>
      <c r="M54" s="147"/>
      <c r="N54" s="158"/>
      <c r="O54" s="158"/>
      <c r="P54" s="158"/>
      <c r="Q54" s="158"/>
      <c r="R54" s="158"/>
      <c r="S54" s="158"/>
      <c r="T54" s="158"/>
    </row>
    <row r="55" spans="1:20" x14ac:dyDescent="0.2">
      <c r="A55" s="158"/>
      <c r="B55" s="158"/>
      <c r="C55" s="158"/>
      <c r="D55" s="158"/>
      <c r="E55" s="147"/>
      <c r="F55" s="158"/>
      <c r="G55" s="254"/>
      <c r="H55" s="147"/>
      <c r="I55" s="147"/>
      <c r="J55" s="147"/>
      <c r="K55" s="147"/>
      <c r="L55" s="148"/>
      <c r="M55" s="147"/>
      <c r="N55" s="158"/>
      <c r="O55" s="158"/>
      <c r="P55" s="158"/>
      <c r="Q55" s="158"/>
      <c r="R55" s="158"/>
      <c r="S55" s="158"/>
      <c r="T55" s="158"/>
    </row>
    <row r="56" spans="1:20" x14ac:dyDescent="0.2">
      <c r="A56" s="158"/>
      <c r="B56" s="158"/>
      <c r="C56" s="158"/>
      <c r="D56" s="158"/>
      <c r="E56" s="147"/>
      <c r="F56" s="158"/>
      <c r="G56" s="254"/>
      <c r="H56" s="147"/>
      <c r="I56" s="147"/>
      <c r="J56" s="147"/>
      <c r="K56" s="147"/>
      <c r="L56" s="148"/>
      <c r="M56" s="147"/>
      <c r="N56" s="158"/>
      <c r="O56" s="158"/>
      <c r="P56" s="158"/>
      <c r="Q56" s="158"/>
      <c r="R56" s="158"/>
      <c r="S56" s="158"/>
      <c r="T56" s="158"/>
    </row>
    <row r="57" spans="1:20" x14ac:dyDescent="0.2">
      <c r="A57" s="158"/>
      <c r="B57" s="158"/>
      <c r="C57" s="158"/>
      <c r="D57" s="158"/>
      <c r="E57" s="147"/>
      <c r="F57" s="158"/>
      <c r="G57" s="254"/>
      <c r="H57" s="147"/>
      <c r="I57" s="147"/>
      <c r="J57" s="147"/>
      <c r="K57" s="147"/>
      <c r="L57" s="148"/>
      <c r="M57" s="147"/>
      <c r="N57" s="158"/>
      <c r="O57" s="158"/>
      <c r="P57" s="158"/>
      <c r="Q57" s="158"/>
      <c r="R57" s="158"/>
      <c r="S57" s="158"/>
      <c r="T57" s="158"/>
    </row>
    <row r="58" spans="1:20" x14ac:dyDescent="0.2">
      <c r="A58" s="158"/>
      <c r="B58" s="158"/>
      <c r="C58" s="158"/>
      <c r="D58" s="158"/>
      <c r="E58" s="147"/>
      <c r="F58" s="158"/>
      <c r="G58" s="254"/>
      <c r="H58" s="147"/>
      <c r="I58" s="147"/>
      <c r="J58" s="147"/>
      <c r="K58" s="147"/>
      <c r="L58" s="148"/>
      <c r="M58" s="147"/>
      <c r="N58" s="158"/>
      <c r="O58" s="158"/>
      <c r="P58" s="158"/>
      <c r="Q58" s="158"/>
      <c r="R58" s="158"/>
      <c r="S58" s="158"/>
      <c r="T58" s="158"/>
    </row>
    <row r="59" spans="1:20" x14ac:dyDescent="0.2">
      <c r="A59" s="158"/>
      <c r="B59" s="158"/>
      <c r="C59" s="158"/>
      <c r="D59" s="158"/>
      <c r="E59" s="147"/>
      <c r="F59" s="158"/>
      <c r="G59" s="254"/>
      <c r="H59" s="147"/>
      <c r="I59" s="147"/>
    </row>
    <row r="60" spans="1:20" x14ac:dyDescent="0.2">
      <c r="A60" s="158"/>
      <c r="B60" s="158"/>
      <c r="C60" s="158"/>
      <c r="D60" s="158"/>
      <c r="E60" s="147"/>
      <c r="F60" s="158"/>
      <c r="G60" s="254"/>
      <c r="H60" s="147"/>
      <c r="I60" s="147"/>
    </row>
    <row r="61" spans="1:20" x14ac:dyDescent="0.2">
      <c r="A61" s="158"/>
      <c r="B61" s="158"/>
      <c r="C61" s="158"/>
      <c r="D61" s="158"/>
      <c r="E61" s="147"/>
      <c r="F61" s="158"/>
      <c r="G61" s="254"/>
      <c r="H61" s="147"/>
      <c r="I61" s="147"/>
    </row>
    <row r="62" spans="1:20" x14ac:dyDescent="0.2">
      <c r="A62" s="158"/>
      <c r="B62" s="158"/>
      <c r="C62" s="158"/>
      <c r="D62" s="158"/>
      <c r="E62" s="147"/>
      <c r="F62" s="158"/>
      <c r="G62" s="254"/>
      <c r="H62" s="147"/>
      <c r="I62" s="147"/>
    </row>
    <row r="63" spans="1:20" x14ac:dyDescent="0.2">
      <c r="A63" s="158"/>
      <c r="B63" s="158"/>
      <c r="C63" s="158"/>
      <c r="D63" s="158"/>
      <c r="E63" s="147"/>
      <c r="F63" s="158"/>
      <c r="G63" s="254"/>
      <c r="H63" s="147"/>
      <c r="I63" s="147"/>
    </row>
    <row r="64" spans="1:20" x14ac:dyDescent="0.2">
      <c r="A64" s="158"/>
      <c r="B64" s="158"/>
      <c r="C64" s="158"/>
      <c r="D64" s="158"/>
      <c r="E64" s="147"/>
      <c r="F64" s="158"/>
      <c r="G64" s="254"/>
      <c r="H64" s="147"/>
      <c r="I64" s="147"/>
    </row>
    <row r="65" spans="1:9" x14ac:dyDescent="0.2">
      <c r="A65" s="158"/>
      <c r="B65" s="158"/>
      <c r="C65" s="158"/>
      <c r="D65" s="158"/>
      <c r="E65" s="147"/>
      <c r="F65" s="158"/>
      <c r="G65" s="254"/>
      <c r="H65" s="147"/>
      <c r="I65" s="147"/>
    </row>
    <row r="66" spans="1:9" x14ac:dyDescent="0.2">
      <c r="A66" s="158"/>
      <c r="B66" s="158"/>
      <c r="C66" s="158"/>
      <c r="D66" s="158"/>
      <c r="E66" s="147"/>
      <c r="F66" s="158"/>
      <c r="G66" s="254"/>
    </row>
    <row r="67" spans="1:9" x14ac:dyDescent="0.2">
      <c r="A67" s="158"/>
      <c r="B67" s="158"/>
      <c r="C67" s="158"/>
      <c r="D67" s="158"/>
      <c r="E67" s="147"/>
      <c r="F67" s="158"/>
      <c r="G67" s="254"/>
    </row>
    <row r="68" spans="1:9" x14ac:dyDescent="0.2">
      <c r="A68" s="158"/>
      <c r="B68" s="158"/>
      <c r="C68" s="158"/>
      <c r="D68" s="158"/>
      <c r="E68" s="147"/>
      <c r="F68" s="158"/>
      <c r="G68" s="254"/>
    </row>
    <row r="69" spans="1:9" x14ac:dyDescent="0.2">
      <c r="A69" s="158"/>
      <c r="B69" s="158"/>
      <c r="C69" s="158"/>
      <c r="D69" s="158"/>
      <c r="E69" s="147"/>
      <c r="F69" s="158"/>
      <c r="G69" s="254"/>
    </row>
    <row r="70" spans="1:9" x14ac:dyDescent="0.2">
      <c r="A70" s="158"/>
      <c r="B70" s="158"/>
      <c r="C70" s="158"/>
      <c r="D70" s="158"/>
      <c r="E70" s="147"/>
      <c r="F70" s="158"/>
      <c r="G70" s="254"/>
    </row>
    <row r="71" spans="1:9" x14ac:dyDescent="0.2">
      <c r="A71" s="158"/>
      <c r="B71" s="158"/>
      <c r="C71" s="158"/>
      <c r="D71" s="158"/>
      <c r="E71" s="147"/>
      <c r="F71" s="158"/>
      <c r="G71" s="254"/>
    </row>
    <row r="72" spans="1:9" x14ac:dyDescent="0.2">
      <c r="A72" s="158"/>
      <c r="B72" s="158"/>
      <c r="C72" s="158"/>
      <c r="D72" s="158"/>
      <c r="E72" s="147"/>
      <c r="F72" s="158"/>
      <c r="G72" s="254"/>
    </row>
    <row r="73" spans="1:9" x14ac:dyDescent="0.2">
      <c r="A73" s="158"/>
      <c r="B73" s="158"/>
      <c r="C73" s="158"/>
      <c r="D73" s="158"/>
      <c r="E73" s="147"/>
      <c r="F73" s="158"/>
      <c r="G73" s="254"/>
    </row>
    <row r="74" spans="1:9" x14ac:dyDescent="0.2">
      <c r="A74" s="158"/>
      <c r="B74" s="158"/>
      <c r="C74" s="158"/>
      <c r="D74" s="158"/>
      <c r="E74" s="147"/>
      <c r="F74" s="158"/>
      <c r="G74" s="254"/>
    </row>
    <row r="75" spans="1:9" x14ac:dyDescent="0.2">
      <c r="A75" s="158"/>
      <c r="B75" s="158"/>
      <c r="C75" s="158"/>
      <c r="D75" s="158"/>
      <c r="E75" s="147"/>
      <c r="F75" s="158"/>
      <c r="G75" s="254"/>
    </row>
    <row r="76" spans="1:9" x14ac:dyDescent="0.2">
      <c r="A76" s="158"/>
      <c r="B76" s="158"/>
      <c r="C76" s="158"/>
      <c r="D76" s="158"/>
      <c r="E76" s="147"/>
      <c r="F76" s="158"/>
      <c r="G76" s="254"/>
    </row>
    <row r="77" spans="1:9" x14ac:dyDescent="0.2">
      <c r="A77" s="158"/>
      <c r="B77" s="158"/>
      <c r="C77" s="158"/>
      <c r="D77" s="158"/>
      <c r="E77" s="147"/>
      <c r="F77" s="158"/>
      <c r="G77" s="254"/>
    </row>
    <row r="78" spans="1:9" x14ac:dyDescent="0.2">
      <c r="A78" s="158"/>
      <c r="B78" s="158"/>
      <c r="C78" s="158"/>
      <c r="D78" s="158"/>
      <c r="E78" s="147"/>
      <c r="F78" s="158"/>
      <c r="G78" s="254"/>
    </row>
    <row r="79" spans="1:9" x14ac:dyDescent="0.2">
      <c r="A79" s="158"/>
      <c r="B79" s="158"/>
      <c r="C79" s="158"/>
      <c r="D79" s="158"/>
      <c r="E79" s="147"/>
      <c r="F79" s="158"/>
      <c r="G79" s="254"/>
    </row>
    <row r="80" spans="1:9" x14ac:dyDescent="0.2">
      <c r="A80" s="158"/>
      <c r="B80" s="158"/>
      <c r="C80" s="158"/>
      <c r="D80" s="158"/>
      <c r="E80" s="147"/>
      <c r="F80" s="158"/>
      <c r="G80" s="254"/>
    </row>
    <row r="81" spans="1:7" x14ac:dyDescent="0.2">
      <c r="A81" s="158"/>
      <c r="B81" s="158"/>
      <c r="C81" s="158"/>
      <c r="D81" s="158"/>
      <c r="E81" s="147"/>
      <c r="F81" s="158"/>
      <c r="G81" s="254"/>
    </row>
    <row r="82" spans="1:7" x14ac:dyDescent="0.2">
      <c r="A82" s="158"/>
      <c r="B82" s="158"/>
      <c r="C82" s="158"/>
      <c r="D82" s="158"/>
      <c r="E82" s="147"/>
      <c r="F82" s="158"/>
      <c r="G82" s="254"/>
    </row>
    <row r="83" spans="1:7" x14ac:dyDescent="0.2">
      <c r="A83" s="158"/>
      <c r="B83" s="158"/>
      <c r="C83" s="158"/>
      <c r="D83" s="158"/>
      <c r="E83" s="147"/>
      <c r="F83" s="158"/>
      <c r="G83" s="254"/>
    </row>
    <row r="84" spans="1:7" x14ac:dyDescent="0.2">
      <c r="A84" s="158"/>
      <c r="B84" s="158"/>
      <c r="C84" s="158"/>
      <c r="D84" s="158"/>
      <c r="E84" s="147"/>
      <c r="F84" s="158"/>
      <c r="G84" s="254"/>
    </row>
    <row r="85" spans="1:7" x14ac:dyDescent="0.2">
      <c r="A85" s="158"/>
      <c r="B85" s="158"/>
      <c r="C85" s="158"/>
      <c r="D85" s="158"/>
      <c r="E85" s="147"/>
      <c r="F85" s="158"/>
      <c r="G85" s="254"/>
    </row>
    <row r="86" spans="1:7" x14ac:dyDescent="0.2">
      <c r="A86" s="158"/>
      <c r="B86" s="158"/>
      <c r="C86" s="158"/>
      <c r="D86" s="158"/>
      <c r="E86" s="147"/>
      <c r="F86" s="158"/>
      <c r="G86" s="254"/>
    </row>
    <row r="87" spans="1:7" x14ac:dyDescent="0.2">
      <c r="A87" s="158"/>
      <c r="B87" s="158"/>
      <c r="C87" s="158"/>
      <c r="D87" s="158"/>
      <c r="E87" s="147"/>
      <c r="F87" s="158"/>
      <c r="G87" s="254"/>
    </row>
    <row r="88" spans="1:7" x14ac:dyDescent="0.2">
      <c r="A88" s="158"/>
      <c r="B88" s="158"/>
      <c r="C88" s="158"/>
      <c r="D88" s="158"/>
      <c r="E88" s="147"/>
      <c r="F88" s="158"/>
      <c r="G88" s="254"/>
    </row>
    <row r="89" spans="1:7" x14ac:dyDescent="0.2">
      <c r="A89" s="158"/>
      <c r="B89" s="158"/>
      <c r="C89" s="158"/>
      <c r="D89" s="158"/>
      <c r="E89" s="147"/>
      <c r="F89" s="158"/>
      <c r="G89" s="254"/>
    </row>
    <row r="90" spans="1:7" x14ac:dyDescent="0.2">
      <c r="A90" s="158"/>
      <c r="B90" s="158"/>
      <c r="C90" s="158"/>
      <c r="D90" s="158"/>
      <c r="E90" s="147"/>
      <c r="F90" s="158"/>
      <c r="G90" s="254"/>
    </row>
    <row r="91" spans="1:7" x14ac:dyDescent="0.2">
      <c r="A91" s="158"/>
      <c r="B91" s="158"/>
      <c r="C91" s="158"/>
      <c r="D91" s="158"/>
      <c r="E91" s="147"/>
      <c r="F91" s="158"/>
      <c r="G91" s="254"/>
    </row>
    <row r="92" spans="1:7" x14ac:dyDescent="0.2">
      <c r="A92" s="158"/>
      <c r="B92" s="158"/>
      <c r="C92" s="158"/>
      <c r="D92" s="158"/>
      <c r="E92" s="147"/>
      <c r="F92" s="158"/>
      <c r="G92" s="254"/>
    </row>
    <row r="93" spans="1:7" x14ac:dyDescent="0.2">
      <c r="A93" s="158"/>
      <c r="B93" s="158"/>
      <c r="C93" s="158"/>
      <c r="D93" s="158"/>
      <c r="E93" s="147"/>
      <c r="F93" s="158"/>
      <c r="G93" s="254"/>
    </row>
    <row r="94" spans="1:7" x14ac:dyDescent="0.2">
      <c r="A94" s="158"/>
      <c r="B94" s="158"/>
      <c r="C94" s="158"/>
      <c r="D94" s="158"/>
      <c r="E94" s="147"/>
      <c r="F94" s="158"/>
      <c r="G94" s="254"/>
    </row>
    <row r="95" spans="1:7" x14ac:dyDescent="0.2">
      <c r="A95" s="158"/>
      <c r="B95" s="158"/>
      <c r="C95" s="158"/>
      <c r="D95" s="158"/>
      <c r="E95" s="147"/>
      <c r="F95" s="158"/>
      <c r="G95" s="254"/>
    </row>
    <row r="96" spans="1:7" x14ac:dyDescent="0.2">
      <c r="A96" s="158"/>
      <c r="B96" s="158"/>
      <c r="C96" s="158"/>
      <c r="D96" s="158"/>
      <c r="E96" s="147"/>
      <c r="F96" s="158"/>
      <c r="G96" s="254"/>
    </row>
    <row r="97" spans="1:7" x14ac:dyDescent="0.2">
      <c r="A97" s="158"/>
      <c r="B97" s="158"/>
      <c r="C97" s="158"/>
      <c r="D97" s="158"/>
      <c r="E97" s="147"/>
      <c r="F97" s="158"/>
      <c r="G97" s="254"/>
    </row>
    <row r="98" spans="1:7" x14ac:dyDescent="0.2">
      <c r="A98" s="158"/>
      <c r="B98" s="158"/>
      <c r="C98" s="158"/>
      <c r="D98" s="158"/>
      <c r="E98" s="147"/>
      <c r="F98" s="158"/>
      <c r="G98" s="254"/>
    </row>
    <row r="99" spans="1:7" x14ac:dyDescent="0.2">
      <c r="A99" s="158"/>
      <c r="B99" s="158"/>
      <c r="C99" s="158"/>
      <c r="D99" s="158"/>
      <c r="E99" s="147"/>
      <c r="F99" s="158"/>
      <c r="G99" s="254"/>
    </row>
    <row r="100" spans="1:7" x14ac:dyDescent="0.2">
      <c r="A100" s="158"/>
      <c r="B100" s="158"/>
      <c r="C100" s="158"/>
      <c r="D100" s="158"/>
      <c r="E100" s="147"/>
      <c r="F100" s="158"/>
      <c r="G100" s="254"/>
    </row>
    <row r="101" spans="1:7" x14ac:dyDescent="0.2">
      <c r="A101" s="158"/>
      <c r="B101" s="158"/>
      <c r="C101" s="158"/>
      <c r="D101" s="158"/>
      <c r="E101" s="147"/>
      <c r="F101" s="158"/>
      <c r="G101" s="254"/>
    </row>
    <row r="102" spans="1:7" x14ac:dyDescent="0.2">
      <c r="A102" s="158"/>
      <c r="B102" s="158"/>
      <c r="C102" s="158"/>
      <c r="D102" s="158"/>
      <c r="E102" s="147"/>
      <c r="F102" s="158"/>
      <c r="G102" s="254"/>
    </row>
    <row r="103" spans="1:7" x14ac:dyDescent="0.2">
      <c r="A103" s="158"/>
      <c r="B103" s="158"/>
      <c r="C103" s="158"/>
      <c r="D103" s="158"/>
      <c r="E103" s="147"/>
      <c r="F103" s="158"/>
      <c r="G103" s="254"/>
    </row>
    <row r="104" spans="1:7" x14ac:dyDescent="0.2">
      <c r="A104" s="158"/>
      <c r="B104" s="158"/>
      <c r="C104" s="158"/>
      <c r="D104" s="158"/>
      <c r="E104" s="147"/>
      <c r="F104" s="158"/>
      <c r="G104" s="254"/>
    </row>
    <row r="105" spans="1:7" x14ac:dyDescent="0.2">
      <c r="A105" s="158"/>
      <c r="B105" s="158"/>
      <c r="C105" s="158"/>
      <c r="D105" s="158"/>
      <c r="E105" s="147"/>
      <c r="F105" s="158"/>
      <c r="G105" s="254"/>
    </row>
    <row r="106" spans="1:7" x14ac:dyDescent="0.2">
      <c r="A106" s="158"/>
      <c r="B106" s="158"/>
      <c r="C106" s="158"/>
      <c r="D106" s="158"/>
      <c r="E106" s="147"/>
      <c r="F106" s="158"/>
      <c r="G106" s="254"/>
    </row>
    <row r="107" spans="1:7" x14ac:dyDescent="0.2">
      <c r="A107" s="158"/>
      <c r="B107" s="158"/>
      <c r="C107" s="158"/>
      <c r="D107" s="158"/>
      <c r="E107" s="147"/>
      <c r="F107" s="158"/>
      <c r="G107" s="254"/>
    </row>
    <row r="108" spans="1:7" x14ac:dyDescent="0.2">
      <c r="A108" s="158"/>
      <c r="B108" s="158"/>
      <c r="C108" s="158"/>
      <c r="D108" s="158"/>
      <c r="E108" s="147"/>
      <c r="F108" s="158"/>
      <c r="G108" s="254"/>
    </row>
    <row r="109" spans="1:7" x14ac:dyDescent="0.2">
      <c r="A109" s="158"/>
      <c r="B109" s="158"/>
      <c r="C109" s="158"/>
      <c r="D109" s="158"/>
      <c r="E109" s="147"/>
      <c r="F109" s="158"/>
      <c r="G109" s="254"/>
    </row>
    <row r="110" spans="1:7" x14ac:dyDescent="0.2">
      <c r="A110" s="158"/>
      <c r="B110" s="158"/>
      <c r="C110" s="158"/>
      <c r="D110" s="158"/>
      <c r="E110" s="147"/>
      <c r="F110" s="158"/>
      <c r="G110" s="254"/>
    </row>
    <row r="111" spans="1:7" x14ac:dyDescent="0.2">
      <c r="A111" s="158"/>
      <c r="B111" s="158"/>
      <c r="C111" s="158"/>
      <c r="D111" s="158"/>
      <c r="E111" s="147"/>
      <c r="F111" s="158"/>
      <c r="G111" s="254"/>
    </row>
    <row r="112" spans="1:7" x14ac:dyDescent="0.2">
      <c r="A112" s="158"/>
      <c r="B112" s="158"/>
      <c r="C112" s="158"/>
      <c r="D112" s="158"/>
      <c r="E112" s="147"/>
      <c r="F112" s="158"/>
      <c r="G112" s="254"/>
    </row>
    <row r="113" spans="1:7" x14ac:dyDescent="0.2">
      <c r="A113" s="158"/>
      <c r="B113" s="158"/>
      <c r="C113" s="158"/>
      <c r="D113" s="158"/>
      <c r="E113" s="147"/>
      <c r="F113" s="158"/>
      <c r="G113" s="254"/>
    </row>
    <row r="114" spans="1:7" x14ac:dyDescent="0.2">
      <c r="A114" s="158"/>
      <c r="B114" s="158"/>
      <c r="C114" s="158"/>
      <c r="D114" s="158"/>
      <c r="E114" s="147"/>
      <c r="F114" s="158"/>
    </row>
    <row r="115" spans="1:7" x14ac:dyDescent="0.2">
      <c r="A115" s="158"/>
      <c r="B115" s="158"/>
      <c r="C115" s="158"/>
      <c r="D115" s="158"/>
      <c r="E115" s="147"/>
      <c r="F115" s="158"/>
    </row>
    <row r="116" spans="1:7" x14ac:dyDescent="0.2">
      <c r="A116" s="158"/>
      <c r="B116" s="158"/>
      <c r="C116" s="158"/>
      <c r="D116" s="158"/>
      <c r="E116" s="147"/>
      <c r="F116" s="158"/>
    </row>
    <row r="117" spans="1:7" x14ac:dyDescent="0.2">
      <c r="A117" s="158"/>
      <c r="B117" s="158"/>
      <c r="C117" s="158"/>
      <c r="D117" s="158"/>
      <c r="E117" s="147"/>
      <c r="F117" s="158"/>
    </row>
    <row r="118" spans="1:7" x14ac:dyDescent="0.2">
      <c r="A118" s="158"/>
      <c r="B118" s="158"/>
      <c r="C118" s="158"/>
      <c r="D118" s="158"/>
      <c r="E118" s="147"/>
      <c r="F118" s="158"/>
    </row>
    <row r="119" spans="1:7" x14ac:dyDescent="0.2">
      <c r="A119" s="158"/>
      <c r="B119" s="158"/>
      <c r="C119" s="158"/>
      <c r="D119" s="158"/>
      <c r="E119" s="147"/>
      <c r="F119" s="158"/>
    </row>
    <row r="120" spans="1:7" x14ac:dyDescent="0.2">
      <c r="A120" s="158"/>
      <c r="B120" s="158"/>
      <c r="C120" s="158"/>
      <c r="D120" s="158"/>
      <c r="E120" s="147"/>
      <c r="F120" s="158"/>
    </row>
    <row r="121" spans="1:7" x14ac:dyDescent="0.2">
      <c r="A121" s="158"/>
      <c r="B121" s="158"/>
      <c r="C121" s="158"/>
      <c r="D121" s="158"/>
      <c r="E121" s="147"/>
      <c r="F121" s="158"/>
    </row>
    <row r="122" spans="1:7" x14ac:dyDescent="0.2">
      <c r="A122" s="158"/>
      <c r="B122" s="158"/>
      <c r="C122" s="158"/>
      <c r="D122" s="158"/>
      <c r="E122" s="147"/>
      <c r="F122" s="158"/>
    </row>
    <row r="123" spans="1:7" x14ac:dyDescent="0.2">
      <c r="A123" s="158"/>
      <c r="B123" s="158"/>
      <c r="C123" s="158"/>
      <c r="D123" s="158"/>
      <c r="E123" s="147"/>
      <c r="F123" s="158"/>
    </row>
    <row r="124" spans="1:7" x14ac:dyDescent="0.2">
      <c r="A124" s="158"/>
      <c r="B124" s="158"/>
      <c r="C124" s="158"/>
      <c r="D124" s="158"/>
      <c r="E124" s="147"/>
      <c r="F124" s="158"/>
    </row>
    <row r="125" spans="1:7" x14ac:dyDescent="0.2">
      <c r="A125" s="158"/>
      <c r="B125" s="158"/>
      <c r="C125" s="158"/>
      <c r="D125" s="158"/>
      <c r="E125" s="147"/>
      <c r="F125" s="158"/>
    </row>
    <row r="126" spans="1:7" x14ac:dyDescent="0.2">
      <c r="A126" s="158"/>
      <c r="B126" s="158"/>
      <c r="C126" s="158"/>
      <c r="D126" s="158"/>
      <c r="E126" s="147"/>
      <c r="F126" s="158"/>
    </row>
    <row r="127" spans="1:7" x14ac:dyDescent="0.2">
      <c r="A127" s="158"/>
      <c r="B127" s="158"/>
      <c r="C127" s="158"/>
      <c r="D127" s="158"/>
      <c r="E127" s="147"/>
      <c r="F127" s="158"/>
    </row>
    <row r="128" spans="1:7" x14ac:dyDescent="0.2">
      <c r="A128" s="158"/>
      <c r="B128" s="158"/>
      <c r="C128" s="158"/>
      <c r="D128" s="158"/>
      <c r="E128" s="147"/>
      <c r="F128" s="158"/>
    </row>
    <row r="129" spans="1:6" x14ac:dyDescent="0.2">
      <c r="A129" s="158"/>
      <c r="B129" s="158"/>
      <c r="C129" s="158"/>
      <c r="D129" s="158"/>
      <c r="E129" s="147"/>
      <c r="F129" s="158"/>
    </row>
    <row r="130" spans="1:6" x14ac:dyDescent="0.2">
      <c r="A130" s="158"/>
      <c r="B130" s="158"/>
      <c r="C130" s="158"/>
      <c r="D130" s="158"/>
      <c r="E130" s="147"/>
      <c r="F130" s="158"/>
    </row>
    <row r="131" spans="1:6" x14ac:dyDescent="0.2">
      <c r="A131" s="158"/>
      <c r="B131" s="158"/>
      <c r="C131" s="158"/>
      <c r="D131" s="158"/>
      <c r="E131" s="147"/>
      <c r="F131" s="158"/>
    </row>
    <row r="132" spans="1:6" x14ac:dyDescent="0.2">
      <c r="A132" s="158"/>
      <c r="B132" s="158"/>
      <c r="C132" s="158"/>
      <c r="D132" s="158"/>
      <c r="E132" s="147"/>
      <c r="F132" s="158"/>
    </row>
    <row r="133" spans="1:6" x14ac:dyDescent="0.2">
      <c r="A133" s="158"/>
      <c r="B133" s="158"/>
      <c r="C133" s="158"/>
      <c r="D133" s="158"/>
      <c r="E133" s="147"/>
      <c r="F133" s="158"/>
    </row>
    <row r="134" spans="1:6" x14ac:dyDescent="0.2">
      <c r="A134" s="158"/>
      <c r="B134" s="158"/>
      <c r="C134" s="158"/>
      <c r="D134" s="158"/>
      <c r="E134" s="147"/>
      <c r="F134" s="158"/>
    </row>
    <row r="135" spans="1:6" x14ac:dyDescent="0.2">
      <c r="A135" s="158"/>
      <c r="B135" s="158"/>
      <c r="C135" s="158"/>
      <c r="D135" s="158"/>
      <c r="E135" s="147"/>
      <c r="F135" s="158"/>
    </row>
    <row r="136" spans="1:6" x14ac:dyDescent="0.2">
      <c r="A136" s="158"/>
      <c r="B136" s="158"/>
      <c r="C136" s="158"/>
      <c r="D136" s="158"/>
      <c r="E136" s="147"/>
      <c r="F136" s="158"/>
    </row>
    <row r="137" spans="1:6" x14ac:dyDescent="0.2">
      <c r="A137" s="158"/>
      <c r="B137" s="158"/>
      <c r="C137" s="158"/>
      <c r="D137" s="158"/>
      <c r="E137" s="147"/>
      <c r="F137" s="158"/>
    </row>
  </sheetData>
  <customSheetViews>
    <customSheetView guid="{0B466410-FB7E-451A-AFD3-95886095C000}" showAutoFilter="1">
      <pane xSplit="1" ySplit="4" topLeftCell="B5" activePane="bottomRight" state="frozen"/>
      <selection pane="bottomRight" activeCell="H8" sqref="H8"/>
      <pageMargins left="0.7" right="0.7" top="0.75" bottom="0.75" header="0.3" footer="0.3"/>
      <pageSetup paperSize="9" orientation="portrait" r:id="rId1"/>
      <autoFilter ref="A4:F67" xr:uid="{4A994FDD-AC7B-4D7B-A249-09B0F42E984F}"/>
    </customSheetView>
    <customSheetView guid="{460C675D-EB01-4F1F-8F6F-F3410AC9815E}">
      <pane ySplit="4" topLeftCell="A5" activePane="bottomLeft" state="frozen"/>
      <selection pane="bottomLeft"/>
      <pageMargins left="0.7" right="0.7" top="0.75" bottom="0.75" header="0.3" footer="0.3"/>
      <pageSetup paperSize="9" orientation="portrait" r:id="rId2"/>
    </customSheetView>
  </customSheetViews>
  <conditionalFormatting sqref="L5:L58">
    <cfRule type="expression" dxfId="48" priority="47">
      <formula>$K5="yes"</formula>
    </cfRule>
    <cfRule type="expression" dxfId="47" priority="48">
      <formula>AND($K5="no",$L5="up")</formula>
    </cfRule>
  </conditionalFormatting>
  <conditionalFormatting sqref="E29:E137">
    <cfRule type="expression" dxfId="46" priority="3">
      <formula>$BC29="yes"</formula>
    </cfRule>
    <cfRule type="expression" dxfId="45" priority="4">
      <formula>AND($BC29="no",$BD29="up")</formula>
    </cfRule>
  </conditionalFormatting>
  <conditionalFormatting sqref="E5:E28">
    <cfRule type="expression" dxfId="44" priority="1">
      <formula>#REF!="yes"</formula>
    </cfRule>
    <cfRule type="expression" dxfId="43" priority="2">
      <formula>AND(#REF!="no",#REF!="up")</formula>
    </cfRule>
  </conditionalFormatting>
  <pageMargins left="0.7" right="0.7" top="0.75" bottom="0.75" header="0.3" footer="0.3"/>
  <pageSetup paperSize="9"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T165"/>
  <sheetViews>
    <sheetView workbookViewId="0">
      <pane ySplit="4" topLeftCell="A5" activePane="bottomLeft" state="frozen"/>
      <selection pane="bottomLeft"/>
    </sheetView>
  </sheetViews>
  <sheetFormatPr defaultRowHeight="10" x14ac:dyDescent="0.2"/>
  <cols>
    <col min="1" max="1" width="41.44140625" customWidth="1"/>
    <col min="2" max="2" width="12.77734375" bestFit="1" customWidth="1"/>
    <col min="3" max="3" width="42.77734375" bestFit="1" customWidth="1"/>
    <col min="4" max="4" width="10" bestFit="1" customWidth="1"/>
    <col min="5" max="5" width="40.6640625" bestFit="1" customWidth="1"/>
    <col min="6" max="6" width="10.44140625" bestFit="1" customWidth="1"/>
    <col min="7" max="7" width="16.109375" style="9" bestFit="1" customWidth="1"/>
  </cols>
  <sheetData>
    <row r="1" spans="1:20" ht="39" x14ac:dyDescent="0.3">
      <c r="A1" s="381" t="s">
        <v>528</v>
      </c>
    </row>
    <row r="3" spans="1:20" ht="10.5" x14ac:dyDescent="0.25">
      <c r="A3" s="231" t="s">
        <v>648</v>
      </c>
    </row>
    <row r="4" spans="1:20" ht="21" x14ac:dyDescent="0.2">
      <c r="A4" s="164" t="s">
        <v>186</v>
      </c>
      <c r="B4" s="164" t="s">
        <v>187</v>
      </c>
      <c r="C4" s="164" t="s">
        <v>188</v>
      </c>
      <c r="D4" s="164" t="s">
        <v>189</v>
      </c>
      <c r="E4" s="164" t="s">
        <v>0</v>
      </c>
      <c r="F4" s="164" t="s">
        <v>1</v>
      </c>
      <c r="G4" s="249" t="s">
        <v>2</v>
      </c>
    </row>
    <row r="5" spans="1:20" x14ac:dyDescent="0.2">
      <c r="A5" s="390" t="s">
        <v>181</v>
      </c>
      <c r="B5" s="390" t="s">
        <v>199</v>
      </c>
      <c r="C5" s="390" t="s">
        <v>200</v>
      </c>
      <c r="D5" s="390" t="s">
        <v>201</v>
      </c>
      <c r="E5" s="390" t="s">
        <v>202</v>
      </c>
      <c r="F5" s="390" t="s">
        <v>6</v>
      </c>
      <c r="G5" s="226">
        <v>6.5</v>
      </c>
      <c r="H5" s="147"/>
      <c r="I5" s="158"/>
      <c r="J5" s="158"/>
      <c r="K5" s="158"/>
      <c r="L5" s="158"/>
      <c r="M5" s="158"/>
      <c r="O5" s="158"/>
      <c r="P5" s="158"/>
      <c r="Q5" s="158"/>
      <c r="R5" s="158"/>
      <c r="S5" s="158"/>
      <c r="T5" s="158"/>
    </row>
    <row r="6" spans="1:20" x14ac:dyDescent="0.2">
      <c r="A6" s="390" t="s">
        <v>179</v>
      </c>
      <c r="B6" s="390" t="s">
        <v>203</v>
      </c>
      <c r="C6" s="390" t="s">
        <v>204</v>
      </c>
      <c r="D6" s="390" t="s">
        <v>205</v>
      </c>
      <c r="E6" s="390" t="s">
        <v>206</v>
      </c>
      <c r="F6" s="390" t="s">
        <v>7</v>
      </c>
      <c r="G6" s="226">
        <v>8.5</v>
      </c>
      <c r="H6" s="147"/>
      <c r="I6" s="158"/>
      <c r="J6" s="158"/>
      <c r="K6" s="158"/>
      <c r="L6" s="158"/>
      <c r="M6" s="158"/>
      <c r="N6" s="158"/>
      <c r="O6" s="158"/>
      <c r="P6" s="158"/>
      <c r="Q6" s="158"/>
      <c r="R6" s="158"/>
      <c r="S6" s="158"/>
      <c r="T6" s="158"/>
    </row>
    <row r="7" spans="1:20" x14ac:dyDescent="0.2">
      <c r="A7" s="390" t="s">
        <v>181</v>
      </c>
      <c r="B7" s="390" t="s">
        <v>199</v>
      </c>
      <c r="C7" s="390" t="s">
        <v>200</v>
      </c>
      <c r="D7" s="390" t="s">
        <v>201</v>
      </c>
      <c r="E7" s="390" t="s">
        <v>207</v>
      </c>
      <c r="F7" s="390" t="s">
        <v>8</v>
      </c>
      <c r="G7" s="226">
        <v>6.5</v>
      </c>
      <c r="H7" s="147"/>
      <c r="I7" s="158"/>
      <c r="J7" s="158"/>
      <c r="K7" s="158"/>
      <c r="L7" s="158"/>
      <c r="M7" s="158"/>
      <c r="N7" s="158"/>
      <c r="O7" s="158"/>
      <c r="P7" s="158"/>
      <c r="Q7" s="158"/>
      <c r="R7" s="158"/>
      <c r="S7" s="158"/>
      <c r="T7" s="158"/>
    </row>
    <row r="8" spans="1:20" x14ac:dyDescent="0.2">
      <c r="A8" s="390" t="s">
        <v>179</v>
      </c>
      <c r="B8" s="390" t="s">
        <v>203</v>
      </c>
      <c r="C8" s="390" t="s">
        <v>208</v>
      </c>
      <c r="D8" s="390" t="s">
        <v>209</v>
      </c>
      <c r="E8" s="390" t="s">
        <v>464</v>
      </c>
      <c r="F8" s="390" t="s">
        <v>465</v>
      </c>
      <c r="G8" s="226">
        <v>9.8000000000000007</v>
      </c>
      <c r="H8" s="147"/>
      <c r="I8" s="158"/>
      <c r="J8" s="158"/>
      <c r="K8" s="158"/>
      <c r="L8" s="158"/>
      <c r="M8" s="158"/>
      <c r="N8" s="158"/>
      <c r="O8" s="158"/>
      <c r="P8" s="158"/>
      <c r="Q8" s="158"/>
      <c r="R8" s="158"/>
      <c r="S8" s="158"/>
      <c r="T8" s="158"/>
    </row>
    <row r="9" spans="1:20" x14ac:dyDescent="0.2">
      <c r="A9" s="390" t="s">
        <v>180</v>
      </c>
      <c r="B9" s="390" t="s">
        <v>215</v>
      </c>
      <c r="C9" s="390" t="s">
        <v>216</v>
      </c>
      <c r="D9" s="390" t="s">
        <v>217</v>
      </c>
      <c r="E9" s="390" t="s">
        <v>218</v>
      </c>
      <c r="F9" s="390" t="s">
        <v>145</v>
      </c>
      <c r="G9" s="226">
        <v>8.5</v>
      </c>
      <c r="H9" s="147"/>
      <c r="I9" s="158"/>
      <c r="J9" s="158"/>
      <c r="K9" s="158"/>
      <c r="L9" s="158"/>
      <c r="M9" s="158"/>
      <c r="N9" s="158"/>
      <c r="O9" s="158"/>
      <c r="P9" s="158"/>
      <c r="Q9" s="158"/>
      <c r="R9" s="158"/>
      <c r="S9" s="158"/>
      <c r="T9" s="158"/>
    </row>
    <row r="10" spans="1:20" x14ac:dyDescent="0.2">
      <c r="A10" s="390" t="s">
        <v>180</v>
      </c>
      <c r="B10" s="390" t="s">
        <v>215</v>
      </c>
      <c r="C10" s="390" t="s">
        <v>274</v>
      </c>
      <c r="D10" s="390" t="s">
        <v>275</v>
      </c>
      <c r="E10" s="390" t="s">
        <v>466</v>
      </c>
      <c r="F10" s="390" t="s">
        <v>467</v>
      </c>
      <c r="G10" s="226">
        <v>6.7</v>
      </c>
      <c r="H10" s="147"/>
      <c r="I10" s="158"/>
      <c r="J10" s="158"/>
      <c r="K10" s="158"/>
      <c r="L10" s="158"/>
      <c r="M10" s="158"/>
      <c r="N10" s="158"/>
      <c r="O10" s="158"/>
      <c r="P10" s="158"/>
      <c r="Q10" s="158"/>
      <c r="R10" s="158"/>
      <c r="S10" s="158"/>
      <c r="T10" s="158"/>
    </row>
    <row r="11" spans="1:20" x14ac:dyDescent="0.2">
      <c r="A11" s="390" t="s">
        <v>182</v>
      </c>
      <c r="B11" s="390" t="s">
        <v>219</v>
      </c>
      <c r="C11" s="390" t="s">
        <v>220</v>
      </c>
      <c r="D11" s="390" t="s">
        <v>221</v>
      </c>
      <c r="E11" s="390" t="s">
        <v>222</v>
      </c>
      <c r="F11" s="390" t="s">
        <v>10</v>
      </c>
      <c r="G11" s="226">
        <v>7.3</v>
      </c>
      <c r="H11" s="147"/>
      <c r="I11" s="158"/>
      <c r="J11" s="158"/>
      <c r="K11" s="158"/>
      <c r="L11" s="158"/>
      <c r="M11" s="158"/>
      <c r="N11" s="158"/>
      <c r="O11" s="158"/>
      <c r="P11" s="158"/>
      <c r="Q11" s="158"/>
      <c r="R11" s="158"/>
      <c r="S11" s="158"/>
      <c r="T11" s="158"/>
    </row>
    <row r="12" spans="1:20" x14ac:dyDescent="0.2">
      <c r="A12" s="390" t="s">
        <v>182</v>
      </c>
      <c r="B12" s="390" t="s">
        <v>219</v>
      </c>
      <c r="C12" s="390" t="s">
        <v>220</v>
      </c>
      <c r="D12" s="390" t="s">
        <v>221</v>
      </c>
      <c r="E12" s="390" t="s">
        <v>223</v>
      </c>
      <c r="F12" s="390" t="s">
        <v>11</v>
      </c>
      <c r="G12" s="226">
        <v>8.6999999999999993</v>
      </c>
      <c r="H12" s="147"/>
      <c r="I12" s="158"/>
      <c r="J12" s="158"/>
      <c r="K12" s="158"/>
      <c r="L12" s="158"/>
      <c r="M12" s="158"/>
      <c r="N12" s="158"/>
      <c r="O12" s="158"/>
      <c r="P12" s="158"/>
      <c r="Q12" s="158"/>
      <c r="R12" s="158"/>
      <c r="S12" s="158"/>
      <c r="T12" s="158"/>
    </row>
    <row r="13" spans="1:20" x14ac:dyDescent="0.2">
      <c r="A13" s="390" t="s">
        <v>182</v>
      </c>
      <c r="B13" s="390" t="s">
        <v>219</v>
      </c>
      <c r="C13" s="390" t="s">
        <v>224</v>
      </c>
      <c r="D13" s="390" t="s">
        <v>225</v>
      </c>
      <c r="E13" s="390" t="s">
        <v>226</v>
      </c>
      <c r="F13" s="390" t="s">
        <v>12</v>
      </c>
      <c r="G13" s="226">
        <v>7.2</v>
      </c>
      <c r="H13" s="147"/>
      <c r="I13" s="158"/>
      <c r="J13" s="158"/>
      <c r="K13" s="158"/>
      <c r="L13" s="158"/>
      <c r="M13" s="158"/>
      <c r="N13" s="158"/>
      <c r="O13" s="158"/>
      <c r="P13" s="158"/>
      <c r="Q13" s="158"/>
      <c r="R13" s="158"/>
      <c r="S13" s="158"/>
      <c r="T13" s="158"/>
    </row>
    <row r="14" spans="1:20" x14ac:dyDescent="0.2">
      <c r="A14" s="390" t="s">
        <v>181</v>
      </c>
      <c r="B14" s="390" t="s">
        <v>199</v>
      </c>
      <c r="C14" s="390" t="s">
        <v>227</v>
      </c>
      <c r="D14" s="390" t="s">
        <v>228</v>
      </c>
      <c r="E14" s="390" t="s">
        <v>229</v>
      </c>
      <c r="F14" s="390" t="s">
        <v>230</v>
      </c>
      <c r="G14" s="226">
        <v>5.9</v>
      </c>
      <c r="H14" s="147"/>
      <c r="I14" s="158"/>
      <c r="J14" s="158"/>
      <c r="K14" s="158"/>
      <c r="L14" s="158"/>
      <c r="M14" s="167"/>
      <c r="N14" s="158"/>
      <c r="O14" s="158"/>
      <c r="P14" s="158"/>
      <c r="Q14" s="158"/>
      <c r="R14" s="158"/>
      <c r="S14" s="158"/>
      <c r="T14" s="158"/>
    </row>
    <row r="15" spans="1:20" x14ac:dyDescent="0.2">
      <c r="A15" s="390" t="s">
        <v>183</v>
      </c>
      <c r="B15" s="390" t="s">
        <v>211</v>
      </c>
      <c r="C15" s="390" t="s">
        <v>212</v>
      </c>
      <c r="D15" s="390" t="s">
        <v>213</v>
      </c>
      <c r="E15" s="390" t="s">
        <v>240</v>
      </c>
      <c r="F15" s="390" t="s">
        <v>147</v>
      </c>
      <c r="G15" s="226">
        <v>9.5</v>
      </c>
      <c r="H15" s="147"/>
      <c r="I15" s="158"/>
      <c r="J15" s="158"/>
      <c r="K15" s="158"/>
      <c r="L15" s="158"/>
      <c r="M15" s="158"/>
      <c r="N15" s="158"/>
      <c r="O15" s="158"/>
      <c r="P15" s="158"/>
      <c r="Q15" s="158"/>
      <c r="R15" s="158"/>
      <c r="S15" s="158"/>
      <c r="T15" s="158"/>
    </row>
    <row r="16" spans="1:20" x14ac:dyDescent="0.2">
      <c r="A16" s="390" t="s">
        <v>182</v>
      </c>
      <c r="B16" s="390" t="s">
        <v>219</v>
      </c>
      <c r="C16" s="390" t="s">
        <v>224</v>
      </c>
      <c r="D16" s="390" t="s">
        <v>225</v>
      </c>
      <c r="E16" s="390" t="s">
        <v>241</v>
      </c>
      <c r="F16" s="390" t="s">
        <v>15</v>
      </c>
      <c r="G16" s="226">
        <v>6.7</v>
      </c>
      <c r="H16" s="147"/>
      <c r="I16" s="158"/>
      <c r="J16" s="158"/>
      <c r="K16" s="158"/>
      <c r="L16" s="158"/>
      <c r="M16" s="158"/>
      <c r="N16" s="158"/>
      <c r="O16" s="158"/>
      <c r="P16" s="158"/>
      <c r="Q16" s="158"/>
      <c r="R16" s="158"/>
      <c r="S16" s="158"/>
      <c r="T16" s="158"/>
    </row>
    <row r="17" spans="1:20" x14ac:dyDescent="0.2">
      <c r="A17" s="390" t="s">
        <v>181</v>
      </c>
      <c r="B17" s="390" t="s">
        <v>199</v>
      </c>
      <c r="C17" s="390" t="s">
        <v>227</v>
      </c>
      <c r="D17" s="390" t="s">
        <v>228</v>
      </c>
      <c r="E17" s="390" t="s">
        <v>242</v>
      </c>
      <c r="F17" s="390" t="s">
        <v>16</v>
      </c>
      <c r="G17" s="226">
        <v>6.3</v>
      </c>
      <c r="H17" s="147"/>
      <c r="I17" s="158"/>
      <c r="J17" s="158"/>
      <c r="K17" s="158"/>
      <c r="L17" s="158"/>
      <c r="M17" s="158"/>
      <c r="N17" s="158"/>
      <c r="O17" s="158"/>
      <c r="P17" s="158"/>
      <c r="Q17" s="158"/>
      <c r="R17" s="158"/>
      <c r="S17" s="158"/>
      <c r="T17" s="158"/>
    </row>
    <row r="18" spans="1:20" x14ac:dyDescent="0.2">
      <c r="A18" s="390" t="s">
        <v>180</v>
      </c>
      <c r="B18" s="390" t="s">
        <v>215</v>
      </c>
      <c r="C18" s="390" t="s">
        <v>246</v>
      </c>
      <c r="D18" s="390" t="s">
        <v>247</v>
      </c>
      <c r="E18" s="390" t="s">
        <v>248</v>
      </c>
      <c r="F18" s="390" t="s">
        <v>18</v>
      </c>
      <c r="G18" s="226">
        <v>10</v>
      </c>
      <c r="H18" s="147"/>
      <c r="I18" s="158"/>
      <c r="J18" s="158"/>
      <c r="K18" s="158"/>
      <c r="L18" s="158"/>
      <c r="M18" s="158"/>
      <c r="N18" s="158"/>
      <c r="O18" s="158"/>
      <c r="P18" s="158"/>
      <c r="Q18" s="158"/>
      <c r="R18" s="158"/>
      <c r="S18" s="158"/>
      <c r="T18" s="158"/>
    </row>
    <row r="19" spans="1:20" x14ac:dyDescent="0.2">
      <c r="A19" s="390" t="s">
        <v>182</v>
      </c>
      <c r="B19" s="390" t="s">
        <v>219</v>
      </c>
      <c r="C19" s="390" t="s">
        <v>251</v>
      </c>
      <c r="D19" s="390" t="s">
        <v>252</v>
      </c>
      <c r="E19" s="390" t="s">
        <v>253</v>
      </c>
      <c r="F19" s="390" t="s">
        <v>254</v>
      </c>
      <c r="G19" s="226">
        <v>8.6999999999999993</v>
      </c>
      <c r="H19" s="147"/>
      <c r="I19" s="158"/>
      <c r="J19" s="158"/>
      <c r="K19" s="158"/>
      <c r="L19" s="158"/>
      <c r="M19" s="158"/>
      <c r="N19" s="158"/>
      <c r="O19" s="158"/>
      <c r="P19" s="158"/>
      <c r="Q19" s="158"/>
      <c r="R19" s="158"/>
      <c r="S19" s="158"/>
      <c r="T19" s="158"/>
    </row>
    <row r="20" spans="1:20" x14ac:dyDescent="0.2">
      <c r="A20" s="390" t="s">
        <v>182</v>
      </c>
      <c r="B20" s="390" t="s">
        <v>219</v>
      </c>
      <c r="C20" s="390" t="s">
        <v>220</v>
      </c>
      <c r="D20" s="390" t="s">
        <v>221</v>
      </c>
      <c r="E20" s="390" t="s">
        <v>255</v>
      </c>
      <c r="F20" s="390" t="s">
        <v>21</v>
      </c>
      <c r="G20" s="226">
        <v>9.5</v>
      </c>
      <c r="H20" s="147"/>
      <c r="I20" s="158"/>
      <c r="J20" s="158"/>
      <c r="K20" s="158"/>
      <c r="L20" s="158"/>
      <c r="M20" s="158"/>
      <c r="N20" s="158"/>
      <c r="O20" s="158"/>
      <c r="P20" s="158"/>
      <c r="Q20" s="158"/>
      <c r="R20" s="158"/>
      <c r="S20" s="158"/>
      <c r="T20" s="158"/>
    </row>
    <row r="21" spans="1:20" x14ac:dyDescent="0.2">
      <c r="A21" s="390" t="s">
        <v>181</v>
      </c>
      <c r="B21" s="390" t="s">
        <v>199</v>
      </c>
      <c r="C21" s="390" t="s">
        <v>257</v>
      </c>
      <c r="D21" s="390" t="s">
        <v>258</v>
      </c>
      <c r="E21" s="390" t="s">
        <v>259</v>
      </c>
      <c r="F21" s="390" t="s">
        <v>260</v>
      </c>
      <c r="G21" s="226">
        <v>7.6</v>
      </c>
      <c r="H21" s="147"/>
      <c r="I21" s="158"/>
      <c r="J21" s="158"/>
      <c r="K21" s="158"/>
      <c r="L21" s="158"/>
      <c r="M21" s="158"/>
      <c r="N21" s="158"/>
      <c r="O21" s="158"/>
      <c r="P21" s="158"/>
      <c r="Q21" s="158"/>
      <c r="R21" s="158"/>
      <c r="S21" s="158"/>
      <c r="T21" s="158"/>
    </row>
    <row r="22" spans="1:20" x14ac:dyDescent="0.2">
      <c r="A22" s="390" t="s">
        <v>180</v>
      </c>
      <c r="B22" s="390" t="s">
        <v>215</v>
      </c>
      <c r="C22" s="390" t="s">
        <v>261</v>
      </c>
      <c r="D22" s="390" t="s">
        <v>262</v>
      </c>
      <c r="E22" s="390" t="s">
        <v>468</v>
      </c>
      <c r="F22" s="390" t="s">
        <v>469</v>
      </c>
      <c r="G22" s="226">
        <v>9.9</v>
      </c>
      <c r="H22" s="147"/>
      <c r="I22" s="158"/>
      <c r="J22" s="158"/>
      <c r="K22" s="158"/>
      <c r="L22" s="158"/>
      <c r="M22" s="158"/>
      <c r="N22" s="158"/>
      <c r="O22" s="158"/>
      <c r="P22" s="158"/>
      <c r="Q22" s="158"/>
      <c r="R22" s="158"/>
      <c r="S22" s="158"/>
      <c r="T22" s="158"/>
    </row>
    <row r="23" spans="1:20" x14ac:dyDescent="0.2">
      <c r="A23" s="390" t="s">
        <v>180</v>
      </c>
      <c r="B23" s="390" t="s">
        <v>215</v>
      </c>
      <c r="C23" s="390" t="s">
        <v>264</v>
      </c>
      <c r="D23" s="390" t="s">
        <v>265</v>
      </c>
      <c r="E23" s="390" t="s">
        <v>266</v>
      </c>
      <c r="F23" s="390" t="s">
        <v>162</v>
      </c>
      <c r="G23" s="226">
        <v>8.5</v>
      </c>
      <c r="H23" s="147"/>
      <c r="I23" s="158"/>
      <c r="J23" s="158"/>
      <c r="K23" s="158"/>
      <c r="L23" s="158"/>
      <c r="M23" s="158"/>
      <c r="N23" s="158"/>
      <c r="O23" s="158"/>
      <c r="P23" s="158"/>
      <c r="Q23" s="158"/>
      <c r="R23" s="158"/>
      <c r="S23" s="158"/>
      <c r="T23" s="158"/>
    </row>
    <row r="24" spans="1:20" x14ac:dyDescent="0.2">
      <c r="A24" s="390" t="s">
        <v>184</v>
      </c>
      <c r="B24" s="390" t="s">
        <v>190</v>
      </c>
      <c r="C24" s="390" t="s">
        <v>267</v>
      </c>
      <c r="D24" s="390" t="s">
        <v>268</v>
      </c>
      <c r="E24" s="390" t="s">
        <v>269</v>
      </c>
      <c r="F24" s="390" t="s">
        <v>163</v>
      </c>
      <c r="G24" s="226">
        <v>9.8000000000000007</v>
      </c>
      <c r="H24" s="147"/>
      <c r="I24" s="158"/>
      <c r="J24" s="158"/>
      <c r="K24" s="158"/>
      <c r="L24" s="158"/>
      <c r="M24" s="158"/>
      <c r="N24" s="158"/>
      <c r="O24" s="158"/>
      <c r="P24" s="158"/>
      <c r="Q24" s="158"/>
      <c r="R24" s="158"/>
      <c r="S24" s="158"/>
      <c r="T24" s="158"/>
    </row>
    <row r="25" spans="1:20" x14ac:dyDescent="0.2">
      <c r="A25" s="390" t="s">
        <v>181</v>
      </c>
      <c r="B25" s="390" t="s">
        <v>199</v>
      </c>
      <c r="C25" s="390" t="s">
        <v>200</v>
      </c>
      <c r="D25" s="390" t="s">
        <v>201</v>
      </c>
      <c r="E25" s="390" t="s">
        <v>270</v>
      </c>
      <c r="F25" s="390" t="s">
        <v>25</v>
      </c>
      <c r="G25" s="226">
        <v>6.7</v>
      </c>
      <c r="H25" s="147"/>
      <c r="I25" s="158"/>
      <c r="J25" s="158"/>
      <c r="K25" s="158"/>
      <c r="L25" s="158"/>
      <c r="M25" s="158"/>
      <c r="N25" s="158"/>
      <c r="O25" s="158"/>
      <c r="P25" s="158"/>
      <c r="Q25" s="158"/>
      <c r="R25" s="158"/>
      <c r="S25" s="158"/>
      <c r="T25" s="158"/>
    </row>
    <row r="26" spans="1:20" x14ac:dyDescent="0.2">
      <c r="A26" s="390" t="s">
        <v>184</v>
      </c>
      <c r="B26" s="390" t="s">
        <v>190</v>
      </c>
      <c r="C26" s="390" t="s">
        <v>271</v>
      </c>
      <c r="D26" s="390" t="s">
        <v>272</v>
      </c>
      <c r="E26" s="390" t="s">
        <v>273</v>
      </c>
      <c r="F26" s="390" t="s">
        <v>26</v>
      </c>
      <c r="G26" s="226">
        <v>9.9</v>
      </c>
      <c r="H26" s="147"/>
      <c r="I26" s="158"/>
      <c r="J26" s="158"/>
      <c r="K26" s="158"/>
      <c r="L26" s="158"/>
      <c r="M26" s="158"/>
      <c r="N26" s="158"/>
      <c r="O26" s="158"/>
      <c r="P26" s="158"/>
      <c r="Q26" s="158"/>
      <c r="R26" s="158"/>
      <c r="S26" s="158"/>
      <c r="T26" s="158"/>
    </row>
    <row r="27" spans="1:20" x14ac:dyDescent="0.2">
      <c r="A27" s="390" t="s">
        <v>179</v>
      </c>
      <c r="B27" s="390" t="s">
        <v>203</v>
      </c>
      <c r="C27" s="390" t="s">
        <v>278</v>
      </c>
      <c r="D27" s="390" t="s">
        <v>279</v>
      </c>
      <c r="E27" s="390" t="s">
        <v>280</v>
      </c>
      <c r="F27" s="390" t="s">
        <v>29</v>
      </c>
      <c r="G27" s="226">
        <v>9.5</v>
      </c>
      <c r="H27" s="147"/>
      <c r="I27" s="158"/>
      <c r="J27" s="158"/>
      <c r="K27" s="158"/>
      <c r="L27" s="158"/>
      <c r="M27" s="158"/>
      <c r="N27" s="158"/>
      <c r="O27" s="158"/>
      <c r="P27" s="158"/>
      <c r="Q27" s="158"/>
      <c r="R27" s="158"/>
      <c r="S27" s="158"/>
      <c r="T27" s="158"/>
    </row>
    <row r="28" spans="1:20" x14ac:dyDescent="0.2">
      <c r="A28" s="390" t="s">
        <v>182</v>
      </c>
      <c r="B28" s="390" t="s">
        <v>219</v>
      </c>
      <c r="C28" s="390" t="s">
        <v>220</v>
      </c>
      <c r="D28" s="390" t="s">
        <v>221</v>
      </c>
      <c r="E28" s="390" t="s">
        <v>284</v>
      </c>
      <c r="F28" s="390" t="s">
        <v>30</v>
      </c>
      <c r="G28" s="226">
        <v>6.6</v>
      </c>
      <c r="H28" s="147"/>
      <c r="I28" s="158"/>
      <c r="J28" s="158"/>
      <c r="K28" s="158"/>
      <c r="L28" s="158"/>
      <c r="M28" s="158"/>
      <c r="N28" s="158"/>
      <c r="O28" s="158"/>
      <c r="P28" s="158"/>
      <c r="Q28" s="158"/>
      <c r="R28" s="158"/>
      <c r="S28" s="158"/>
      <c r="T28" s="158"/>
    </row>
    <row r="29" spans="1:20" x14ac:dyDescent="0.2">
      <c r="A29" s="390" t="s">
        <v>181</v>
      </c>
      <c r="B29" s="390" t="s">
        <v>199</v>
      </c>
      <c r="C29" s="390" t="s">
        <v>288</v>
      </c>
      <c r="D29" s="390" t="s">
        <v>289</v>
      </c>
      <c r="E29" s="390" t="s">
        <v>290</v>
      </c>
      <c r="F29" s="390" t="s">
        <v>32</v>
      </c>
      <c r="G29" s="226">
        <v>5.3</v>
      </c>
      <c r="H29" s="147"/>
      <c r="I29" s="158"/>
      <c r="J29" s="158"/>
      <c r="K29" s="158"/>
      <c r="L29" s="158"/>
      <c r="M29" s="158"/>
      <c r="N29" s="158"/>
      <c r="O29" s="158"/>
      <c r="P29" s="158"/>
      <c r="Q29" s="158"/>
      <c r="R29" s="158"/>
      <c r="S29" s="158"/>
      <c r="T29" s="158"/>
    </row>
    <row r="30" spans="1:20" x14ac:dyDescent="0.2">
      <c r="A30" s="390" t="s">
        <v>183</v>
      </c>
      <c r="B30" s="390" t="s">
        <v>211</v>
      </c>
      <c r="C30" s="390" t="s">
        <v>281</v>
      </c>
      <c r="D30" s="390" t="s">
        <v>282</v>
      </c>
      <c r="E30" s="390" t="s">
        <v>470</v>
      </c>
      <c r="F30" s="390" t="s">
        <v>471</v>
      </c>
      <c r="G30" s="226">
        <v>10</v>
      </c>
      <c r="H30" s="147"/>
      <c r="I30" s="158"/>
      <c r="J30" s="158"/>
      <c r="K30" s="158"/>
      <c r="L30" s="158"/>
      <c r="M30" s="158"/>
      <c r="N30" s="158"/>
      <c r="O30" s="158"/>
      <c r="P30" s="158"/>
      <c r="Q30" s="158"/>
      <c r="R30" s="158"/>
      <c r="S30" s="158"/>
      <c r="T30" s="158"/>
    </row>
    <row r="31" spans="1:20" x14ac:dyDescent="0.2">
      <c r="A31" s="390" t="s">
        <v>182</v>
      </c>
      <c r="B31" s="390" t="s">
        <v>219</v>
      </c>
      <c r="C31" s="390" t="s">
        <v>220</v>
      </c>
      <c r="D31" s="390" t="s">
        <v>221</v>
      </c>
      <c r="E31" s="390" t="s">
        <v>297</v>
      </c>
      <c r="F31" s="390" t="s">
        <v>35</v>
      </c>
      <c r="G31" s="226">
        <v>9.3000000000000007</v>
      </c>
      <c r="H31" s="147"/>
      <c r="I31" s="158"/>
      <c r="J31" s="158"/>
      <c r="K31" s="158"/>
      <c r="L31" s="158"/>
      <c r="M31" s="158"/>
      <c r="N31" s="158"/>
      <c r="O31" s="158"/>
      <c r="P31" s="158"/>
      <c r="Q31" s="158"/>
      <c r="R31" s="158"/>
      <c r="S31" s="158"/>
      <c r="T31" s="158"/>
    </row>
    <row r="32" spans="1:20" x14ac:dyDescent="0.2">
      <c r="A32" s="390" t="s">
        <v>184</v>
      </c>
      <c r="B32" s="390" t="s">
        <v>190</v>
      </c>
      <c r="C32" s="390" t="s">
        <v>298</v>
      </c>
      <c r="D32" s="390" t="s">
        <v>299</v>
      </c>
      <c r="E32" s="390" t="s">
        <v>300</v>
      </c>
      <c r="F32" s="390" t="s">
        <v>36</v>
      </c>
      <c r="G32" s="226">
        <v>9.9</v>
      </c>
      <c r="H32" s="147"/>
      <c r="I32" s="158"/>
      <c r="J32" s="158"/>
      <c r="K32" s="158"/>
      <c r="L32" s="158"/>
      <c r="M32" s="158"/>
      <c r="N32" s="158"/>
      <c r="O32" s="158"/>
      <c r="P32" s="158"/>
      <c r="Q32" s="158"/>
      <c r="R32" s="158"/>
      <c r="S32" s="158"/>
      <c r="T32" s="158"/>
    </row>
    <row r="33" spans="1:20" x14ac:dyDescent="0.2">
      <c r="A33" s="390" t="s">
        <v>182</v>
      </c>
      <c r="B33" s="390" t="s">
        <v>219</v>
      </c>
      <c r="C33" s="390" t="s">
        <v>220</v>
      </c>
      <c r="D33" s="390" t="s">
        <v>221</v>
      </c>
      <c r="E33" s="390" t="s">
        <v>302</v>
      </c>
      <c r="F33" s="390" t="s">
        <v>38</v>
      </c>
      <c r="G33" s="226">
        <v>9.6</v>
      </c>
      <c r="H33" s="147"/>
      <c r="I33" s="158"/>
      <c r="J33" s="158"/>
      <c r="K33" s="158"/>
      <c r="L33" s="158"/>
      <c r="M33" s="158"/>
      <c r="N33" s="158"/>
      <c r="O33" s="158"/>
      <c r="P33" s="158"/>
      <c r="Q33" s="158"/>
      <c r="R33" s="158"/>
      <c r="S33" s="158"/>
      <c r="T33" s="158"/>
    </row>
    <row r="34" spans="1:20" x14ac:dyDescent="0.2">
      <c r="A34" s="390" t="s">
        <v>182</v>
      </c>
      <c r="B34" s="390" t="s">
        <v>219</v>
      </c>
      <c r="C34" s="390" t="s">
        <v>251</v>
      </c>
      <c r="D34" s="390" t="s">
        <v>252</v>
      </c>
      <c r="E34" s="390" t="s">
        <v>303</v>
      </c>
      <c r="F34" s="390" t="s">
        <v>39</v>
      </c>
      <c r="G34" s="226">
        <v>7.4</v>
      </c>
      <c r="H34" s="147"/>
      <c r="I34" s="158"/>
      <c r="J34" s="158"/>
      <c r="K34" s="158"/>
      <c r="L34" s="158"/>
      <c r="M34" s="158"/>
      <c r="N34" s="158"/>
      <c r="O34" s="158"/>
      <c r="P34" s="158"/>
      <c r="Q34" s="158"/>
      <c r="R34" s="158"/>
      <c r="S34" s="158"/>
      <c r="T34" s="158"/>
    </row>
    <row r="35" spans="1:20" x14ac:dyDescent="0.2">
      <c r="A35" s="390" t="s">
        <v>180</v>
      </c>
      <c r="B35" s="390" t="s">
        <v>215</v>
      </c>
      <c r="C35" s="390" t="s">
        <v>307</v>
      </c>
      <c r="D35" s="390" t="s">
        <v>308</v>
      </c>
      <c r="E35" s="390" t="s">
        <v>309</v>
      </c>
      <c r="F35" s="390" t="s">
        <v>310</v>
      </c>
      <c r="G35" s="226">
        <v>9.6999999999999993</v>
      </c>
      <c r="H35" s="147"/>
      <c r="I35" s="158"/>
      <c r="J35" s="158"/>
      <c r="K35" s="158"/>
      <c r="L35" s="158"/>
      <c r="M35" s="158"/>
      <c r="N35" s="158"/>
      <c r="O35" s="158"/>
      <c r="P35" s="158"/>
      <c r="Q35" s="158"/>
      <c r="R35" s="158"/>
      <c r="S35" s="158"/>
      <c r="T35" s="158"/>
    </row>
    <row r="36" spans="1:20" x14ac:dyDescent="0.2">
      <c r="A36" s="390" t="s">
        <v>182</v>
      </c>
      <c r="B36" s="390" t="s">
        <v>219</v>
      </c>
      <c r="C36" s="390" t="s">
        <v>224</v>
      </c>
      <c r="D36" s="390" t="s">
        <v>225</v>
      </c>
      <c r="E36" s="390" t="s">
        <v>312</v>
      </c>
      <c r="F36" s="390" t="s">
        <v>44</v>
      </c>
      <c r="G36" s="226">
        <v>8.3000000000000007</v>
      </c>
      <c r="H36" s="147"/>
      <c r="I36" s="158"/>
      <c r="J36" s="158"/>
      <c r="K36" s="158"/>
      <c r="L36" s="158"/>
      <c r="M36" s="158"/>
      <c r="N36" s="158"/>
      <c r="O36" s="158"/>
      <c r="P36" s="158"/>
      <c r="Q36" s="158"/>
      <c r="R36" s="158"/>
      <c r="S36" s="158"/>
      <c r="T36" s="158"/>
    </row>
    <row r="37" spans="1:20" x14ac:dyDescent="0.2">
      <c r="A37" s="390" t="s">
        <v>181</v>
      </c>
      <c r="B37" s="390" t="s">
        <v>199</v>
      </c>
      <c r="C37" s="390" t="s">
        <v>288</v>
      </c>
      <c r="D37" s="390" t="s">
        <v>289</v>
      </c>
      <c r="E37" s="390" t="s">
        <v>315</v>
      </c>
      <c r="F37" s="390" t="s">
        <v>47</v>
      </c>
      <c r="G37" s="226">
        <v>4.7</v>
      </c>
      <c r="H37" s="147"/>
      <c r="I37" s="158"/>
      <c r="J37" s="158"/>
      <c r="K37" s="158"/>
      <c r="L37" s="158"/>
      <c r="M37" s="158"/>
      <c r="N37" s="158"/>
      <c r="O37" s="158"/>
      <c r="P37" s="158"/>
      <c r="Q37" s="158"/>
      <c r="R37" s="158"/>
      <c r="S37" s="158"/>
      <c r="T37" s="158"/>
    </row>
    <row r="38" spans="1:20" x14ac:dyDescent="0.2">
      <c r="A38" s="390" t="s">
        <v>179</v>
      </c>
      <c r="B38" s="390" t="s">
        <v>203</v>
      </c>
      <c r="C38" s="390" t="s">
        <v>316</v>
      </c>
      <c r="D38" s="390" t="s">
        <v>317</v>
      </c>
      <c r="E38" s="390" t="s">
        <v>318</v>
      </c>
      <c r="F38" s="390" t="s">
        <v>48</v>
      </c>
      <c r="G38" s="226">
        <v>8.6999999999999993</v>
      </c>
      <c r="H38" s="147"/>
      <c r="I38" s="158"/>
      <c r="J38" s="158"/>
      <c r="K38" s="158"/>
      <c r="L38" s="158"/>
      <c r="M38" s="158"/>
      <c r="N38" s="158"/>
      <c r="O38" s="158"/>
      <c r="P38" s="158"/>
      <c r="Q38" s="158"/>
      <c r="R38" s="158"/>
      <c r="S38" s="158"/>
      <c r="T38" s="158"/>
    </row>
    <row r="39" spans="1:20" x14ac:dyDescent="0.2">
      <c r="A39" s="390" t="s">
        <v>181</v>
      </c>
      <c r="B39" s="390" t="s">
        <v>199</v>
      </c>
      <c r="C39" s="390" t="s">
        <v>227</v>
      </c>
      <c r="D39" s="390" t="s">
        <v>228</v>
      </c>
      <c r="E39" s="390" t="s">
        <v>474</v>
      </c>
      <c r="F39" s="390" t="s">
        <v>475</v>
      </c>
      <c r="G39" s="226">
        <v>6.7</v>
      </c>
      <c r="H39" s="147"/>
      <c r="I39" s="158"/>
      <c r="J39" s="158"/>
      <c r="K39" s="158"/>
      <c r="L39" s="158"/>
      <c r="M39" s="158"/>
      <c r="N39" s="158"/>
      <c r="O39" s="158"/>
      <c r="P39" s="158"/>
      <c r="Q39" s="158"/>
      <c r="R39" s="158"/>
      <c r="S39" s="158"/>
      <c r="T39" s="158"/>
    </row>
    <row r="40" spans="1:20" x14ac:dyDescent="0.2">
      <c r="A40" s="390" t="s">
        <v>182</v>
      </c>
      <c r="B40" s="390" t="s">
        <v>219</v>
      </c>
      <c r="C40" s="390" t="s">
        <v>251</v>
      </c>
      <c r="D40" s="390" t="s">
        <v>252</v>
      </c>
      <c r="E40" s="390" t="s">
        <v>327</v>
      </c>
      <c r="F40" s="390" t="s">
        <v>51</v>
      </c>
      <c r="G40" s="226">
        <v>8.1</v>
      </c>
      <c r="H40" s="147"/>
      <c r="I40" s="158"/>
      <c r="J40" s="158"/>
      <c r="K40" s="158"/>
      <c r="L40" s="158"/>
      <c r="M40" s="158"/>
      <c r="N40" s="158"/>
      <c r="O40" s="158"/>
      <c r="P40" s="158"/>
      <c r="Q40" s="158"/>
      <c r="R40" s="158"/>
      <c r="S40" s="158"/>
      <c r="T40" s="158"/>
    </row>
    <row r="41" spans="1:20" x14ac:dyDescent="0.2">
      <c r="A41" s="390" t="s">
        <v>181</v>
      </c>
      <c r="B41" s="390" t="s">
        <v>199</v>
      </c>
      <c r="C41" s="390" t="s">
        <v>227</v>
      </c>
      <c r="D41" s="390" t="s">
        <v>228</v>
      </c>
      <c r="E41" s="390" t="s">
        <v>328</v>
      </c>
      <c r="F41" s="390" t="s">
        <v>149</v>
      </c>
      <c r="G41" s="226">
        <v>7.2</v>
      </c>
      <c r="H41" s="147"/>
      <c r="I41" s="158"/>
      <c r="J41" s="158"/>
      <c r="K41" s="158"/>
      <c r="L41" s="158"/>
      <c r="M41" s="158"/>
      <c r="N41" s="158"/>
      <c r="O41" s="158"/>
      <c r="P41" s="158"/>
      <c r="Q41" s="158"/>
      <c r="R41" s="158"/>
      <c r="S41" s="158"/>
      <c r="T41" s="158"/>
    </row>
    <row r="42" spans="1:20" x14ac:dyDescent="0.2">
      <c r="A42" s="390" t="s">
        <v>180</v>
      </c>
      <c r="B42" s="390" t="s">
        <v>215</v>
      </c>
      <c r="C42" s="390" t="s">
        <v>285</v>
      </c>
      <c r="D42" s="390" t="s">
        <v>286</v>
      </c>
      <c r="E42" s="390" t="s">
        <v>329</v>
      </c>
      <c r="F42" s="390" t="s">
        <v>53</v>
      </c>
      <c r="G42" s="226">
        <v>9.3000000000000007</v>
      </c>
      <c r="H42" s="147"/>
      <c r="I42" s="158"/>
      <c r="J42" s="158"/>
      <c r="K42" s="158"/>
      <c r="L42" s="158"/>
      <c r="M42" s="158"/>
      <c r="N42" s="158"/>
      <c r="O42" s="158"/>
      <c r="P42" s="158"/>
      <c r="Q42" s="158"/>
      <c r="R42" s="158"/>
      <c r="S42" s="158"/>
      <c r="T42" s="158"/>
    </row>
    <row r="43" spans="1:20" x14ac:dyDescent="0.2">
      <c r="A43" s="390" t="s">
        <v>182</v>
      </c>
      <c r="B43" s="390" t="s">
        <v>219</v>
      </c>
      <c r="C43" s="390" t="s">
        <v>251</v>
      </c>
      <c r="D43" s="390" t="s">
        <v>252</v>
      </c>
      <c r="E43" s="390" t="s">
        <v>334</v>
      </c>
      <c r="F43" s="390" t="s">
        <v>54</v>
      </c>
      <c r="G43" s="226">
        <v>8.8000000000000007</v>
      </c>
      <c r="H43" s="147"/>
      <c r="I43" s="158"/>
      <c r="J43" s="158"/>
      <c r="K43" s="158"/>
      <c r="L43" s="158"/>
      <c r="M43" s="158"/>
      <c r="N43" s="158"/>
      <c r="O43" s="158"/>
      <c r="P43" s="158"/>
      <c r="Q43" s="158"/>
      <c r="R43" s="158"/>
      <c r="S43" s="158"/>
      <c r="T43" s="158"/>
    </row>
    <row r="44" spans="1:20" x14ac:dyDescent="0.2">
      <c r="A44" s="390" t="s">
        <v>182</v>
      </c>
      <c r="B44" s="390" t="s">
        <v>219</v>
      </c>
      <c r="C44" s="390" t="s">
        <v>224</v>
      </c>
      <c r="D44" s="390" t="s">
        <v>225</v>
      </c>
      <c r="E44" s="390" t="s">
        <v>336</v>
      </c>
      <c r="F44" s="390" t="s">
        <v>133</v>
      </c>
      <c r="G44" s="226">
        <v>8.8000000000000007</v>
      </c>
      <c r="H44" s="147"/>
      <c r="I44" s="158"/>
      <c r="J44" s="158"/>
      <c r="K44" s="158"/>
      <c r="L44" s="158"/>
      <c r="M44" s="158"/>
      <c r="N44" s="158"/>
      <c r="O44" s="158"/>
      <c r="P44" s="158"/>
      <c r="Q44" s="158"/>
      <c r="R44" s="158"/>
      <c r="S44" s="158"/>
      <c r="T44" s="158"/>
    </row>
    <row r="45" spans="1:20" x14ac:dyDescent="0.2">
      <c r="A45" s="390" t="s">
        <v>181</v>
      </c>
      <c r="B45" s="390" t="s">
        <v>199</v>
      </c>
      <c r="C45" s="390" t="s">
        <v>257</v>
      </c>
      <c r="D45" s="390" t="s">
        <v>258</v>
      </c>
      <c r="E45" s="390" t="s">
        <v>340</v>
      </c>
      <c r="F45" s="390" t="s">
        <v>58</v>
      </c>
      <c r="G45" s="226">
        <v>8.6999999999999993</v>
      </c>
      <c r="H45" s="147"/>
      <c r="I45" s="158"/>
      <c r="J45" s="158"/>
      <c r="K45" s="158"/>
      <c r="L45" s="158"/>
      <c r="M45" s="158"/>
      <c r="N45" s="158"/>
      <c r="O45" s="158"/>
      <c r="P45" s="158"/>
      <c r="Q45" s="158"/>
      <c r="R45" s="158"/>
      <c r="S45" s="158"/>
      <c r="T45" s="158"/>
    </row>
    <row r="46" spans="1:20" x14ac:dyDescent="0.2">
      <c r="A46" s="390" t="s">
        <v>181</v>
      </c>
      <c r="B46" s="390" t="s">
        <v>199</v>
      </c>
      <c r="C46" s="390" t="s">
        <v>257</v>
      </c>
      <c r="D46" s="390" t="s">
        <v>258</v>
      </c>
      <c r="E46" s="390" t="s">
        <v>350</v>
      </c>
      <c r="F46" s="390" t="s">
        <v>24</v>
      </c>
      <c r="G46" s="226">
        <v>9.3000000000000007</v>
      </c>
      <c r="H46" s="147"/>
      <c r="I46" s="158"/>
      <c r="J46" s="158"/>
      <c r="K46" s="158"/>
      <c r="L46" s="158"/>
      <c r="M46" s="158"/>
      <c r="N46" s="158"/>
      <c r="O46" s="158"/>
      <c r="P46" s="158"/>
      <c r="Q46" s="158"/>
      <c r="R46" s="158"/>
      <c r="S46" s="158"/>
      <c r="T46" s="158"/>
    </row>
    <row r="47" spans="1:20" x14ac:dyDescent="0.2">
      <c r="A47" s="390" t="s">
        <v>179</v>
      </c>
      <c r="B47" s="390" t="s">
        <v>203</v>
      </c>
      <c r="C47" s="390" t="s">
        <v>316</v>
      </c>
      <c r="D47" s="390" t="s">
        <v>317</v>
      </c>
      <c r="E47" s="390" t="s">
        <v>351</v>
      </c>
      <c r="F47" s="390" t="s">
        <v>60</v>
      </c>
      <c r="G47" s="226">
        <v>9.9</v>
      </c>
      <c r="H47" s="147"/>
      <c r="I47" s="158"/>
      <c r="J47" s="158"/>
      <c r="K47" s="158"/>
      <c r="L47" s="158"/>
      <c r="M47" s="158"/>
      <c r="N47" s="158"/>
      <c r="O47" s="158"/>
      <c r="P47" s="158"/>
      <c r="Q47" s="158"/>
      <c r="R47" s="158"/>
      <c r="S47" s="158"/>
      <c r="T47" s="158"/>
    </row>
    <row r="48" spans="1:20" x14ac:dyDescent="0.2">
      <c r="A48" s="390" t="s">
        <v>181</v>
      </c>
      <c r="B48" s="390" t="s">
        <v>199</v>
      </c>
      <c r="C48" s="390" t="s">
        <v>288</v>
      </c>
      <c r="D48" s="390" t="s">
        <v>289</v>
      </c>
      <c r="E48" s="390" t="s">
        <v>353</v>
      </c>
      <c r="F48" s="390" t="s">
        <v>62</v>
      </c>
      <c r="G48" s="226">
        <v>9</v>
      </c>
      <c r="H48" s="147"/>
      <c r="I48" s="158"/>
      <c r="J48" s="158"/>
      <c r="K48" s="158"/>
      <c r="L48" s="158"/>
      <c r="M48" s="158"/>
      <c r="N48" s="158"/>
      <c r="O48" s="158"/>
      <c r="P48" s="158"/>
      <c r="Q48" s="158"/>
      <c r="R48" s="158"/>
      <c r="S48" s="158"/>
      <c r="T48" s="158"/>
    </row>
    <row r="49" spans="1:20" x14ac:dyDescent="0.2">
      <c r="A49" s="390" t="s">
        <v>180</v>
      </c>
      <c r="B49" s="390" t="s">
        <v>215</v>
      </c>
      <c r="C49" s="390" t="s">
        <v>246</v>
      </c>
      <c r="D49" s="390" t="s">
        <v>247</v>
      </c>
      <c r="E49" s="390" t="s">
        <v>357</v>
      </c>
      <c r="F49" s="390" t="s">
        <v>66</v>
      </c>
      <c r="G49" s="226">
        <v>9.8000000000000007</v>
      </c>
      <c r="H49" s="147"/>
      <c r="I49" s="158"/>
      <c r="J49" s="158"/>
      <c r="K49" s="158"/>
      <c r="L49" s="158"/>
      <c r="M49" s="158"/>
      <c r="N49" s="158"/>
      <c r="O49" s="158"/>
      <c r="P49" s="158"/>
      <c r="Q49" s="158"/>
      <c r="R49" s="158"/>
      <c r="S49" s="158"/>
      <c r="T49" s="158"/>
    </row>
    <row r="50" spans="1:20" x14ac:dyDescent="0.2">
      <c r="A50" s="390" t="s">
        <v>181</v>
      </c>
      <c r="B50" s="390" t="s">
        <v>199</v>
      </c>
      <c r="C50" s="390" t="s">
        <v>257</v>
      </c>
      <c r="D50" s="390" t="s">
        <v>258</v>
      </c>
      <c r="E50" s="390" t="s">
        <v>358</v>
      </c>
      <c r="F50" s="390" t="s">
        <v>67</v>
      </c>
      <c r="G50" s="226">
        <v>8.5</v>
      </c>
      <c r="H50" s="147"/>
      <c r="I50" s="158"/>
      <c r="J50" s="158"/>
      <c r="K50" s="158"/>
      <c r="L50" s="158"/>
      <c r="M50" s="158"/>
      <c r="N50" s="158"/>
      <c r="O50" s="158"/>
      <c r="P50" s="158"/>
      <c r="Q50" s="158"/>
      <c r="R50" s="158"/>
      <c r="S50" s="158"/>
      <c r="T50" s="158"/>
    </row>
    <row r="51" spans="1:20" x14ac:dyDescent="0.2">
      <c r="A51" s="390" t="s">
        <v>161</v>
      </c>
      <c r="B51" s="390" t="s">
        <v>195</v>
      </c>
      <c r="C51" s="390" t="s">
        <v>231</v>
      </c>
      <c r="D51" s="390" t="s">
        <v>232</v>
      </c>
      <c r="E51" s="390" t="s">
        <v>478</v>
      </c>
      <c r="F51" s="390" t="s">
        <v>479</v>
      </c>
      <c r="G51" s="226">
        <v>10</v>
      </c>
      <c r="H51" s="147"/>
      <c r="I51" s="158"/>
      <c r="J51" s="158"/>
      <c r="K51" s="158"/>
      <c r="L51" s="158"/>
      <c r="M51" s="158"/>
      <c r="N51" s="158"/>
      <c r="O51" s="158"/>
      <c r="P51" s="158"/>
      <c r="Q51" s="158"/>
      <c r="R51" s="158"/>
      <c r="S51" s="158"/>
      <c r="T51" s="158"/>
    </row>
    <row r="52" spans="1:20" x14ac:dyDescent="0.2">
      <c r="A52" s="390" t="s">
        <v>181</v>
      </c>
      <c r="B52" s="390" t="s">
        <v>199</v>
      </c>
      <c r="C52" s="390" t="s">
        <v>288</v>
      </c>
      <c r="D52" s="390" t="s">
        <v>289</v>
      </c>
      <c r="E52" s="390" t="s">
        <v>359</v>
      </c>
      <c r="F52" s="390" t="s">
        <v>360</v>
      </c>
      <c r="G52" s="226">
        <v>7.6</v>
      </c>
      <c r="H52" s="147"/>
      <c r="I52" s="158"/>
      <c r="J52" s="158"/>
      <c r="K52" s="158"/>
      <c r="L52" s="158"/>
      <c r="M52" s="158"/>
      <c r="N52" s="158"/>
      <c r="O52" s="158"/>
      <c r="P52" s="158"/>
      <c r="Q52" s="158"/>
      <c r="R52" s="158"/>
      <c r="S52" s="158"/>
      <c r="T52" s="158"/>
    </row>
    <row r="53" spans="1:20" x14ac:dyDescent="0.2">
      <c r="A53" s="390" t="s">
        <v>180</v>
      </c>
      <c r="B53" s="390" t="s">
        <v>215</v>
      </c>
      <c r="C53" s="390" t="s">
        <v>361</v>
      </c>
      <c r="D53" s="390" t="s">
        <v>362</v>
      </c>
      <c r="E53" s="390" t="s">
        <v>363</v>
      </c>
      <c r="F53" s="390" t="s">
        <v>364</v>
      </c>
      <c r="G53" s="226">
        <v>8.5</v>
      </c>
      <c r="H53" s="147"/>
      <c r="I53" s="158"/>
      <c r="J53" s="158"/>
      <c r="K53" s="158"/>
      <c r="L53" s="158"/>
      <c r="M53" s="158"/>
      <c r="N53" s="158"/>
      <c r="O53" s="158"/>
      <c r="P53" s="158"/>
      <c r="Q53" s="158"/>
      <c r="R53" s="158"/>
      <c r="S53" s="158"/>
      <c r="T53" s="158"/>
    </row>
    <row r="54" spans="1:20" x14ac:dyDescent="0.2">
      <c r="A54" s="390" t="s">
        <v>181</v>
      </c>
      <c r="B54" s="390" t="s">
        <v>199</v>
      </c>
      <c r="C54" s="390" t="s">
        <v>257</v>
      </c>
      <c r="D54" s="390" t="s">
        <v>258</v>
      </c>
      <c r="E54" s="390" t="s">
        <v>365</v>
      </c>
      <c r="F54" s="390" t="s">
        <v>68</v>
      </c>
      <c r="G54" s="226">
        <v>8.1</v>
      </c>
      <c r="H54" s="147"/>
      <c r="I54" s="158"/>
      <c r="J54" s="158"/>
      <c r="K54" s="158"/>
      <c r="L54" s="158"/>
      <c r="M54" s="158"/>
      <c r="N54" s="158"/>
      <c r="O54" s="158"/>
      <c r="P54" s="158"/>
      <c r="Q54" s="158"/>
      <c r="R54" s="158"/>
      <c r="S54" s="158"/>
      <c r="T54" s="158"/>
    </row>
    <row r="55" spans="1:20" x14ac:dyDescent="0.2">
      <c r="A55" s="390" t="s">
        <v>180</v>
      </c>
      <c r="B55" s="390" t="s">
        <v>215</v>
      </c>
      <c r="C55" s="390" t="s">
        <v>366</v>
      </c>
      <c r="D55" s="390" t="s">
        <v>367</v>
      </c>
      <c r="E55" s="390" t="s">
        <v>368</v>
      </c>
      <c r="F55" s="390" t="s">
        <v>369</v>
      </c>
      <c r="G55" s="226">
        <v>8.5</v>
      </c>
      <c r="H55" s="147"/>
      <c r="I55" s="158"/>
      <c r="J55" s="158"/>
      <c r="K55" s="158"/>
      <c r="L55" s="158"/>
      <c r="M55" s="158"/>
      <c r="N55" s="158"/>
      <c r="O55" s="158"/>
      <c r="P55" s="158"/>
      <c r="Q55" s="158"/>
      <c r="R55" s="158"/>
      <c r="S55" s="158"/>
      <c r="T55" s="158"/>
    </row>
    <row r="56" spans="1:20" x14ac:dyDescent="0.2">
      <c r="A56" s="390" t="s">
        <v>182</v>
      </c>
      <c r="B56" s="390" t="s">
        <v>219</v>
      </c>
      <c r="C56" s="390" t="s">
        <v>224</v>
      </c>
      <c r="D56" s="390" t="s">
        <v>225</v>
      </c>
      <c r="E56" s="390" t="s">
        <v>370</v>
      </c>
      <c r="F56" s="390" t="s">
        <v>69</v>
      </c>
      <c r="G56" s="226">
        <v>7.4</v>
      </c>
      <c r="H56" s="147"/>
      <c r="I56" s="158"/>
      <c r="J56" s="158"/>
      <c r="K56" s="158"/>
      <c r="L56" s="158"/>
      <c r="M56" s="158"/>
      <c r="N56" s="158"/>
      <c r="O56" s="158"/>
      <c r="P56" s="158"/>
      <c r="Q56" s="158"/>
      <c r="R56" s="158"/>
      <c r="S56" s="158"/>
      <c r="T56" s="158"/>
    </row>
    <row r="57" spans="1:20" x14ac:dyDescent="0.2">
      <c r="A57" s="390" t="s">
        <v>183</v>
      </c>
      <c r="B57" s="390" t="s">
        <v>211</v>
      </c>
      <c r="C57" s="390" t="s">
        <v>294</v>
      </c>
      <c r="D57" s="390" t="s">
        <v>295</v>
      </c>
      <c r="E57" s="390" t="s">
        <v>372</v>
      </c>
      <c r="F57" s="390" t="s">
        <v>71</v>
      </c>
      <c r="G57" s="226">
        <v>9.8000000000000007</v>
      </c>
      <c r="H57" s="147"/>
      <c r="I57" s="158"/>
      <c r="J57" s="158"/>
      <c r="K57" s="158"/>
      <c r="L57" s="158"/>
      <c r="M57" s="158"/>
      <c r="N57" s="158"/>
      <c r="O57" s="158"/>
      <c r="P57" s="158"/>
      <c r="Q57" s="158"/>
      <c r="R57" s="158"/>
      <c r="S57" s="158"/>
      <c r="T57" s="158"/>
    </row>
    <row r="58" spans="1:20" x14ac:dyDescent="0.2">
      <c r="A58" s="390" t="s">
        <v>181</v>
      </c>
      <c r="B58" s="390" t="s">
        <v>199</v>
      </c>
      <c r="C58" s="390" t="s">
        <v>200</v>
      </c>
      <c r="D58" s="390" t="s">
        <v>201</v>
      </c>
      <c r="E58" s="390" t="s">
        <v>374</v>
      </c>
      <c r="F58" s="390" t="s">
        <v>73</v>
      </c>
      <c r="G58" s="226">
        <v>6.6</v>
      </c>
      <c r="H58" s="147"/>
      <c r="I58" s="158"/>
      <c r="J58" s="158"/>
      <c r="K58" s="158"/>
      <c r="L58" s="158"/>
      <c r="M58" s="158"/>
      <c r="N58" s="158"/>
      <c r="O58" s="158"/>
      <c r="P58" s="158"/>
      <c r="Q58" s="158"/>
      <c r="R58" s="158"/>
      <c r="S58" s="158"/>
      <c r="T58" s="158"/>
    </row>
    <row r="59" spans="1:20" x14ac:dyDescent="0.2">
      <c r="A59" s="158" t="s">
        <v>181</v>
      </c>
      <c r="B59" s="158" t="s">
        <v>199</v>
      </c>
      <c r="C59" s="158" t="s">
        <v>200</v>
      </c>
      <c r="D59" s="158" t="s">
        <v>201</v>
      </c>
      <c r="E59" s="147" t="s">
        <v>378</v>
      </c>
      <c r="F59" s="158" t="s">
        <v>77</v>
      </c>
      <c r="G59" s="226">
        <v>8.9</v>
      </c>
      <c r="H59" s="147"/>
      <c r="I59" s="158"/>
      <c r="J59" s="158"/>
      <c r="K59" s="158"/>
      <c r="L59" s="158"/>
      <c r="M59" s="158"/>
      <c r="N59" s="158"/>
      <c r="O59" s="158"/>
      <c r="P59" s="158"/>
      <c r="Q59" s="158"/>
      <c r="R59" s="158"/>
      <c r="S59" s="158"/>
      <c r="T59" s="158"/>
    </row>
    <row r="60" spans="1:20" x14ac:dyDescent="0.2">
      <c r="A60" s="158" t="s">
        <v>180</v>
      </c>
      <c r="B60" s="158" t="s">
        <v>215</v>
      </c>
      <c r="C60" s="158" t="s">
        <v>379</v>
      </c>
      <c r="D60" s="158" t="s">
        <v>380</v>
      </c>
      <c r="E60" s="147" t="s">
        <v>480</v>
      </c>
      <c r="F60" s="158" t="s">
        <v>481</v>
      </c>
      <c r="G60" s="226">
        <v>7.8</v>
      </c>
      <c r="H60" s="147"/>
      <c r="I60" s="158"/>
      <c r="J60" s="158"/>
      <c r="K60" s="158"/>
      <c r="L60" s="158"/>
      <c r="M60" s="158"/>
      <c r="N60" s="158"/>
      <c r="O60" s="158"/>
      <c r="P60" s="158"/>
      <c r="Q60" s="158"/>
      <c r="R60" s="158"/>
      <c r="S60" s="158"/>
      <c r="T60" s="158"/>
    </row>
    <row r="61" spans="1:20" x14ac:dyDescent="0.2">
      <c r="A61" s="158" t="s">
        <v>184</v>
      </c>
      <c r="B61" s="158" t="s">
        <v>190</v>
      </c>
      <c r="C61" s="158" t="s">
        <v>382</v>
      </c>
      <c r="D61" s="158" t="s">
        <v>383</v>
      </c>
      <c r="E61" s="147" t="s">
        <v>384</v>
      </c>
      <c r="F61" s="158" t="s">
        <v>79</v>
      </c>
      <c r="G61" s="226">
        <v>4.9000000000000004</v>
      </c>
      <c r="H61" s="147"/>
      <c r="I61" s="158"/>
      <c r="J61" s="158"/>
      <c r="K61" s="158"/>
      <c r="L61" s="158"/>
      <c r="M61" s="158"/>
      <c r="N61" s="158"/>
      <c r="O61" s="158"/>
      <c r="P61" s="158"/>
      <c r="Q61" s="158"/>
      <c r="R61" s="158"/>
      <c r="S61" s="158"/>
      <c r="T61" s="158"/>
    </row>
    <row r="62" spans="1:20" x14ac:dyDescent="0.2">
      <c r="A62" s="158" t="s">
        <v>161</v>
      </c>
      <c r="B62" s="158" t="s">
        <v>195</v>
      </c>
      <c r="C62" s="158" t="s">
        <v>385</v>
      </c>
      <c r="D62" s="158" t="s">
        <v>386</v>
      </c>
      <c r="E62" s="147" t="s">
        <v>387</v>
      </c>
      <c r="F62" s="158" t="s">
        <v>388</v>
      </c>
      <c r="G62" s="226">
        <v>9.6</v>
      </c>
      <c r="H62" s="147"/>
      <c r="I62" s="158"/>
      <c r="J62" s="158"/>
      <c r="K62" s="158"/>
      <c r="L62" s="158"/>
      <c r="M62" s="158"/>
      <c r="N62" s="158"/>
      <c r="O62" s="158"/>
      <c r="P62" s="158"/>
      <c r="Q62" s="158"/>
      <c r="R62" s="158"/>
      <c r="S62" s="158"/>
      <c r="T62" s="158"/>
    </row>
    <row r="63" spans="1:20" x14ac:dyDescent="0.2">
      <c r="A63" s="158" t="s">
        <v>182</v>
      </c>
      <c r="B63" s="158" t="s">
        <v>219</v>
      </c>
      <c r="C63" s="158" t="s">
        <v>251</v>
      </c>
      <c r="D63" s="158" t="s">
        <v>252</v>
      </c>
      <c r="E63" s="147" t="s">
        <v>390</v>
      </c>
      <c r="F63" s="158" t="s">
        <v>81</v>
      </c>
      <c r="G63" s="226">
        <v>10</v>
      </c>
      <c r="H63" s="147"/>
      <c r="I63" s="158"/>
      <c r="J63" s="158"/>
      <c r="K63" s="158"/>
      <c r="L63" s="158"/>
      <c r="M63" s="158"/>
      <c r="N63" s="158"/>
      <c r="O63" s="158"/>
      <c r="P63" s="158"/>
      <c r="Q63" s="158"/>
      <c r="R63" s="158"/>
      <c r="S63" s="158"/>
      <c r="T63" s="158"/>
    </row>
    <row r="64" spans="1:20" x14ac:dyDescent="0.2">
      <c r="A64" s="158" t="s">
        <v>181</v>
      </c>
      <c r="B64" s="158" t="s">
        <v>199</v>
      </c>
      <c r="C64" s="158" t="s">
        <v>257</v>
      </c>
      <c r="D64" s="158" t="s">
        <v>258</v>
      </c>
      <c r="E64" s="158" t="s">
        <v>391</v>
      </c>
      <c r="F64" s="158" t="s">
        <v>82</v>
      </c>
      <c r="G64" s="226">
        <v>7.3</v>
      </c>
      <c r="H64" s="147"/>
      <c r="I64" s="158"/>
      <c r="J64" s="158"/>
      <c r="K64" s="158"/>
      <c r="L64" s="158"/>
      <c r="M64" s="158"/>
      <c r="N64" s="158"/>
      <c r="O64" s="158"/>
      <c r="P64" s="158"/>
      <c r="Q64" s="158"/>
      <c r="R64" s="158"/>
      <c r="S64" s="158"/>
      <c r="T64" s="158"/>
    </row>
    <row r="65" spans="1:20" x14ac:dyDescent="0.2">
      <c r="A65" s="158" t="s">
        <v>161</v>
      </c>
      <c r="B65" s="158" t="s">
        <v>195</v>
      </c>
      <c r="C65" s="158" t="s">
        <v>393</v>
      </c>
      <c r="D65" s="158" t="s">
        <v>394</v>
      </c>
      <c r="E65" s="158" t="s">
        <v>395</v>
      </c>
      <c r="F65" s="158" t="s">
        <v>396</v>
      </c>
      <c r="G65" s="226">
        <v>9.9</v>
      </c>
      <c r="H65" s="147"/>
      <c r="I65" s="158"/>
      <c r="J65" s="158"/>
      <c r="K65" s="158"/>
      <c r="L65" s="158"/>
      <c r="M65" s="158"/>
      <c r="N65" s="158"/>
      <c r="O65" s="158"/>
      <c r="P65" s="158"/>
      <c r="Q65" s="158"/>
      <c r="R65" s="158"/>
      <c r="S65" s="158"/>
      <c r="T65" s="158"/>
    </row>
    <row r="66" spans="1:20" x14ac:dyDescent="0.2">
      <c r="A66" s="158" t="s">
        <v>182</v>
      </c>
      <c r="B66" s="158" t="s">
        <v>219</v>
      </c>
      <c r="C66" s="158" t="s">
        <v>251</v>
      </c>
      <c r="D66" s="158" t="s">
        <v>252</v>
      </c>
      <c r="E66" s="158" t="s">
        <v>400</v>
      </c>
      <c r="F66" s="158" t="s">
        <v>87</v>
      </c>
      <c r="G66" s="226">
        <v>6.9</v>
      </c>
      <c r="H66" s="147"/>
      <c r="I66" s="158"/>
      <c r="J66" s="158"/>
      <c r="K66" s="158"/>
      <c r="L66" s="158"/>
      <c r="M66" s="158"/>
      <c r="N66" s="158"/>
      <c r="O66" s="158"/>
      <c r="P66" s="158"/>
      <c r="Q66" s="158"/>
      <c r="R66" s="158"/>
      <c r="S66" s="158"/>
      <c r="T66" s="158"/>
    </row>
    <row r="67" spans="1:20" x14ac:dyDescent="0.2">
      <c r="A67" s="158" t="s">
        <v>182</v>
      </c>
      <c r="B67" s="158" t="s">
        <v>219</v>
      </c>
      <c r="C67" s="158" t="s">
        <v>224</v>
      </c>
      <c r="D67" s="158" t="s">
        <v>225</v>
      </c>
      <c r="E67" s="158" t="s">
        <v>402</v>
      </c>
      <c r="F67" s="158" t="s">
        <v>89</v>
      </c>
      <c r="G67" s="226">
        <v>7.9</v>
      </c>
      <c r="H67" s="147"/>
      <c r="I67" s="158"/>
      <c r="J67" s="158"/>
      <c r="K67" s="158"/>
      <c r="L67" s="158"/>
      <c r="M67" s="158"/>
      <c r="N67" s="158"/>
      <c r="O67" s="158"/>
      <c r="P67" s="158"/>
      <c r="Q67" s="158"/>
      <c r="R67" s="158"/>
      <c r="S67" s="158"/>
      <c r="T67" s="158"/>
    </row>
    <row r="68" spans="1:20" x14ac:dyDescent="0.2">
      <c r="A68" s="158" t="s">
        <v>180</v>
      </c>
      <c r="B68" s="158" t="s">
        <v>215</v>
      </c>
      <c r="C68" s="158" t="s">
        <v>246</v>
      </c>
      <c r="D68" s="158" t="s">
        <v>247</v>
      </c>
      <c r="E68" s="158" t="s">
        <v>403</v>
      </c>
      <c r="F68" s="158" t="s">
        <v>90</v>
      </c>
      <c r="G68" s="226">
        <v>7.1</v>
      </c>
      <c r="H68" s="147"/>
      <c r="I68" s="158"/>
      <c r="J68" s="158"/>
      <c r="K68" s="158"/>
      <c r="L68" s="158"/>
      <c r="M68" s="158"/>
      <c r="N68" s="158"/>
      <c r="O68" s="158"/>
      <c r="P68" s="158"/>
      <c r="Q68" s="158"/>
      <c r="R68" s="158"/>
      <c r="S68" s="158"/>
      <c r="T68" s="158"/>
    </row>
    <row r="69" spans="1:20" x14ac:dyDescent="0.2">
      <c r="A69" s="158" t="s">
        <v>181</v>
      </c>
      <c r="B69" s="158" t="s">
        <v>199</v>
      </c>
      <c r="C69" s="158" t="s">
        <v>257</v>
      </c>
      <c r="D69" s="158" t="s">
        <v>258</v>
      </c>
      <c r="E69" s="158" t="s">
        <v>404</v>
      </c>
      <c r="F69" s="158" t="s">
        <v>91</v>
      </c>
      <c r="G69" s="226">
        <v>8.5</v>
      </c>
      <c r="H69" s="147"/>
      <c r="I69" s="158"/>
      <c r="J69" s="158"/>
      <c r="K69" s="158"/>
      <c r="L69" s="158"/>
      <c r="M69" s="158"/>
      <c r="N69" s="158"/>
      <c r="O69" s="158"/>
      <c r="P69" s="158"/>
      <c r="Q69" s="158"/>
      <c r="R69" s="158"/>
      <c r="S69" s="158"/>
      <c r="T69" s="158"/>
    </row>
    <row r="70" spans="1:20" x14ac:dyDescent="0.2">
      <c r="A70" s="158" t="s">
        <v>182</v>
      </c>
      <c r="B70" s="158" t="s">
        <v>219</v>
      </c>
      <c r="C70" s="158" t="s">
        <v>224</v>
      </c>
      <c r="D70" s="158" t="s">
        <v>225</v>
      </c>
      <c r="E70" s="158" t="s">
        <v>410</v>
      </c>
      <c r="F70" s="158" t="s">
        <v>93</v>
      </c>
      <c r="G70" s="226">
        <v>8</v>
      </c>
      <c r="H70" s="147"/>
      <c r="I70" s="158"/>
      <c r="J70" s="158"/>
      <c r="K70" s="158"/>
      <c r="L70" s="158"/>
      <c r="M70" s="158"/>
      <c r="N70" s="158"/>
      <c r="O70" s="158"/>
      <c r="P70" s="158"/>
      <c r="Q70" s="158"/>
      <c r="R70" s="158"/>
      <c r="S70" s="158"/>
      <c r="T70" s="158"/>
    </row>
    <row r="71" spans="1:20" x14ac:dyDescent="0.2">
      <c r="A71" s="158" t="s">
        <v>181</v>
      </c>
      <c r="B71" s="158" t="s">
        <v>199</v>
      </c>
      <c r="C71" s="158" t="s">
        <v>257</v>
      </c>
      <c r="D71" s="158" t="s">
        <v>258</v>
      </c>
      <c r="E71" s="158" t="s">
        <v>411</v>
      </c>
      <c r="F71" s="158" t="s">
        <v>412</v>
      </c>
      <c r="G71" s="226">
        <v>9.1</v>
      </c>
      <c r="H71" s="147"/>
      <c r="I71" s="158"/>
      <c r="J71" s="158"/>
      <c r="K71" s="158"/>
      <c r="L71" s="158"/>
      <c r="M71" s="158"/>
      <c r="N71" s="158"/>
      <c r="O71" s="158"/>
      <c r="P71" s="158"/>
      <c r="Q71" s="158"/>
      <c r="R71" s="158"/>
      <c r="S71" s="158"/>
      <c r="T71" s="158"/>
    </row>
    <row r="72" spans="1:20" x14ac:dyDescent="0.2">
      <c r="A72" s="158" t="s">
        <v>179</v>
      </c>
      <c r="B72" s="158" t="s">
        <v>203</v>
      </c>
      <c r="C72" s="158" t="s">
        <v>204</v>
      </c>
      <c r="D72" s="158" t="s">
        <v>205</v>
      </c>
      <c r="E72" s="158" t="s">
        <v>414</v>
      </c>
      <c r="F72" s="158" t="s">
        <v>95</v>
      </c>
      <c r="G72" s="226">
        <v>6.7</v>
      </c>
      <c r="H72" s="147"/>
      <c r="I72" s="158"/>
      <c r="J72" s="158"/>
      <c r="K72" s="158"/>
      <c r="L72" s="158"/>
      <c r="M72" s="158"/>
      <c r="N72" s="158"/>
      <c r="O72" s="158"/>
      <c r="P72" s="158"/>
      <c r="Q72" s="158"/>
      <c r="R72" s="158"/>
      <c r="S72" s="158"/>
      <c r="T72" s="158"/>
    </row>
    <row r="73" spans="1:20" x14ac:dyDescent="0.2">
      <c r="A73" s="158" t="s">
        <v>181</v>
      </c>
      <c r="B73" s="158" t="s">
        <v>199</v>
      </c>
      <c r="C73" s="158" t="s">
        <v>288</v>
      </c>
      <c r="D73" s="158" t="s">
        <v>289</v>
      </c>
      <c r="E73" s="158" t="s">
        <v>417</v>
      </c>
      <c r="F73" s="158" t="s">
        <v>98</v>
      </c>
      <c r="G73" s="226">
        <v>5.3</v>
      </c>
      <c r="H73" s="147"/>
      <c r="I73" s="158"/>
      <c r="J73" s="158"/>
      <c r="K73" s="158"/>
      <c r="L73" s="158"/>
      <c r="M73" s="158"/>
      <c r="N73" s="158"/>
      <c r="O73" s="158"/>
      <c r="P73" s="158"/>
      <c r="Q73" s="158"/>
      <c r="R73" s="158"/>
      <c r="S73" s="158"/>
      <c r="T73" s="158"/>
    </row>
    <row r="74" spans="1:20" x14ac:dyDescent="0.2">
      <c r="A74" s="158" t="s">
        <v>181</v>
      </c>
      <c r="B74" s="158" t="s">
        <v>199</v>
      </c>
      <c r="C74" s="158" t="s">
        <v>227</v>
      </c>
      <c r="D74" s="158" t="s">
        <v>228</v>
      </c>
      <c r="E74" s="158" t="s">
        <v>418</v>
      </c>
      <c r="F74" s="158" t="s">
        <v>99</v>
      </c>
      <c r="G74" s="226">
        <v>6.9</v>
      </c>
      <c r="H74" s="147"/>
      <c r="I74" s="158"/>
      <c r="J74" s="158"/>
      <c r="K74" s="158"/>
      <c r="L74" s="158"/>
      <c r="M74" s="158"/>
      <c r="N74" s="158"/>
      <c r="O74" s="158"/>
      <c r="P74" s="158"/>
      <c r="Q74" s="158"/>
      <c r="R74" s="158"/>
      <c r="S74" s="158"/>
      <c r="T74" s="158"/>
    </row>
    <row r="75" spans="1:20" x14ac:dyDescent="0.2">
      <c r="A75" s="158" t="s">
        <v>182</v>
      </c>
      <c r="B75" s="158" t="s">
        <v>219</v>
      </c>
      <c r="C75" s="158" t="s">
        <v>251</v>
      </c>
      <c r="D75" s="158" t="s">
        <v>252</v>
      </c>
      <c r="E75" s="158" t="s">
        <v>421</v>
      </c>
      <c r="F75" s="158" t="s">
        <v>102</v>
      </c>
      <c r="G75" s="226">
        <v>7.4</v>
      </c>
      <c r="H75" s="147"/>
      <c r="I75" s="158"/>
      <c r="J75" s="158"/>
      <c r="K75" s="158"/>
      <c r="L75" s="158"/>
      <c r="M75" s="158"/>
      <c r="N75" s="158"/>
      <c r="O75" s="158"/>
      <c r="P75" s="158"/>
      <c r="Q75" s="158"/>
      <c r="R75" s="158"/>
      <c r="S75" s="158"/>
      <c r="T75" s="158"/>
    </row>
    <row r="76" spans="1:20" x14ac:dyDescent="0.2">
      <c r="A76" s="158" t="s">
        <v>182</v>
      </c>
      <c r="B76" s="158" t="s">
        <v>219</v>
      </c>
      <c r="C76" s="158" t="s">
        <v>220</v>
      </c>
      <c r="D76" s="158" t="s">
        <v>221</v>
      </c>
      <c r="E76" s="158" t="s">
        <v>425</v>
      </c>
      <c r="F76" s="158" t="s">
        <v>106</v>
      </c>
      <c r="G76" s="226">
        <v>9.4</v>
      </c>
      <c r="H76" s="147"/>
      <c r="I76" s="158"/>
      <c r="J76" s="158"/>
      <c r="K76" s="158"/>
      <c r="L76" s="158"/>
      <c r="M76" s="158"/>
      <c r="N76" s="158"/>
      <c r="O76" s="158"/>
      <c r="P76" s="158"/>
      <c r="Q76" s="158"/>
      <c r="R76" s="158"/>
      <c r="S76" s="158"/>
      <c r="T76" s="158"/>
    </row>
    <row r="77" spans="1:20" x14ac:dyDescent="0.2">
      <c r="A77" s="158" t="s">
        <v>182</v>
      </c>
      <c r="B77" s="158" t="s">
        <v>219</v>
      </c>
      <c r="C77" s="158" t="s">
        <v>224</v>
      </c>
      <c r="D77" s="158" t="s">
        <v>225</v>
      </c>
      <c r="E77" s="158" t="s">
        <v>431</v>
      </c>
      <c r="F77" s="158" t="s">
        <v>110</v>
      </c>
      <c r="G77" s="226">
        <v>9.6</v>
      </c>
      <c r="H77" s="147"/>
      <c r="I77" s="158"/>
      <c r="J77" s="158"/>
      <c r="K77" s="158"/>
      <c r="L77" s="158"/>
      <c r="M77" s="158"/>
      <c r="N77" s="158"/>
      <c r="O77" s="158"/>
      <c r="P77" s="158"/>
      <c r="Q77" s="158"/>
      <c r="R77" s="158"/>
      <c r="S77" s="158"/>
      <c r="T77" s="158"/>
    </row>
    <row r="78" spans="1:20" x14ac:dyDescent="0.2">
      <c r="A78" s="158"/>
      <c r="B78" s="158"/>
      <c r="C78" s="158"/>
      <c r="D78" s="158"/>
      <c r="E78" s="158"/>
      <c r="F78" s="158"/>
      <c r="G78" s="226"/>
      <c r="H78" s="147"/>
      <c r="I78" s="158"/>
      <c r="J78" s="158"/>
      <c r="K78" s="158"/>
      <c r="L78" s="158"/>
      <c r="M78" s="158"/>
      <c r="N78" s="158"/>
      <c r="O78" s="158"/>
      <c r="P78" s="158"/>
      <c r="Q78" s="158"/>
      <c r="R78" s="158"/>
      <c r="S78" s="158"/>
      <c r="T78" s="158"/>
    </row>
    <row r="79" spans="1:20" x14ac:dyDescent="0.2">
      <c r="A79" s="158"/>
      <c r="B79" s="158"/>
      <c r="C79" s="158"/>
      <c r="D79" s="158"/>
      <c r="E79" s="158"/>
      <c r="F79" s="158"/>
      <c r="G79" s="226"/>
      <c r="H79" s="147"/>
      <c r="I79" s="158"/>
      <c r="J79" s="158"/>
      <c r="K79" s="158"/>
      <c r="L79" s="158"/>
      <c r="M79" s="158"/>
      <c r="N79" s="158"/>
      <c r="O79" s="158"/>
      <c r="P79" s="158"/>
      <c r="Q79" s="158"/>
      <c r="R79" s="158"/>
      <c r="S79" s="158"/>
      <c r="T79" s="158"/>
    </row>
    <row r="80" spans="1:20" x14ac:dyDescent="0.2">
      <c r="A80" s="158"/>
      <c r="B80" s="158"/>
      <c r="C80" s="158"/>
      <c r="D80" s="158"/>
      <c r="E80" s="158"/>
      <c r="F80" s="158"/>
      <c r="G80" s="226"/>
      <c r="H80" s="147"/>
      <c r="I80" s="158"/>
      <c r="J80" s="158"/>
      <c r="K80" s="158"/>
      <c r="L80" s="158"/>
      <c r="M80" s="158"/>
      <c r="N80" s="158"/>
      <c r="O80" s="158"/>
      <c r="P80" s="158"/>
      <c r="Q80" s="158"/>
      <c r="R80" s="158"/>
      <c r="S80" s="158"/>
      <c r="T80" s="158"/>
    </row>
    <row r="81" spans="1:20" x14ac:dyDescent="0.2">
      <c r="A81" s="158"/>
      <c r="B81" s="158"/>
      <c r="C81" s="158"/>
      <c r="D81" s="158"/>
      <c r="E81" s="158"/>
      <c r="F81" s="158"/>
      <c r="G81" s="226"/>
      <c r="H81" s="147"/>
      <c r="I81" s="158"/>
      <c r="J81" s="158"/>
      <c r="K81" s="158"/>
      <c r="L81" s="158"/>
      <c r="M81" s="158"/>
      <c r="N81" s="158"/>
      <c r="O81" s="158"/>
      <c r="P81" s="158"/>
      <c r="Q81" s="158"/>
      <c r="R81" s="158"/>
      <c r="S81" s="158"/>
      <c r="T81" s="158"/>
    </row>
    <row r="82" spans="1:20" x14ac:dyDescent="0.2">
      <c r="A82" s="158"/>
      <c r="B82" s="158"/>
      <c r="C82" s="158"/>
      <c r="D82" s="158"/>
      <c r="E82" s="158"/>
      <c r="F82" s="158"/>
      <c r="G82" s="226"/>
      <c r="H82" s="147"/>
      <c r="I82" s="158"/>
      <c r="J82" s="158"/>
      <c r="K82" s="158"/>
      <c r="L82" s="158"/>
      <c r="M82" s="158"/>
      <c r="N82" s="158"/>
      <c r="O82" s="158"/>
      <c r="P82" s="158"/>
      <c r="Q82" s="158"/>
      <c r="R82" s="158"/>
      <c r="S82" s="158"/>
      <c r="T82" s="158"/>
    </row>
    <row r="83" spans="1:20" x14ac:dyDescent="0.2">
      <c r="A83" s="158"/>
      <c r="B83" s="158"/>
      <c r="C83" s="158"/>
      <c r="D83" s="158"/>
      <c r="E83" s="158"/>
      <c r="F83" s="158"/>
      <c r="G83" s="226"/>
      <c r="H83" s="147"/>
      <c r="I83" s="158"/>
      <c r="J83" s="158"/>
      <c r="K83" s="158"/>
      <c r="L83" s="158"/>
      <c r="M83" s="158"/>
      <c r="N83" s="158"/>
      <c r="O83" s="158"/>
      <c r="P83" s="158"/>
      <c r="Q83" s="158"/>
      <c r="R83" s="158"/>
      <c r="S83" s="158"/>
      <c r="T83" s="158"/>
    </row>
    <row r="84" spans="1:20" x14ac:dyDescent="0.2">
      <c r="A84" s="158"/>
      <c r="B84" s="158"/>
      <c r="C84" s="158"/>
      <c r="D84" s="158"/>
      <c r="E84" s="158"/>
      <c r="F84" s="158"/>
      <c r="G84" s="226"/>
      <c r="H84" s="147"/>
      <c r="I84" s="158"/>
      <c r="J84" s="158"/>
      <c r="K84" s="158"/>
      <c r="L84" s="158"/>
      <c r="M84" s="158"/>
      <c r="N84" s="158"/>
      <c r="O84" s="158"/>
      <c r="P84" s="158"/>
      <c r="Q84" s="158"/>
      <c r="R84" s="158"/>
      <c r="S84" s="158"/>
      <c r="T84" s="158"/>
    </row>
    <row r="85" spans="1:20" x14ac:dyDescent="0.2">
      <c r="A85" s="158"/>
      <c r="B85" s="158"/>
      <c r="C85" s="158"/>
      <c r="D85" s="158"/>
      <c r="E85" s="158"/>
      <c r="F85" s="158"/>
      <c r="G85" s="226"/>
      <c r="H85" s="147"/>
      <c r="I85" s="158"/>
      <c r="J85" s="158"/>
      <c r="K85" s="158"/>
      <c r="L85" s="158"/>
      <c r="M85" s="158"/>
      <c r="N85" s="158"/>
      <c r="O85" s="158"/>
      <c r="P85" s="158"/>
      <c r="Q85" s="158"/>
      <c r="R85" s="158"/>
      <c r="S85" s="158"/>
      <c r="T85" s="158"/>
    </row>
    <row r="86" spans="1:20" x14ac:dyDescent="0.2">
      <c r="A86" s="158"/>
      <c r="B86" s="158"/>
      <c r="C86" s="158"/>
      <c r="D86" s="158"/>
      <c r="E86" s="158"/>
      <c r="F86" s="158"/>
      <c r="G86" s="226"/>
      <c r="H86" s="147"/>
      <c r="I86" s="158"/>
      <c r="J86" s="158"/>
      <c r="K86" s="158"/>
      <c r="L86" s="158"/>
      <c r="M86" s="158"/>
      <c r="N86" s="158"/>
      <c r="O86" s="158"/>
      <c r="P86" s="158"/>
      <c r="Q86" s="158"/>
      <c r="R86" s="158"/>
      <c r="S86" s="158"/>
      <c r="T86" s="158"/>
    </row>
    <row r="87" spans="1:20" x14ac:dyDescent="0.2">
      <c r="A87" s="158"/>
      <c r="B87" s="158"/>
      <c r="C87" s="158"/>
      <c r="D87" s="158"/>
      <c r="E87" s="158"/>
      <c r="F87" s="158"/>
      <c r="G87" s="226"/>
      <c r="H87" s="147"/>
      <c r="I87" s="158"/>
      <c r="J87" s="158"/>
      <c r="K87" s="158"/>
      <c r="L87" s="158"/>
      <c r="M87" s="158"/>
      <c r="N87" s="158"/>
      <c r="O87" s="158"/>
      <c r="P87" s="158"/>
      <c r="Q87" s="158"/>
      <c r="R87" s="158"/>
      <c r="S87" s="158"/>
      <c r="T87" s="158"/>
    </row>
    <row r="88" spans="1:20" x14ac:dyDescent="0.2">
      <c r="A88" s="158"/>
      <c r="B88" s="158"/>
      <c r="C88" s="158"/>
      <c r="D88" s="158"/>
      <c r="E88" s="158"/>
      <c r="F88" s="158"/>
      <c r="G88" s="226"/>
      <c r="H88" s="147"/>
      <c r="I88" s="158"/>
      <c r="J88" s="158"/>
      <c r="K88" s="158"/>
      <c r="L88" s="158"/>
      <c r="M88" s="158"/>
      <c r="N88" s="158"/>
      <c r="O88" s="158"/>
      <c r="P88" s="158"/>
      <c r="Q88" s="158"/>
      <c r="R88" s="158"/>
      <c r="S88" s="158"/>
      <c r="T88" s="158"/>
    </row>
    <row r="89" spans="1:20" x14ac:dyDescent="0.2">
      <c r="A89" s="158"/>
      <c r="B89" s="158"/>
      <c r="C89" s="158"/>
      <c r="D89" s="158"/>
      <c r="E89" s="158"/>
      <c r="F89" s="158"/>
      <c r="G89" s="226"/>
      <c r="H89" s="147"/>
      <c r="I89" s="158"/>
      <c r="J89" s="158"/>
      <c r="K89" s="158"/>
      <c r="L89" s="158"/>
      <c r="M89" s="158"/>
      <c r="N89" s="158"/>
      <c r="O89" s="158"/>
      <c r="P89" s="158"/>
      <c r="Q89" s="158"/>
      <c r="R89" s="158"/>
      <c r="S89" s="158"/>
      <c r="T89" s="158"/>
    </row>
    <row r="90" spans="1:20" x14ac:dyDescent="0.2">
      <c r="A90" s="158"/>
      <c r="B90" s="158"/>
      <c r="C90" s="158"/>
      <c r="D90" s="158"/>
      <c r="E90" s="158"/>
      <c r="F90" s="158"/>
      <c r="G90" s="226"/>
      <c r="H90" s="147"/>
      <c r="I90" s="158"/>
      <c r="J90" s="158"/>
      <c r="K90" s="158"/>
      <c r="L90" s="158"/>
      <c r="M90" s="158"/>
      <c r="N90" s="158"/>
      <c r="O90" s="158"/>
      <c r="P90" s="158"/>
      <c r="Q90" s="158"/>
      <c r="R90" s="158"/>
      <c r="S90" s="158"/>
      <c r="T90" s="158"/>
    </row>
    <row r="91" spans="1:20" x14ac:dyDescent="0.2">
      <c r="A91" s="158"/>
      <c r="B91" s="158"/>
      <c r="C91" s="158"/>
      <c r="D91" s="158"/>
      <c r="E91" s="158"/>
      <c r="F91" s="158"/>
      <c r="G91" s="226"/>
      <c r="H91" s="147"/>
      <c r="I91" s="158"/>
      <c r="J91" s="158"/>
      <c r="K91" s="158"/>
      <c r="L91" s="158"/>
      <c r="M91" s="158"/>
      <c r="N91" s="158"/>
      <c r="O91" s="158"/>
      <c r="P91" s="158"/>
      <c r="Q91" s="158"/>
      <c r="R91" s="158"/>
      <c r="S91" s="158"/>
      <c r="T91" s="158"/>
    </row>
    <row r="92" spans="1:20" x14ac:dyDescent="0.2">
      <c r="A92" s="158"/>
      <c r="B92" s="158"/>
      <c r="C92" s="158"/>
      <c r="D92" s="158"/>
      <c r="E92" s="158"/>
      <c r="F92" s="158"/>
      <c r="G92" s="226"/>
      <c r="H92" s="147"/>
      <c r="I92" s="158"/>
      <c r="J92" s="158"/>
      <c r="K92" s="158"/>
      <c r="L92" s="158"/>
      <c r="M92" s="158"/>
      <c r="N92" s="158"/>
      <c r="O92" s="158"/>
      <c r="P92" s="158"/>
      <c r="Q92" s="158"/>
      <c r="R92" s="158"/>
      <c r="S92" s="158"/>
      <c r="T92" s="158"/>
    </row>
    <row r="93" spans="1:20" x14ac:dyDescent="0.2">
      <c r="A93" s="158"/>
      <c r="B93" s="158"/>
      <c r="C93" s="158"/>
      <c r="D93" s="158"/>
      <c r="E93" s="158"/>
      <c r="F93" s="158"/>
      <c r="G93" s="226"/>
      <c r="H93" s="147"/>
      <c r="I93" s="158"/>
      <c r="J93" s="158"/>
      <c r="K93" s="158"/>
      <c r="L93" s="158"/>
      <c r="M93" s="158"/>
      <c r="N93" s="158"/>
      <c r="O93" s="158"/>
      <c r="P93" s="158"/>
      <c r="Q93" s="158"/>
      <c r="R93" s="158"/>
      <c r="S93" s="158"/>
      <c r="T93" s="158"/>
    </row>
    <row r="94" spans="1:20" x14ac:dyDescent="0.2">
      <c r="A94" s="158"/>
      <c r="B94" s="158"/>
      <c r="C94" s="158"/>
      <c r="D94" s="158"/>
      <c r="E94" s="158"/>
      <c r="F94" s="158"/>
      <c r="G94" s="226"/>
      <c r="H94" s="147"/>
      <c r="I94" s="158"/>
      <c r="J94" s="158"/>
      <c r="K94" s="158"/>
      <c r="L94" s="158"/>
      <c r="M94" s="158"/>
      <c r="N94" s="158"/>
      <c r="O94" s="158"/>
      <c r="P94" s="158"/>
      <c r="Q94" s="158"/>
      <c r="R94" s="158"/>
      <c r="S94" s="158"/>
      <c r="T94" s="158"/>
    </row>
    <row r="95" spans="1:20" x14ac:dyDescent="0.2">
      <c r="A95" s="158"/>
      <c r="B95" s="158"/>
      <c r="C95" s="158"/>
      <c r="D95" s="158"/>
      <c r="E95" s="158"/>
      <c r="F95" s="158"/>
      <c r="G95" s="226"/>
      <c r="H95" s="147"/>
      <c r="I95" s="158"/>
      <c r="J95" s="158"/>
      <c r="K95" s="158"/>
      <c r="L95" s="158"/>
      <c r="M95" s="158"/>
      <c r="N95" s="158"/>
      <c r="O95" s="158"/>
      <c r="P95" s="158"/>
      <c r="Q95" s="158"/>
      <c r="R95" s="158"/>
      <c r="S95" s="158"/>
      <c r="T95" s="158"/>
    </row>
    <row r="96" spans="1:20" x14ac:dyDescent="0.2">
      <c r="A96" s="158"/>
      <c r="B96" s="158"/>
      <c r="C96" s="158"/>
      <c r="D96" s="158"/>
      <c r="E96" s="158"/>
      <c r="F96" s="158"/>
      <c r="G96" s="226"/>
      <c r="H96" s="147"/>
      <c r="I96" s="158"/>
      <c r="J96" s="158"/>
      <c r="K96" s="158"/>
      <c r="L96" s="158"/>
      <c r="M96" s="158"/>
      <c r="N96" s="158"/>
      <c r="O96" s="158"/>
      <c r="P96" s="158"/>
      <c r="Q96" s="158"/>
      <c r="R96" s="158"/>
      <c r="S96" s="158"/>
      <c r="T96" s="158"/>
    </row>
    <row r="97" spans="1:20" x14ac:dyDescent="0.2">
      <c r="A97" s="158"/>
      <c r="B97" s="158"/>
      <c r="C97" s="158"/>
      <c r="D97" s="158"/>
      <c r="E97" s="158"/>
      <c r="F97" s="158"/>
      <c r="G97" s="226"/>
      <c r="H97" s="147"/>
      <c r="I97" s="158"/>
      <c r="J97" s="158"/>
      <c r="K97" s="158"/>
      <c r="L97" s="158"/>
      <c r="M97" s="158"/>
      <c r="N97" s="158"/>
      <c r="O97" s="158"/>
      <c r="P97" s="158"/>
      <c r="Q97" s="158"/>
      <c r="R97" s="158"/>
      <c r="S97" s="158"/>
      <c r="T97" s="158"/>
    </row>
    <row r="98" spans="1:20" x14ac:dyDescent="0.2">
      <c r="A98" s="158"/>
      <c r="B98" s="158"/>
      <c r="C98" s="158"/>
      <c r="D98" s="158"/>
      <c r="E98" s="158"/>
      <c r="F98" s="158"/>
      <c r="G98" s="227"/>
      <c r="H98" s="147"/>
      <c r="I98" s="158"/>
      <c r="J98" s="158"/>
      <c r="K98" s="158"/>
      <c r="L98" s="158"/>
      <c r="M98" s="158"/>
      <c r="N98" s="158"/>
      <c r="O98" s="158"/>
      <c r="P98" s="158"/>
      <c r="Q98" s="158"/>
      <c r="R98" s="158"/>
      <c r="S98" s="158"/>
      <c r="T98" s="158"/>
    </row>
    <row r="99" spans="1:20" x14ac:dyDescent="0.2">
      <c r="A99" s="158"/>
      <c r="B99" s="158"/>
      <c r="C99" s="158"/>
      <c r="D99" s="158"/>
      <c r="E99" s="158"/>
      <c r="F99" s="158"/>
      <c r="G99" s="226"/>
      <c r="H99" s="147"/>
      <c r="I99" s="158"/>
      <c r="J99" s="158"/>
      <c r="K99" s="158"/>
      <c r="L99" s="158"/>
      <c r="M99" s="158"/>
      <c r="N99" s="158"/>
      <c r="O99" s="158"/>
      <c r="P99" s="158"/>
      <c r="Q99" s="158"/>
      <c r="R99" s="158"/>
      <c r="S99" s="158"/>
      <c r="T99" s="158"/>
    </row>
    <row r="100" spans="1:20" x14ac:dyDescent="0.2">
      <c r="A100" s="158"/>
      <c r="B100" s="158"/>
      <c r="C100" s="158"/>
      <c r="D100" s="158"/>
      <c r="E100" s="158"/>
      <c r="F100" s="158"/>
      <c r="G100" s="226"/>
      <c r="H100" s="147"/>
      <c r="I100" s="158"/>
      <c r="J100" s="158"/>
      <c r="K100" s="158"/>
      <c r="L100" s="158"/>
      <c r="M100" s="158"/>
      <c r="N100" s="158"/>
      <c r="O100" s="158"/>
      <c r="P100" s="158"/>
      <c r="Q100" s="158"/>
      <c r="R100" s="158"/>
      <c r="S100" s="158"/>
      <c r="T100" s="158"/>
    </row>
    <row r="101" spans="1:20" x14ac:dyDescent="0.2">
      <c r="A101" s="158"/>
      <c r="B101" s="158"/>
      <c r="C101" s="158"/>
      <c r="D101" s="158"/>
      <c r="E101" s="158"/>
      <c r="F101" s="158"/>
      <c r="G101" s="226"/>
      <c r="H101" s="147"/>
      <c r="I101" s="158"/>
      <c r="J101" s="158"/>
      <c r="K101" s="158"/>
      <c r="L101" s="158"/>
      <c r="M101" s="158"/>
      <c r="N101" s="158"/>
      <c r="O101" s="158"/>
      <c r="P101" s="158"/>
      <c r="Q101" s="158"/>
      <c r="R101" s="158"/>
      <c r="S101" s="158"/>
      <c r="T101" s="158"/>
    </row>
    <row r="102" spans="1:20" x14ac:dyDescent="0.2">
      <c r="A102" s="158"/>
      <c r="B102" s="158"/>
      <c r="C102" s="158"/>
      <c r="D102" s="158"/>
      <c r="E102" s="158"/>
      <c r="F102" s="158"/>
      <c r="G102" s="226"/>
      <c r="H102" s="147"/>
      <c r="I102" s="158"/>
      <c r="J102" s="158"/>
      <c r="K102" s="158"/>
      <c r="L102" s="158"/>
      <c r="M102" s="158"/>
      <c r="N102" s="158"/>
      <c r="O102" s="158"/>
      <c r="P102" s="158"/>
      <c r="Q102" s="158"/>
      <c r="R102" s="158"/>
      <c r="S102" s="158"/>
      <c r="T102" s="158"/>
    </row>
    <row r="103" spans="1:20" x14ac:dyDescent="0.2">
      <c r="A103" s="158"/>
      <c r="B103" s="158"/>
      <c r="C103" s="158"/>
      <c r="D103" s="158"/>
      <c r="E103" s="158"/>
      <c r="F103" s="158"/>
      <c r="G103" s="226"/>
      <c r="H103" s="147"/>
      <c r="I103" s="158"/>
      <c r="J103" s="158"/>
      <c r="K103" s="158"/>
      <c r="L103" s="158"/>
      <c r="M103" s="158"/>
      <c r="N103" s="158"/>
      <c r="O103" s="158"/>
      <c r="P103" s="158"/>
      <c r="Q103" s="158"/>
      <c r="R103" s="158"/>
      <c r="S103" s="158"/>
      <c r="T103" s="158"/>
    </row>
    <row r="104" spans="1:20" x14ac:dyDescent="0.2">
      <c r="A104" s="158"/>
      <c r="B104" s="158"/>
      <c r="C104" s="158"/>
      <c r="D104" s="158"/>
      <c r="E104" s="158"/>
      <c r="F104" s="158"/>
      <c r="G104" s="226"/>
      <c r="H104" s="147"/>
      <c r="I104" s="158"/>
      <c r="J104" s="158"/>
      <c r="K104" s="158"/>
      <c r="L104" s="158"/>
      <c r="M104" s="158"/>
      <c r="N104" s="158"/>
      <c r="O104" s="158"/>
      <c r="P104" s="158"/>
      <c r="Q104" s="158"/>
      <c r="R104" s="158"/>
      <c r="S104" s="158"/>
      <c r="T104" s="158"/>
    </row>
    <row r="105" spans="1:20" x14ac:dyDescent="0.2">
      <c r="A105" s="158"/>
      <c r="B105" s="158"/>
      <c r="C105" s="158"/>
      <c r="D105" s="158"/>
      <c r="E105" s="158"/>
      <c r="F105" s="158"/>
      <c r="G105" s="226"/>
      <c r="H105" s="147"/>
      <c r="I105" s="158"/>
      <c r="J105" s="158"/>
      <c r="K105" s="158"/>
      <c r="L105" s="158"/>
      <c r="M105" s="158"/>
      <c r="N105" s="158"/>
      <c r="O105" s="158"/>
      <c r="P105" s="158"/>
      <c r="Q105" s="158"/>
      <c r="R105" s="158"/>
      <c r="S105" s="158"/>
      <c r="T105" s="158"/>
    </row>
    <row r="106" spans="1:20" x14ac:dyDescent="0.2">
      <c r="A106" s="158"/>
      <c r="B106" s="158"/>
      <c r="C106" s="158"/>
      <c r="D106" s="158"/>
      <c r="E106" s="158"/>
      <c r="F106" s="158"/>
      <c r="G106" s="226"/>
      <c r="H106" s="147"/>
      <c r="I106" s="158"/>
      <c r="J106" s="158"/>
      <c r="K106" s="158"/>
      <c r="L106" s="158"/>
      <c r="M106" s="158"/>
      <c r="N106" s="158"/>
      <c r="O106" s="158"/>
      <c r="P106" s="158"/>
      <c r="Q106" s="158"/>
      <c r="R106" s="158"/>
      <c r="S106" s="158"/>
      <c r="T106" s="158"/>
    </row>
    <row r="107" spans="1:20" x14ac:dyDescent="0.2">
      <c r="A107" s="158"/>
      <c r="B107" s="158"/>
      <c r="C107" s="158"/>
      <c r="D107" s="158"/>
      <c r="E107" s="158"/>
      <c r="F107" s="158"/>
      <c r="G107" s="226"/>
      <c r="H107" s="147"/>
      <c r="I107" s="158"/>
      <c r="J107" s="158"/>
      <c r="K107" s="158"/>
      <c r="L107" s="158"/>
      <c r="M107" s="158"/>
      <c r="N107" s="158"/>
      <c r="O107" s="158"/>
      <c r="P107" s="158"/>
      <c r="Q107" s="158"/>
      <c r="R107" s="158"/>
      <c r="S107" s="158"/>
      <c r="T107" s="158"/>
    </row>
    <row r="108" spans="1:20" x14ac:dyDescent="0.2">
      <c r="A108" s="158"/>
      <c r="B108" s="158"/>
      <c r="C108" s="158"/>
      <c r="D108" s="158"/>
      <c r="E108" s="158"/>
      <c r="F108" s="158"/>
      <c r="G108" s="226"/>
      <c r="H108" s="147"/>
      <c r="I108" s="158"/>
      <c r="J108" s="158"/>
      <c r="K108" s="158"/>
      <c r="L108" s="158"/>
      <c r="M108" s="158"/>
      <c r="N108" s="158"/>
      <c r="O108" s="158"/>
      <c r="P108" s="158"/>
      <c r="Q108" s="158"/>
      <c r="R108" s="158"/>
      <c r="S108" s="158"/>
      <c r="T108" s="158"/>
    </row>
    <row r="109" spans="1:20" x14ac:dyDescent="0.2">
      <c r="A109" s="158"/>
      <c r="B109" s="158"/>
      <c r="C109" s="158"/>
      <c r="D109" s="158"/>
      <c r="E109" s="158"/>
      <c r="F109" s="158"/>
      <c r="G109" s="226"/>
      <c r="H109" s="147"/>
      <c r="I109" s="158"/>
      <c r="J109" s="158"/>
      <c r="K109" s="158"/>
      <c r="L109" s="158"/>
      <c r="M109" s="158"/>
      <c r="N109" s="158"/>
      <c r="O109" s="158"/>
      <c r="P109" s="158"/>
      <c r="Q109" s="158"/>
      <c r="R109" s="158"/>
      <c r="S109" s="158"/>
      <c r="T109" s="158"/>
    </row>
    <row r="110" spans="1:20" x14ac:dyDescent="0.2">
      <c r="A110" s="158"/>
      <c r="B110" s="158"/>
      <c r="C110" s="158"/>
      <c r="D110" s="158"/>
      <c r="E110" s="158"/>
      <c r="F110" s="158"/>
      <c r="G110" s="226"/>
      <c r="H110" s="147"/>
      <c r="I110" s="158"/>
      <c r="J110" s="158"/>
      <c r="K110" s="158"/>
      <c r="L110" s="158"/>
      <c r="M110" s="158"/>
      <c r="N110" s="158"/>
      <c r="O110" s="158"/>
      <c r="P110" s="158"/>
      <c r="Q110" s="158"/>
      <c r="R110" s="158"/>
      <c r="S110" s="158"/>
      <c r="T110" s="158"/>
    </row>
    <row r="111" spans="1:20" x14ac:dyDescent="0.2">
      <c r="A111" s="158"/>
      <c r="B111" s="158"/>
      <c r="C111" s="158"/>
      <c r="D111" s="158"/>
      <c r="E111" s="158"/>
      <c r="F111" s="158"/>
      <c r="G111" s="226"/>
      <c r="H111" s="147"/>
      <c r="I111" s="158"/>
      <c r="J111" s="158"/>
      <c r="K111" s="158"/>
      <c r="L111" s="158"/>
      <c r="M111" s="158"/>
      <c r="N111" s="158"/>
      <c r="O111" s="158"/>
      <c r="P111" s="158"/>
      <c r="Q111" s="158"/>
      <c r="R111" s="158"/>
      <c r="S111" s="158"/>
      <c r="T111" s="158"/>
    </row>
    <row r="112" spans="1:20" x14ac:dyDescent="0.2">
      <c r="A112" s="158"/>
      <c r="B112" s="158"/>
      <c r="C112" s="158"/>
      <c r="D112" s="158"/>
      <c r="E112" s="158"/>
      <c r="F112" s="158"/>
      <c r="G112" s="226"/>
      <c r="H112" s="147"/>
      <c r="I112" s="158"/>
      <c r="J112" s="158"/>
      <c r="K112" s="158"/>
      <c r="L112" s="158"/>
      <c r="M112" s="158"/>
      <c r="N112" s="158"/>
      <c r="O112" s="158"/>
      <c r="P112" s="158"/>
      <c r="Q112" s="158"/>
      <c r="R112" s="158"/>
      <c r="S112" s="158"/>
      <c r="T112" s="158"/>
    </row>
    <row r="113" spans="1:20" x14ac:dyDescent="0.2">
      <c r="A113" s="158"/>
      <c r="B113" s="158"/>
      <c r="C113" s="158"/>
      <c r="D113" s="158"/>
      <c r="E113" s="158"/>
      <c r="F113" s="158"/>
      <c r="G113" s="226"/>
      <c r="H113" s="147"/>
      <c r="I113" s="158"/>
      <c r="J113" s="158"/>
      <c r="K113" s="158"/>
      <c r="L113" s="158"/>
      <c r="M113" s="158"/>
      <c r="N113" s="158"/>
      <c r="O113" s="158"/>
      <c r="P113" s="158"/>
      <c r="Q113" s="158"/>
      <c r="R113" s="158"/>
      <c r="S113" s="158"/>
      <c r="T113" s="158"/>
    </row>
    <row r="114" spans="1:20" x14ac:dyDescent="0.2">
      <c r="A114" s="147"/>
      <c r="B114" s="147"/>
      <c r="C114" s="147"/>
      <c r="D114" s="147"/>
      <c r="E114" s="147"/>
      <c r="F114" s="147"/>
      <c r="G114" s="197"/>
      <c r="H114" s="147"/>
      <c r="I114" s="158"/>
      <c r="J114" s="158"/>
      <c r="K114" s="158"/>
      <c r="L114" s="158"/>
      <c r="M114" s="158"/>
      <c r="N114" s="158"/>
      <c r="O114" s="158"/>
      <c r="P114" s="158"/>
      <c r="Q114" s="158"/>
      <c r="R114" s="158"/>
      <c r="S114" s="158"/>
      <c r="T114" s="158"/>
    </row>
    <row r="115" spans="1:20" x14ac:dyDescent="0.2">
      <c r="A115" s="147"/>
      <c r="B115" s="147"/>
      <c r="C115" s="147"/>
      <c r="D115" s="147"/>
      <c r="E115" s="147"/>
      <c r="F115" s="147"/>
      <c r="G115" s="197"/>
      <c r="H115" s="147"/>
      <c r="I115" s="158"/>
      <c r="J115" s="158"/>
      <c r="K115" s="158"/>
      <c r="L115" s="158"/>
      <c r="M115" s="158"/>
      <c r="N115" s="158"/>
      <c r="O115" s="158"/>
      <c r="P115" s="158"/>
      <c r="Q115" s="158"/>
      <c r="R115" s="158"/>
      <c r="S115" s="158"/>
      <c r="T115" s="158"/>
    </row>
    <row r="116" spans="1:20" x14ac:dyDescent="0.2">
      <c r="A116" s="147"/>
      <c r="B116" s="147"/>
      <c r="C116" s="147"/>
      <c r="D116" s="147"/>
      <c r="E116" s="147"/>
      <c r="F116" s="147"/>
      <c r="G116" s="197"/>
      <c r="H116" s="147"/>
      <c r="I116" s="158"/>
      <c r="J116" s="158"/>
      <c r="K116" s="158"/>
      <c r="L116" s="158"/>
      <c r="M116" s="158"/>
      <c r="N116" s="158"/>
      <c r="O116" s="158"/>
      <c r="P116" s="158"/>
      <c r="Q116" s="158"/>
      <c r="R116" s="158"/>
      <c r="S116" s="158"/>
      <c r="T116" s="158"/>
    </row>
    <row r="117" spans="1:20" x14ac:dyDescent="0.2">
      <c r="A117" s="147"/>
      <c r="B117" s="147"/>
      <c r="C117" s="147"/>
      <c r="D117" s="147"/>
      <c r="E117" s="147"/>
      <c r="F117" s="147"/>
      <c r="G117" s="197"/>
      <c r="H117" s="147"/>
      <c r="I117" s="158"/>
      <c r="J117" s="158"/>
      <c r="K117" s="158"/>
      <c r="L117" s="158"/>
      <c r="M117" s="158"/>
      <c r="N117" s="158"/>
      <c r="O117" s="158"/>
      <c r="P117" s="158"/>
      <c r="Q117" s="158"/>
      <c r="R117" s="158"/>
      <c r="S117" s="158"/>
      <c r="T117" s="158"/>
    </row>
    <row r="118" spans="1:20" x14ac:dyDescent="0.2">
      <c r="A118" s="147"/>
      <c r="B118" s="147"/>
      <c r="C118" s="147"/>
      <c r="D118" s="147"/>
      <c r="E118" s="147"/>
      <c r="F118" s="147"/>
      <c r="G118" s="197"/>
      <c r="H118" s="147"/>
      <c r="I118" s="158"/>
      <c r="J118" s="158"/>
      <c r="K118" s="158"/>
      <c r="L118" s="158"/>
      <c r="M118" s="158"/>
      <c r="N118" s="158"/>
      <c r="O118" s="158"/>
      <c r="P118" s="158"/>
      <c r="Q118" s="158"/>
      <c r="R118" s="158"/>
      <c r="S118" s="158"/>
      <c r="T118" s="158"/>
    </row>
    <row r="119" spans="1:20" x14ac:dyDescent="0.2">
      <c r="A119" s="147"/>
      <c r="B119" s="147"/>
      <c r="C119" s="147"/>
      <c r="D119" s="147"/>
      <c r="E119" s="147"/>
      <c r="F119" s="147"/>
      <c r="G119" s="197"/>
      <c r="H119" s="147"/>
      <c r="I119" s="158"/>
      <c r="J119" s="158"/>
      <c r="K119" s="158"/>
      <c r="L119" s="158"/>
      <c r="M119" s="158"/>
      <c r="N119" s="158"/>
      <c r="O119" s="158"/>
      <c r="P119" s="158"/>
      <c r="Q119" s="158"/>
      <c r="R119" s="158"/>
      <c r="S119" s="158"/>
      <c r="T119" s="158"/>
    </row>
    <row r="120" spans="1:20" x14ac:dyDescent="0.2">
      <c r="A120" s="147"/>
      <c r="B120" s="147"/>
      <c r="C120" s="147"/>
      <c r="D120" s="147"/>
      <c r="E120" s="147"/>
      <c r="F120" s="147"/>
      <c r="G120" s="197"/>
      <c r="H120" s="147"/>
      <c r="I120" s="158"/>
      <c r="J120" s="158"/>
      <c r="K120" s="158"/>
      <c r="L120" s="158"/>
      <c r="M120" s="158"/>
      <c r="N120" s="158"/>
      <c r="O120" s="158"/>
      <c r="P120" s="158"/>
      <c r="Q120" s="158"/>
      <c r="R120" s="158"/>
      <c r="S120" s="158"/>
      <c r="T120" s="158"/>
    </row>
    <row r="121" spans="1:20" x14ac:dyDescent="0.2">
      <c r="A121" s="147"/>
      <c r="B121" s="147"/>
      <c r="C121" s="147"/>
      <c r="D121" s="147"/>
      <c r="E121" s="147"/>
      <c r="F121" s="147"/>
      <c r="G121" s="197"/>
      <c r="H121" s="147"/>
      <c r="I121" s="158"/>
      <c r="J121" s="158"/>
      <c r="K121" s="158"/>
      <c r="L121" s="158"/>
      <c r="M121" s="158"/>
      <c r="N121" s="158"/>
      <c r="O121" s="158"/>
      <c r="P121" s="158"/>
      <c r="Q121" s="158"/>
      <c r="R121" s="158"/>
      <c r="S121" s="158"/>
      <c r="T121" s="158"/>
    </row>
    <row r="122" spans="1:20" x14ac:dyDescent="0.2">
      <c r="A122" s="147"/>
      <c r="B122" s="147"/>
      <c r="C122" s="147"/>
      <c r="D122" s="147"/>
      <c r="E122" s="147"/>
      <c r="F122" s="147"/>
      <c r="G122" s="197"/>
      <c r="H122" s="147"/>
      <c r="I122" s="158"/>
      <c r="J122" s="158"/>
      <c r="K122" s="158"/>
      <c r="L122" s="158"/>
      <c r="M122" s="158"/>
      <c r="N122" s="158"/>
      <c r="O122" s="158"/>
      <c r="P122" s="158"/>
      <c r="Q122" s="158"/>
      <c r="R122" s="158"/>
      <c r="S122" s="158"/>
      <c r="T122" s="158"/>
    </row>
    <row r="123" spans="1:20" x14ac:dyDescent="0.2">
      <c r="A123" s="147"/>
      <c r="B123" s="147"/>
      <c r="C123" s="147"/>
      <c r="D123" s="147"/>
      <c r="E123" s="147"/>
      <c r="F123" s="147"/>
      <c r="G123" s="197"/>
      <c r="H123" s="147"/>
      <c r="I123" s="158"/>
      <c r="J123" s="158"/>
      <c r="K123" s="158"/>
      <c r="L123" s="158"/>
      <c r="M123" s="158"/>
      <c r="N123" s="158"/>
      <c r="O123" s="158"/>
      <c r="P123" s="158"/>
      <c r="Q123" s="158"/>
      <c r="R123" s="158"/>
      <c r="S123" s="158"/>
      <c r="T123" s="158"/>
    </row>
    <row r="124" spans="1:20" x14ac:dyDescent="0.2">
      <c r="A124" s="147"/>
      <c r="B124" s="147"/>
      <c r="C124" s="147"/>
      <c r="D124" s="147"/>
      <c r="E124" s="147"/>
      <c r="F124" s="147"/>
      <c r="G124" s="197"/>
      <c r="H124" s="147"/>
      <c r="I124" s="158"/>
      <c r="J124" s="158"/>
      <c r="K124" s="158"/>
      <c r="L124" s="158"/>
      <c r="M124" s="158"/>
      <c r="N124" s="158"/>
      <c r="O124" s="158"/>
      <c r="P124" s="158"/>
      <c r="Q124" s="158"/>
      <c r="R124" s="158"/>
      <c r="S124" s="158"/>
      <c r="T124" s="158"/>
    </row>
    <row r="125" spans="1:20" x14ac:dyDescent="0.2">
      <c r="A125" s="147"/>
      <c r="B125" s="147"/>
      <c r="C125" s="147"/>
      <c r="D125" s="147"/>
      <c r="E125" s="147"/>
      <c r="F125" s="147"/>
      <c r="G125" s="197"/>
      <c r="H125" s="147"/>
      <c r="I125" s="158"/>
      <c r="J125" s="158"/>
      <c r="K125" s="158"/>
      <c r="L125" s="158"/>
      <c r="M125" s="158"/>
      <c r="N125" s="158"/>
      <c r="O125" s="158"/>
      <c r="P125" s="158"/>
      <c r="Q125" s="158"/>
      <c r="R125" s="158"/>
      <c r="S125" s="158"/>
      <c r="T125" s="158"/>
    </row>
    <row r="126" spans="1:20" x14ac:dyDescent="0.2">
      <c r="A126" s="147"/>
      <c r="B126" s="147"/>
      <c r="C126" s="147"/>
      <c r="D126" s="147"/>
      <c r="E126" s="147"/>
      <c r="F126" s="147"/>
      <c r="G126" s="197"/>
      <c r="H126" s="147"/>
      <c r="I126" s="158"/>
      <c r="J126" s="158"/>
      <c r="K126" s="158"/>
      <c r="L126" s="158"/>
      <c r="M126" s="158"/>
      <c r="N126" s="158"/>
      <c r="O126" s="158"/>
      <c r="P126" s="158"/>
      <c r="Q126" s="158"/>
      <c r="R126" s="158"/>
      <c r="S126" s="158"/>
      <c r="T126" s="158"/>
    </row>
    <row r="127" spans="1:20" x14ac:dyDescent="0.2">
      <c r="A127" s="147"/>
      <c r="B127" s="147"/>
      <c r="C127" s="147"/>
      <c r="D127" s="147"/>
      <c r="E127" s="147"/>
      <c r="F127" s="147"/>
      <c r="G127" s="197"/>
      <c r="H127" s="147"/>
      <c r="I127" s="158"/>
      <c r="J127" s="158"/>
      <c r="K127" s="158"/>
      <c r="L127" s="158"/>
      <c r="M127" s="158"/>
      <c r="N127" s="158"/>
      <c r="O127" s="158"/>
      <c r="P127" s="158"/>
      <c r="Q127" s="158"/>
      <c r="R127" s="158"/>
      <c r="S127" s="158"/>
      <c r="T127" s="158"/>
    </row>
    <row r="128" spans="1:20" x14ac:dyDescent="0.2">
      <c r="A128" s="147"/>
      <c r="B128" s="147"/>
      <c r="C128" s="147"/>
      <c r="D128" s="147"/>
      <c r="E128" s="147"/>
      <c r="F128" s="147"/>
      <c r="G128" s="197"/>
      <c r="H128" s="147"/>
      <c r="I128" s="158"/>
      <c r="J128" s="158"/>
      <c r="K128" s="158"/>
      <c r="L128" s="158"/>
      <c r="M128" s="158"/>
      <c r="N128" s="158"/>
      <c r="O128" s="158"/>
      <c r="P128" s="158"/>
      <c r="Q128" s="158"/>
      <c r="R128" s="158"/>
      <c r="S128" s="158"/>
      <c r="T128" s="158"/>
    </row>
    <row r="129" spans="1:20" x14ac:dyDescent="0.2">
      <c r="A129" s="147"/>
      <c r="B129" s="147"/>
      <c r="C129" s="147"/>
      <c r="D129" s="147"/>
      <c r="E129" s="147"/>
      <c r="F129" s="147"/>
      <c r="G129" s="197"/>
      <c r="H129" s="147"/>
      <c r="I129" s="158"/>
      <c r="J129" s="158"/>
      <c r="K129" s="158"/>
      <c r="L129" s="158"/>
      <c r="M129" s="158"/>
      <c r="N129" s="158"/>
      <c r="O129" s="158"/>
      <c r="P129" s="158"/>
      <c r="Q129" s="158"/>
      <c r="R129" s="158"/>
      <c r="S129" s="158"/>
      <c r="T129" s="158"/>
    </row>
    <row r="130" spans="1:20" x14ac:dyDescent="0.2">
      <c r="A130" s="146"/>
      <c r="B130" s="147"/>
      <c r="C130" s="147"/>
      <c r="D130" s="147"/>
      <c r="E130" s="147"/>
      <c r="F130" s="147"/>
      <c r="G130" s="197"/>
      <c r="H130" s="147"/>
      <c r="I130" s="158"/>
      <c r="J130" s="158"/>
      <c r="K130" s="158"/>
      <c r="L130" s="158"/>
      <c r="M130" s="158"/>
      <c r="N130" s="158"/>
      <c r="O130" s="158"/>
      <c r="P130" s="158"/>
      <c r="Q130" s="158"/>
      <c r="R130" s="158"/>
      <c r="S130" s="158"/>
      <c r="T130" s="158"/>
    </row>
    <row r="131" spans="1:20" x14ac:dyDescent="0.2">
      <c r="A131" s="147"/>
      <c r="B131" s="147"/>
      <c r="C131" s="147"/>
      <c r="D131" s="147"/>
      <c r="E131" s="147"/>
      <c r="F131" s="147"/>
      <c r="G131" s="197"/>
      <c r="H131" s="147"/>
      <c r="I131" s="158"/>
      <c r="J131" s="158"/>
      <c r="K131" s="158"/>
      <c r="L131" s="158"/>
      <c r="M131" s="158"/>
      <c r="N131" s="158"/>
      <c r="O131" s="158"/>
      <c r="P131" s="158"/>
      <c r="Q131" s="158"/>
      <c r="R131" s="158"/>
      <c r="S131" s="158"/>
      <c r="T131" s="158"/>
    </row>
    <row r="132" spans="1:20" x14ac:dyDescent="0.2">
      <c r="A132" s="147"/>
      <c r="B132" s="147"/>
      <c r="C132" s="147"/>
      <c r="D132" s="147"/>
      <c r="E132" s="147"/>
      <c r="F132" s="147"/>
      <c r="G132" s="197"/>
      <c r="H132" s="147"/>
      <c r="I132" s="158"/>
      <c r="J132" s="158"/>
      <c r="K132" s="158"/>
      <c r="L132" s="158"/>
      <c r="M132" s="158"/>
      <c r="N132" s="158"/>
      <c r="O132" s="158"/>
      <c r="P132" s="158"/>
      <c r="Q132" s="158"/>
      <c r="R132" s="158"/>
      <c r="S132" s="158"/>
      <c r="T132" s="158"/>
    </row>
    <row r="133" spans="1:20" x14ac:dyDescent="0.2">
      <c r="A133" s="147"/>
      <c r="B133" s="147"/>
      <c r="C133" s="147"/>
      <c r="D133" s="147"/>
      <c r="E133" s="147"/>
      <c r="F133" s="147"/>
      <c r="G133" s="197"/>
      <c r="H133" s="147"/>
      <c r="I133" s="158"/>
      <c r="J133" s="158"/>
      <c r="K133" s="158"/>
      <c r="L133" s="158"/>
      <c r="M133" s="158"/>
      <c r="N133" s="158"/>
      <c r="O133" s="158"/>
      <c r="P133" s="158"/>
      <c r="Q133" s="158"/>
      <c r="R133" s="158"/>
      <c r="S133" s="158"/>
      <c r="T133" s="158"/>
    </row>
    <row r="134" spans="1:20" x14ac:dyDescent="0.2">
      <c r="A134" s="147"/>
      <c r="B134" s="147"/>
      <c r="C134" s="147"/>
      <c r="D134" s="147"/>
      <c r="E134" s="147"/>
      <c r="F134" s="147"/>
      <c r="G134" s="197"/>
      <c r="H134" s="147"/>
      <c r="I134" s="158"/>
      <c r="J134" s="158"/>
      <c r="K134" s="158"/>
      <c r="L134" s="158"/>
      <c r="M134" s="158"/>
      <c r="N134" s="158"/>
      <c r="O134" s="158"/>
      <c r="P134" s="158"/>
      <c r="Q134" s="158"/>
      <c r="R134" s="158"/>
      <c r="S134" s="158"/>
      <c r="T134" s="158"/>
    </row>
    <row r="135" spans="1:20" x14ac:dyDescent="0.2">
      <c r="A135" s="147"/>
      <c r="B135" s="147"/>
      <c r="C135" s="147"/>
      <c r="D135" s="147"/>
      <c r="E135" s="147"/>
      <c r="F135" s="147"/>
      <c r="G135" s="197"/>
      <c r="H135" s="147"/>
      <c r="I135" s="158"/>
      <c r="J135" s="158"/>
      <c r="K135" s="158"/>
      <c r="L135" s="158"/>
      <c r="M135" s="158"/>
      <c r="N135" s="158"/>
      <c r="O135" s="158"/>
      <c r="P135" s="158"/>
      <c r="Q135" s="158"/>
      <c r="R135" s="158"/>
      <c r="S135" s="158"/>
      <c r="T135" s="158"/>
    </row>
    <row r="136" spans="1:20" x14ac:dyDescent="0.2">
      <c r="A136" s="147"/>
      <c r="B136" s="147"/>
      <c r="C136" s="147"/>
      <c r="D136" s="147"/>
      <c r="E136" s="147"/>
      <c r="F136" s="147"/>
      <c r="G136" s="197"/>
      <c r="H136" s="147"/>
      <c r="I136" s="158"/>
      <c r="J136" s="158"/>
      <c r="K136" s="158"/>
      <c r="L136" s="158"/>
      <c r="M136" s="158"/>
      <c r="N136" s="158"/>
      <c r="O136" s="158"/>
      <c r="P136" s="158"/>
      <c r="Q136" s="158"/>
      <c r="R136" s="158"/>
      <c r="S136" s="158"/>
      <c r="T136" s="158"/>
    </row>
    <row r="137" spans="1:20" x14ac:dyDescent="0.2">
      <c r="A137" s="147"/>
      <c r="B137" s="147"/>
      <c r="C137" s="147"/>
      <c r="D137" s="147"/>
      <c r="E137" s="147"/>
      <c r="F137" s="147"/>
      <c r="G137" s="197"/>
      <c r="H137" s="147"/>
      <c r="I137" s="158"/>
      <c r="J137" s="158"/>
      <c r="K137" s="158"/>
      <c r="L137" s="158"/>
      <c r="M137" s="158"/>
      <c r="N137" s="158"/>
      <c r="O137" s="158"/>
      <c r="P137" s="158"/>
      <c r="Q137" s="158"/>
      <c r="R137" s="158"/>
      <c r="S137" s="158"/>
      <c r="T137" s="158"/>
    </row>
    <row r="138" spans="1:20" x14ac:dyDescent="0.2">
      <c r="A138" s="147"/>
      <c r="B138" s="147"/>
      <c r="C138" s="147"/>
      <c r="D138" s="147"/>
      <c r="E138" s="147"/>
      <c r="F138" s="147"/>
      <c r="G138" s="197"/>
      <c r="H138" s="147"/>
      <c r="I138" s="158"/>
      <c r="J138" s="158"/>
      <c r="K138" s="158"/>
      <c r="L138" s="158"/>
      <c r="M138" s="158"/>
      <c r="N138" s="158"/>
      <c r="O138" s="158"/>
      <c r="P138" s="158"/>
      <c r="Q138" s="158"/>
      <c r="R138" s="158"/>
      <c r="S138" s="158"/>
      <c r="T138" s="158"/>
    </row>
    <row r="139" spans="1:20" x14ac:dyDescent="0.2">
      <c r="A139" s="147"/>
      <c r="B139" s="147"/>
      <c r="C139" s="147"/>
      <c r="D139" s="147"/>
      <c r="E139" s="147"/>
      <c r="F139" s="147"/>
      <c r="G139" s="197"/>
      <c r="H139" s="147"/>
      <c r="I139" s="158"/>
      <c r="J139" s="158"/>
      <c r="K139" s="158"/>
      <c r="L139" s="158"/>
      <c r="M139" s="158"/>
      <c r="N139" s="158"/>
      <c r="O139" s="158"/>
      <c r="P139" s="158"/>
      <c r="Q139" s="158"/>
      <c r="R139" s="158"/>
      <c r="S139" s="158"/>
      <c r="T139" s="158"/>
    </row>
    <row r="140" spans="1:20" x14ac:dyDescent="0.2">
      <c r="A140" s="147"/>
      <c r="B140" s="147"/>
      <c r="C140" s="147"/>
      <c r="D140" s="147"/>
      <c r="E140" s="147"/>
      <c r="F140" s="147"/>
      <c r="G140" s="197"/>
      <c r="H140" s="147"/>
      <c r="I140" s="158"/>
      <c r="J140" s="158"/>
      <c r="K140" s="158"/>
      <c r="L140" s="158"/>
      <c r="M140" s="158"/>
      <c r="N140" s="158"/>
      <c r="O140" s="158"/>
      <c r="P140" s="158"/>
      <c r="Q140" s="158"/>
      <c r="R140" s="158"/>
      <c r="S140" s="158"/>
      <c r="T140" s="158"/>
    </row>
    <row r="141" spans="1:20" x14ac:dyDescent="0.2">
      <c r="A141" s="147"/>
      <c r="B141" s="147"/>
      <c r="C141" s="147"/>
      <c r="D141" s="147"/>
      <c r="E141" s="147"/>
      <c r="F141" s="147"/>
      <c r="G141" s="197"/>
    </row>
    <row r="142" spans="1:20" x14ac:dyDescent="0.2">
      <c r="A142" s="147"/>
      <c r="B142" s="147"/>
      <c r="C142" s="147"/>
      <c r="D142" s="147"/>
      <c r="E142" s="147"/>
      <c r="F142" s="147"/>
      <c r="G142" s="197"/>
    </row>
    <row r="143" spans="1:20" x14ac:dyDescent="0.2">
      <c r="A143" s="147"/>
      <c r="B143" s="147"/>
      <c r="C143" s="147"/>
      <c r="D143" s="147"/>
      <c r="E143" s="147"/>
      <c r="F143" s="147"/>
      <c r="G143" s="197"/>
    </row>
    <row r="144" spans="1:20" x14ac:dyDescent="0.2">
      <c r="A144" s="147"/>
      <c r="B144" s="147"/>
      <c r="C144" s="147"/>
      <c r="D144" s="147"/>
      <c r="E144" s="147"/>
      <c r="F144" s="147"/>
      <c r="G144" s="197"/>
    </row>
    <row r="145" spans="1:7" x14ac:dyDescent="0.2">
      <c r="A145" s="147"/>
      <c r="B145" s="147"/>
      <c r="C145" s="147"/>
      <c r="D145" s="147"/>
      <c r="E145" s="147"/>
      <c r="F145" s="147"/>
      <c r="G145" s="197"/>
    </row>
    <row r="146" spans="1:7" x14ac:dyDescent="0.2">
      <c r="A146" s="147"/>
      <c r="B146" s="147"/>
      <c r="C146" s="147"/>
      <c r="D146" s="147"/>
      <c r="E146" s="147"/>
      <c r="F146" s="147"/>
      <c r="G146" s="197"/>
    </row>
    <row r="147" spans="1:7" x14ac:dyDescent="0.2">
      <c r="A147" s="147"/>
      <c r="B147" s="147"/>
      <c r="C147" s="147"/>
      <c r="D147" s="147"/>
      <c r="E147" s="147"/>
      <c r="F147" s="147"/>
      <c r="G147" s="197"/>
    </row>
    <row r="148" spans="1:7" x14ac:dyDescent="0.2">
      <c r="A148" s="147"/>
      <c r="B148" s="147"/>
      <c r="C148" s="147"/>
      <c r="D148" s="147"/>
      <c r="E148" s="147"/>
      <c r="F148" s="147"/>
      <c r="G148" s="197"/>
    </row>
    <row r="149" spans="1:7" x14ac:dyDescent="0.2">
      <c r="A149" s="147"/>
      <c r="B149" s="147"/>
      <c r="C149" s="147"/>
      <c r="D149" s="147"/>
      <c r="E149" s="147"/>
      <c r="F149" s="147"/>
      <c r="G149" s="197"/>
    </row>
    <row r="150" spans="1:7" x14ac:dyDescent="0.2">
      <c r="A150" s="147"/>
      <c r="B150" s="147"/>
      <c r="C150" s="147"/>
      <c r="D150" s="147"/>
      <c r="E150" s="147"/>
      <c r="F150" s="147"/>
      <c r="G150" s="197"/>
    </row>
    <row r="151" spans="1:7" x14ac:dyDescent="0.2">
      <c r="A151" s="147"/>
      <c r="B151" s="147"/>
      <c r="C151" s="147"/>
      <c r="D151" s="147"/>
      <c r="E151" s="147"/>
      <c r="F151" s="147"/>
      <c r="G151" s="197"/>
    </row>
    <row r="152" spans="1:7" x14ac:dyDescent="0.2">
      <c r="A152" s="147"/>
      <c r="B152" s="147"/>
      <c r="C152" s="147"/>
      <c r="D152" s="147"/>
      <c r="E152" s="147"/>
      <c r="F152" s="147"/>
      <c r="G152" s="197"/>
    </row>
    <row r="153" spans="1:7" x14ac:dyDescent="0.2">
      <c r="A153" s="147"/>
      <c r="B153" s="147"/>
      <c r="C153" s="147"/>
      <c r="D153" s="147"/>
      <c r="E153" s="147"/>
      <c r="F153" s="147"/>
      <c r="G153" s="197"/>
    </row>
    <row r="154" spans="1:7" x14ac:dyDescent="0.2">
      <c r="A154" s="147"/>
      <c r="B154" s="147"/>
      <c r="C154" s="147"/>
      <c r="D154" s="147"/>
      <c r="E154" s="147"/>
      <c r="F154" s="147"/>
      <c r="G154" s="197"/>
    </row>
    <row r="155" spans="1:7" x14ac:dyDescent="0.2">
      <c r="A155" s="147"/>
      <c r="B155" s="147"/>
      <c r="C155" s="147"/>
      <c r="D155" s="147"/>
      <c r="E155" s="147"/>
      <c r="F155" s="147"/>
      <c r="G155" s="197"/>
    </row>
    <row r="156" spans="1:7" x14ac:dyDescent="0.2">
      <c r="A156" s="147"/>
      <c r="B156" s="147"/>
      <c r="C156" s="147"/>
      <c r="D156" s="147"/>
      <c r="E156" s="147"/>
      <c r="F156" s="147"/>
      <c r="G156" s="197"/>
    </row>
    <row r="157" spans="1:7" x14ac:dyDescent="0.2">
      <c r="A157" s="147"/>
      <c r="B157" s="147"/>
      <c r="C157" s="147"/>
      <c r="D157" s="147"/>
      <c r="E157" s="147"/>
      <c r="F157" s="147"/>
      <c r="G157" s="197"/>
    </row>
    <row r="158" spans="1:7" x14ac:dyDescent="0.2">
      <c r="A158" s="147"/>
      <c r="B158" s="147"/>
      <c r="C158" s="147"/>
      <c r="D158" s="147"/>
      <c r="E158" s="147"/>
      <c r="F158" s="147"/>
      <c r="G158" s="197"/>
    </row>
    <row r="159" spans="1:7" x14ac:dyDescent="0.2">
      <c r="A159" s="147"/>
      <c r="B159" s="147"/>
      <c r="C159" s="147"/>
      <c r="D159" s="147"/>
      <c r="E159" s="147"/>
      <c r="F159" s="147"/>
    </row>
    <row r="160" spans="1:7" x14ac:dyDescent="0.2">
      <c r="A160" s="147"/>
      <c r="B160" s="147"/>
      <c r="C160" s="147"/>
      <c r="D160" s="147"/>
      <c r="E160" s="147"/>
      <c r="F160" s="147"/>
    </row>
    <row r="161" spans="1:6" x14ac:dyDescent="0.2">
      <c r="A161" s="147"/>
      <c r="B161" s="147"/>
      <c r="C161" s="147"/>
      <c r="D161" s="147"/>
      <c r="E161" s="147"/>
      <c r="F161" s="147"/>
    </row>
    <row r="162" spans="1:6" x14ac:dyDescent="0.2">
      <c r="A162" s="147"/>
      <c r="B162" s="147"/>
      <c r="C162" s="147"/>
      <c r="D162" s="147"/>
      <c r="E162" s="147"/>
      <c r="F162" s="147"/>
    </row>
    <row r="163" spans="1:6" x14ac:dyDescent="0.2">
      <c r="A163" s="147"/>
      <c r="B163" s="147"/>
      <c r="C163" s="147"/>
      <c r="D163" s="147"/>
      <c r="E163" s="147"/>
      <c r="F163" s="147"/>
    </row>
    <row r="164" spans="1:6" x14ac:dyDescent="0.2">
      <c r="A164" s="147"/>
      <c r="B164" s="147"/>
      <c r="C164" s="147"/>
      <c r="D164" s="147"/>
      <c r="E164" s="147"/>
      <c r="F164" s="147"/>
    </row>
    <row r="165" spans="1:6" x14ac:dyDescent="0.2">
      <c r="A165" s="147"/>
      <c r="B165" s="147"/>
      <c r="C165" s="147"/>
      <c r="D165" s="147"/>
      <c r="E165" s="147"/>
      <c r="F165" s="147"/>
    </row>
  </sheetData>
  <customSheetViews>
    <customSheetView guid="{0B466410-FB7E-451A-AFD3-95886095C000}">
      <pane xSplit="1" ySplit="4" topLeftCell="B5" activePane="bottomRight" state="frozen"/>
      <selection pane="bottomRight" activeCell="H8" sqref="H8"/>
      <pageMargins left="0.7" right="0.7" top="0.75" bottom="0.75" header="0.3" footer="0.3"/>
    </customSheetView>
    <customSheetView guid="{460C675D-EB01-4F1F-8F6F-F3410AC9815E}">
      <pane ySplit="4" topLeftCell="A5" activePane="bottomLeft" state="frozen"/>
      <selection pane="bottomLeft"/>
      <pageMargins left="0.7" right="0.7" top="0.75" bottom="0.75" header="0.3" footer="0.3"/>
    </customSheetView>
  </customSheetViews>
  <conditionalFormatting sqref="G114:G158">
    <cfRule type="expression" dxfId="42" priority="17">
      <formula>H114="yes"</formula>
    </cfRule>
  </conditionalFormatting>
  <conditionalFormatting sqref="F161:F165 F114:F156">
    <cfRule type="expression" dxfId="41" priority="13">
      <formula>#REF!="yes"</formula>
    </cfRule>
    <cfRule type="expression" dxfId="40" priority="14">
      <formula>AND(#REF!="no",$P114="up")</formula>
    </cfRule>
  </conditionalFormatting>
  <conditionalFormatting sqref="E84:E113">
    <cfRule type="expression" dxfId="39" priority="11">
      <formula>#REF!="yes"</formula>
    </cfRule>
    <cfRule type="expression" dxfId="38" priority="12">
      <formula>AND(#REF!="no",$L84="up")</formula>
    </cfRule>
  </conditionalFormatting>
  <conditionalFormatting sqref="E74:E83">
    <cfRule type="expression" dxfId="37" priority="9">
      <formula>#REF!="yes"</formula>
    </cfRule>
    <cfRule type="expression" dxfId="36" priority="10">
      <formula>AND(#REF!="no",$L74="up")</formula>
    </cfRule>
  </conditionalFormatting>
  <conditionalFormatting sqref="E64:E73">
    <cfRule type="expression" dxfId="35" priority="7">
      <formula>#REF!="yes"</formula>
    </cfRule>
    <cfRule type="expression" dxfId="34" priority="8">
      <formula>AND(#REF!="no",$L64="up")</formula>
    </cfRule>
  </conditionalFormatting>
  <conditionalFormatting sqref="E59:E63">
    <cfRule type="expression" dxfId="33" priority="3">
      <formula>$BC59="yes"</formula>
    </cfRule>
    <cfRule type="expression" dxfId="32" priority="4">
      <formula>AND($BC59="no",$BD59="up")</formula>
    </cfRule>
  </conditionalFormatting>
  <conditionalFormatting sqref="E5:E58">
    <cfRule type="expression" dxfId="31" priority="1">
      <formula>#REF!="yes"</formula>
    </cfRule>
    <cfRule type="expression" dxfId="30" priority="2">
      <formula>AND(#REF!="no",$L5="up")</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E9A75-997E-40C7-AE8E-178BEFA3C0D9}">
  <dimension ref="A1:S36"/>
  <sheetViews>
    <sheetView showGridLines="0" showRowColHeaders="0" zoomScale="80" zoomScaleNormal="80" workbookViewId="0"/>
  </sheetViews>
  <sheetFormatPr defaultColWidth="8.77734375" defaultRowHeight="10" x14ac:dyDescent="0.2"/>
  <cols>
    <col min="1" max="16384" width="8.77734375" style="328"/>
  </cols>
  <sheetData>
    <row r="1" spans="3:19" ht="10.5" x14ac:dyDescent="0.25">
      <c r="S1" s="53"/>
    </row>
    <row r="2" spans="3:19" ht="20" x14ac:dyDescent="0.4">
      <c r="C2" s="194" t="s">
        <v>540</v>
      </c>
    </row>
    <row r="3" spans="3:19" ht="20" x14ac:dyDescent="0.4">
      <c r="C3" s="194" t="s">
        <v>565</v>
      </c>
    </row>
    <row r="36" spans="1:1" ht="10.5" x14ac:dyDescent="0.25">
      <c r="A36" s="53"/>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T75"/>
  <sheetViews>
    <sheetView workbookViewId="0">
      <pane ySplit="4" topLeftCell="A5" activePane="bottomLeft" state="frozen"/>
      <selection pane="bottomLeft"/>
    </sheetView>
  </sheetViews>
  <sheetFormatPr defaultRowHeight="10" x14ac:dyDescent="0.2"/>
  <cols>
    <col min="1" max="1" width="36.44140625" customWidth="1"/>
    <col min="2" max="2" width="12.77734375" bestFit="1" customWidth="1"/>
    <col min="3" max="3" width="42.77734375" bestFit="1" customWidth="1"/>
    <col min="4" max="4" width="10" bestFit="1" customWidth="1"/>
    <col min="5" max="5" width="40.44140625" bestFit="1" customWidth="1"/>
    <col min="6" max="6" width="10.44140625" bestFit="1" customWidth="1"/>
    <col min="7" max="7" width="18.109375" style="9" customWidth="1"/>
  </cols>
  <sheetData>
    <row r="1" spans="1:20" ht="52" x14ac:dyDescent="0.3">
      <c r="A1" s="381" t="s">
        <v>528</v>
      </c>
    </row>
    <row r="3" spans="1:20" ht="10.5" x14ac:dyDescent="0.25">
      <c r="A3" s="231" t="s">
        <v>649</v>
      </c>
    </row>
    <row r="4" spans="1:20" ht="34.5" customHeight="1" x14ac:dyDescent="0.2">
      <c r="A4" s="162" t="s">
        <v>186</v>
      </c>
      <c r="B4" s="162" t="s">
        <v>187</v>
      </c>
      <c r="C4" s="162" t="s">
        <v>188</v>
      </c>
      <c r="D4" s="162" t="s">
        <v>189</v>
      </c>
      <c r="E4" s="162" t="s">
        <v>0</v>
      </c>
      <c r="F4" s="162" t="s">
        <v>1</v>
      </c>
      <c r="G4" s="248" t="s">
        <v>2</v>
      </c>
    </row>
    <row r="5" spans="1:20" x14ac:dyDescent="0.2">
      <c r="A5" s="390" t="s">
        <v>184</v>
      </c>
      <c r="B5" s="390" t="s">
        <v>190</v>
      </c>
      <c r="C5" s="390" t="s">
        <v>191</v>
      </c>
      <c r="D5" s="390" t="s">
        <v>192</v>
      </c>
      <c r="E5" s="390" t="s">
        <v>193</v>
      </c>
      <c r="F5" s="390" t="s">
        <v>194</v>
      </c>
      <c r="G5" s="226">
        <v>10.7</v>
      </c>
      <c r="H5" s="147"/>
      <c r="I5" s="158"/>
      <c r="J5" s="158"/>
      <c r="K5" s="158"/>
      <c r="L5" s="158"/>
      <c r="M5" s="158"/>
      <c r="O5" s="158"/>
      <c r="P5" s="158"/>
      <c r="Q5" s="158"/>
      <c r="R5" s="158"/>
      <c r="S5" s="158"/>
      <c r="T5" s="158"/>
    </row>
    <row r="6" spans="1:20" x14ac:dyDescent="0.2">
      <c r="A6" s="390" t="s">
        <v>183</v>
      </c>
      <c r="B6" s="390" t="s">
        <v>211</v>
      </c>
      <c r="C6" s="390" t="s">
        <v>212</v>
      </c>
      <c r="D6" s="390" t="s">
        <v>213</v>
      </c>
      <c r="E6" s="390" t="s">
        <v>214</v>
      </c>
      <c r="F6" s="390" t="s">
        <v>144</v>
      </c>
      <c r="G6" s="226">
        <v>10.199999999999999</v>
      </c>
      <c r="H6" s="147"/>
      <c r="I6" s="158"/>
      <c r="J6" s="158"/>
      <c r="K6" s="158"/>
      <c r="L6" s="158"/>
      <c r="M6" s="158"/>
      <c r="N6" s="158"/>
      <c r="O6" s="158"/>
      <c r="P6" s="158"/>
      <c r="Q6" s="158"/>
      <c r="R6" s="158"/>
      <c r="S6" s="158"/>
      <c r="T6" s="158"/>
    </row>
    <row r="7" spans="1:20" x14ac:dyDescent="0.2">
      <c r="A7" s="390" t="s">
        <v>183</v>
      </c>
      <c r="B7" s="390" t="s">
        <v>211</v>
      </c>
      <c r="C7" s="390" t="s">
        <v>234</v>
      </c>
      <c r="D7" s="390" t="s">
        <v>235</v>
      </c>
      <c r="E7" s="390" t="s">
        <v>236</v>
      </c>
      <c r="F7" s="390" t="s">
        <v>14</v>
      </c>
      <c r="G7" s="226">
        <v>10.6</v>
      </c>
      <c r="H7" s="147"/>
      <c r="I7" s="158"/>
      <c r="J7" s="158"/>
      <c r="K7" s="158"/>
      <c r="L7" s="158"/>
      <c r="M7" s="158"/>
      <c r="N7" s="158"/>
      <c r="O7" s="158"/>
      <c r="P7" s="158"/>
      <c r="Q7" s="158"/>
      <c r="R7" s="158"/>
      <c r="S7" s="158"/>
      <c r="T7" s="158"/>
    </row>
    <row r="8" spans="1:20" x14ac:dyDescent="0.2">
      <c r="A8" s="390" t="s">
        <v>184</v>
      </c>
      <c r="B8" s="390" t="s">
        <v>190</v>
      </c>
      <c r="C8" s="390" t="s">
        <v>237</v>
      </c>
      <c r="D8" s="390" t="s">
        <v>238</v>
      </c>
      <c r="E8" s="390" t="s">
        <v>239</v>
      </c>
      <c r="F8" s="390" t="s">
        <v>146</v>
      </c>
      <c r="G8" s="226">
        <v>10.199999999999999</v>
      </c>
      <c r="H8" s="147"/>
      <c r="I8" s="158"/>
      <c r="J8" s="158"/>
      <c r="K8" s="158"/>
      <c r="L8" s="158"/>
      <c r="M8" s="158"/>
      <c r="N8" s="158"/>
      <c r="O8" s="158"/>
      <c r="P8" s="158"/>
      <c r="Q8" s="158"/>
      <c r="R8" s="158"/>
      <c r="S8" s="158"/>
      <c r="T8" s="158"/>
    </row>
    <row r="9" spans="1:20" x14ac:dyDescent="0.2">
      <c r="A9" s="390" t="s">
        <v>179</v>
      </c>
      <c r="B9" s="390" t="s">
        <v>203</v>
      </c>
      <c r="C9" s="390" t="s">
        <v>243</v>
      </c>
      <c r="D9" s="390" t="s">
        <v>244</v>
      </c>
      <c r="E9" s="390" t="s">
        <v>245</v>
      </c>
      <c r="F9" s="390" t="s">
        <v>17</v>
      </c>
      <c r="G9" s="226">
        <v>11.4</v>
      </c>
      <c r="H9" s="147"/>
      <c r="I9" s="158"/>
      <c r="J9" s="158"/>
      <c r="K9" s="158"/>
      <c r="L9" s="158"/>
      <c r="M9" s="158"/>
      <c r="N9" s="158"/>
      <c r="O9" s="158"/>
      <c r="P9" s="158"/>
      <c r="Q9" s="158"/>
      <c r="R9" s="158"/>
      <c r="S9" s="158"/>
      <c r="T9" s="158"/>
    </row>
    <row r="10" spans="1:20" x14ac:dyDescent="0.2">
      <c r="A10" s="390" t="s">
        <v>179</v>
      </c>
      <c r="B10" s="390" t="s">
        <v>203</v>
      </c>
      <c r="C10" s="390" t="s">
        <v>204</v>
      </c>
      <c r="D10" s="390" t="s">
        <v>205</v>
      </c>
      <c r="E10" s="390" t="s">
        <v>249</v>
      </c>
      <c r="F10" s="390" t="s">
        <v>19</v>
      </c>
      <c r="G10" s="226">
        <v>10.6</v>
      </c>
      <c r="H10" s="147"/>
      <c r="I10" s="158"/>
      <c r="J10" s="158"/>
      <c r="K10" s="158"/>
      <c r="L10" s="158"/>
      <c r="M10" s="158"/>
      <c r="N10" s="158"/>
      <c r="O10" s="158"/>
      <c r="P10" s="158"/>
      <c r="Q10" s="158"/>
      <c r="R10" s="158"/>
      <c r="S10" s="158"/>
      <c r="T10" s="158"/>
    </row>
    <row r="11" spans="1:20" x14ac:dyDescent="0.2">
      <c r="A11" s="390" t="s">
        <v>180</v>
      </c>
      <c r="B11" s="390" t="s">
        <v>215</v>
      </c>
      <c r="C11" s="390" t="s">
        <v>285</v>
      </c>
      <c r="D11" s="390" t="s">
        <v>286</v>
      </c>
      <c r="E11" s="390" t="s">
        <v>287</v>
      </c>
      <c r="F11" s="390" t="s">
        <v>31</v>
      </c>
      <c r="G11" s="226">
        <v>11</v>
      </c>
      <c r="H11" s="147"/>
      <c r="I11" s="158"/>
      <c r="J11" s="158"/>
      <c r="K11" s="158"/>
      <c r="L11" s="158"/>
      <c r="M11" s="158"/>
      <c r="N11" s="158"/>
      <c r="O11" s="158"/>
      <c r="P11" s="158"/>
      <c r="Q11" s="158"/>
      <c r="R11" s="158"/>
      <c r="S11" s="158"/>
      <c r="T11" s="158"/>
    </row>
    <row r="12" spans="1:20" x14ac:dyDescent="0.2">
      <c r="A12" s="390" t="s">
        <v>180</v>
      </c>
      <c r="B12" s="390" t="s">
        <v>215</v>
      </c>
      <c r="C12" s="390" t="s">
        <v>246</v>
      </c>
      <c r="D12" s="390" t="s">
        <v>247</v>
      </c>
      <c r="E12" s="390" t="s">
        <v>291</v>
      </c>
      <c r="F12" s="390" t="s">
        <v>33</v>
      </c>
      <c r="G12" s="226">
        <v>10.7</v>
      </c>
      <c r="H12" s="147"/>
      <c r="I12" s="158"/>
      <c r="J12" s="158"/>
      <c r="K12" s="158"/>
      <c r="L12" s="158"/>
      <c r="M12" s="158"/>
      <c r="N12" s="158"/>
      <c r="O12" s="158"/>
      <c r="P12" s="158"/>
      <c r="Q12" s="158"/>
      <c r="R12" s="158"/>
      <c r="S12" s="158"/>
      <c r="T12" s="158"/>
    </row>
    <row r="13" spans="1:20" x14ac:dyDescent="0.2">
      <c r="A13" s="390" t="s">
        <v>183</v>
      </c>
      <c r="B13" s="390" t="s">
        <v>211</v>
      </c>
      <c r="C13" s="390" t="s">
        <v>234</v>
      </c>
      <c r="D13" s="390" t="s">
        <v>235</v>
      </c>
      <c r="E13" s="390" t="s">
        <v>292</v>
      </c>
      <c r="F13" s="390" t="s">
        <v>293</v>
      </c>
      <c r="G13" s="226">
        <v>10.3</v>
      </c>
      <c r="H13" s="147"/>
      <c r="I13" s="158"/>
      <c r="J13" s="158"/>
      <c r="K13" s="158"/>
      <c r="L13" s="158"/>
      <c r="M13" s="158"/>
      <c r="N13" s="158"/>
      <c r="O13" s="158"/>
      <c r="P13" s="158"/>
      <c r="Q13" s="158"/>
      <c r="R13" s="158"/>
      <c r="S13" s="158"/>
      <c r="T13" s="158"/>
    </row>
    <row r="14" spans="1:20" x14ac:dyDescent="0.2">
      <c r="A14" s="390" t="s">
        <v>183</v>
      </c>
      <c r="B14" s="390" t="s">
        <v>211</v>
      </c>
      <c r="C14" s="390" t="s">
        <v>294</v>
      </c>
      <c r="D14" s="390" t="s">
        <v>295</v>
      </c>
      <c r="E14" s="390" t="s">
        <v>472</v>
      </c>
      <c r="F14" s="390" t="s">
        <v>473</v>
      </c>
      <c r="G14" s="226">
        <v>10.8</v>
      </c>
      <c r="H14" s="147"/>
      <c r="I14" s="158"/>
      <c r="J14" s="158"/>
      <c r="K14" s="158"/>
      <c r="L14" s="158"/>
      <c r="M14" s="158"/>
      <c r="N14" s="158"/>
      <c r="O14" s="158"/>
      <c r="P14" s="158"/>
      <c r="Q14" s="158"/>
      <c r="R14" s="158"/>
      <c r="S14" s="158"/>
      <c r="T14" s="158"/>
    </row>
    <row r="15" spans="1:20" x14ac:dyDescent="0.2">
      <c r="A15" s="390" t="s">
        <v>179</v>
      </c>
      <c r="B15" s="390" t="s">
        <v>203</v>
      </c>
      <c r="C15" s="390" t="s">
        <v>278</v>
      </c>
      <c r="D15" s="390" t="s">
        <v>279</v>
      </c>
      <c r="E15" s="390" t="s">
        <v>311</v>
      </c>
      <c r="F15" s="390" t="s">
        <v>43</v>
      </c>
      <c r="G15" s="226">
        <v>10.3</v>
      </c>
      <c r="H15" s="147"/>
      <c r="I15" s="158"/>
      <c r="J15" s="158"/>
      <c r="K15" s="158"/>
      <c r="L15" s="158"/>
      <c r="M15" s="158"/>
      <c r="N15" s="158"/>
      <c r="O15" s="158"/>
      <c r="P15" s="158"/>
      <c r="Q15" s="158"/>
      <c r="R15" s="158"/>
      <c r="S15" s="158"/>
      <c r="T15" s="158"/>
    </row>
    <row r="16" spans="1:20" x14ac:dyDescent="0.2">
      <c r="A16" s="390" t="s">
        <v>183</v>
      </c>
      <c r="B16" s="390" t="s">
        <v>211</v>
      </c>
      <c r="C16" s="390" t="s">
        <v>320</v>
      </c>
      <c r="D16" s="390" t="s">
        <v>321</v>
      </c>
      <c r="E16" s="390" t="s">
        <v>322</v>
      </c>
      <c r="F16" s="390" t="s">
        <v>323</v>
      </c>
      <c r="G16" s="226">
        <v>10.1</v>
      </c>
      <c r="H16" s="147"/>
      <c r="I16" s="158"/>
      <c r="J16" s="158"/>
      <c r="K16" s="158"/>
      <c r="L16" s="158"/>
      <c r="M16" s="158"/>
      <c r="N16" s="158"/>
      <c r="O16" s="158"/>
      <c r="P16" s="158"/>
      <c r="Q16" s="158"/>
      <c r="R16" s="158"/>
      <c r="S16" s="158"/>
      <c r="T16" s="158"/>
    </row>
    <row r="17" spans="1:20" x14ac:dyDescent="0.2">
      <c r="A17" s="390" t="s">
        <v>184</v>
      </c>
      <c r="B17" s="390" t="s">
        <v>190</v>
      </c>
      <c r="C17" s="390" t="s">
        <v>324</v>
      </c>
      <c r="D17" s="390" t="s">
        <v>325</v>
      </c>
      <c r="E17" s="390" t="s">
        <v>326</v>
      </c>
      <c r="F17" s="390" t="s">
        <v>50</v>
      </c>
      <c r="G17" s="226">
        <v>10.199999999999999</v>
      </c>
      <c r="H17" s="147"/>
      <c r="I17" s="158"/>
      <c r="J17" s="158"/>
      <c r="K17" s="158"/>
      <c r="L17" s="158"/>
      <c r="M17" s="158"/>
      <c r="N17" s="158"/>
      <c r="O17" s="158"/>
      <c r="P17" s="158"/>
      <c r="Q17" s="158"/>
      <c r="R17" s="158"/>
      <c r="S17" s="158"/>
      <c r="T17" s="158"/>
    </row>
    <row r="18" spans="1:20" x14ac:dyDescent="0.2">
      <c r="A18" s="390" t="s">
        <v>180</v>
      </c>
      <c r="B18" s="390" t="s">
        <v>215</v>
      </c>
      <c r="C18" s="390" t="s">
        <v>330</v>
      </c>
      <c r="D18" s="390" t="s">
        <v>331</v>
      </c>
      <c r="E18" s="390" t="s">
        <v>332</v>
      </c>
      <c r="F18" s="390" t="s">
        <v>333</v>
      </c>
      <c r="G18" s="226">
        <v>12.1</v>
      </c>
      <c r="H18" s="147"/>
      <c r="I18" s="158"/>
      <c r="J18" s="158"/>
      <c r="K18" s="158"/>
      <c r="L18" s="158"/>
      <c r="M18" s="158"/>
      <c r="N18" s="158"/>
      <c r="O18" s="158"/>
      <c r="P18" s="158"/>
      <c r="Q18" s="158"/>
      <c r="R18" s="158"/>
      <c r="S18" s="158"/>
      <c r="T18" s="158"/>
    </row>
    <row r="19" spans="1:20" x14ac:dyDescent="0.2">
      <c r="A19" s="390" t="s">
        <v>179</v>
      </c>
      <c r="B19" s="390" t="s">
        <v>203</v>
      </c>
      <c r="C19" s="390" t="s">
        <v>204</v>
      </c>
      <c r="D19" s="390" t="s">
        <v>205</v>
      </c>
      <c r="E19" s="390" t="s">
        <v>337</v>
      </c>
      <c r="F19" s="390" t="s">
        <v>56</v>
      </c>
      <c r="G19" s="226">
        <v>10.7</v>
      </c>
      <c r="H19" s="147"/>
      <c r="I19" s="158"/>
      <c r="J19" s="158"/>
      <c r="K19" s="158"/>
      <c r="L19" s="158"/>
      <c r="M19" s="158"/>
      <c r="N19" s="158"/>
      <c r="O19" s="158"/>
      <c r="P19" s="158"/>
      <c r="Q19" s="158"/>
      <c r="R19" s="158"/>
      <c r="S19" s="158"/>
      <c r="T19" s="158"/>
    </row>
    <row r="20" spans="1:20" x14ac:dyDescent="0.2">
      <c r="A20" s="390" t="s">
        <v>182</v>
      </c>
      <c r="B20" s="390" t="s">
        <v>219</v>
      </c>
      <c r="C20" s="390" t="s">
        <v>220</v>
      </c>
      <c r="D20" s="390" t="s">
        <v>221</v>
      </c>
      <c r="E20" s="390" t="s">
        <v>339</v>
      </c>
      <c r="F20" s="390" t="s">
        <v>52</v>
      </c>
      <c r="G20" s="226">
        <v>11.1</v>
      </c>
      <c r="H20" s="147"/>
      <c r="I20" s="158"/>
      <c r="J20" s="158"/>
      <c r="K20" s="158"/>
      <c r="L20" s="158"/>
      <c r="M20" s="158"/>
      <c r="N20" s="158"/>
      <c r="O20" s="158"/>
      <c r="P20" s="158"/>
      <c r="Q20" s="158"/>
      <c r="R20" s="158"/>
      <c r="S20" s="158"/>
      <c r="T20" s="158"/>
    </row>
    <row r="21" spans="1:20" x14ac:dyDescent="0.2">
      <c r="A21" s="390" t="s">
        <v>179</v>
      </c>
      <c r="B21" s="390" t="s">
        <v>203</v>
      </c>
      <c r="C21" s="390" t="s">
        <v>342</v>
      </c>
      <c r="D21" s="390" t="s">
        <v>343</v>
      </c>
      <c r="E21" s="390" t="s">
        <v>344</v>
      </c>
      <c r="F21" s="390" t="s">
        <v>345</v>
      </c>
      <c r="G21" s="226">
        <v>11.2</v>
      </c>
      <c r="H21" s="147"/>
      <c r="I21" s="158"/>
      <c r="J21" s="158"/>
      <c r="K21" s="158"/>
      <c r="L21" s="158"/>
      <c r="M21" s="158"/>
      <c r="N21" s="158"/>
      <c r="O21" s="158"/>
      <c r="P21" s="158"/>
      <c r="Q21" s="158"/>
      <c r="R21" s="158"/>
      <c r="S21" s="158"/>
      <c r="T21" s="158"/>
    </row>
    <row r="22" spans="1:20" x14ac:dyDescent="0.2">
      <c r="A22" s="390" t="s">
        <v>161</v>
      </c>
      <c r="B22" s="390" t="s">
        <v>195</v>
      </c>
      <c r="C22" s="390" t="s">
        <v>346</v>
      </c>
      <c r="D22" s="390" t="s">
        <v>347</v>
      </c>
      <c r="E22" s="390" t="s">
        <v>348</v>
      </c>
      <c r="F22" s="390" t="s">
        <v>349</v>
      </c>
      <c r="G22" s="226">
        <v>10.9</v>
      </c>
      <c r="H22" s="147"/>
      <c r="I22" s="158"/>
      <c r="J22" s="158"/>
      <c r="K22" s="158"/>
      <c r="L22" s="158"/>
      <c r="M22" s="158"/>
      <c r="N22" s="158"/>
      <c r="O22" s="158"/>
      <c r="P22" s="158"/>
      <c r="Q22" s="158"/>
      <c r="R22" s="158"/>
      <c r="S22" s="158"/>
      <c r="T22" s="158"/>
    </row>
    <row r="23" spans="1:20" x14ac:dyDescent="0.2">
      <c r="A23" s="390" t="s">
        <v>161</v>
      </c>
      <c r="B23" s="390" t="s">
        <v>195</v>
      </c>
      <c r="C23" s="390" t="s">
        <v>196</v>
      </c>
      <c r="D23" s="390" t="s">
        <v>197</v>
      </c>
      <c r="E23" s="390" t="s">
        <v>476</v>
      </c>
      <c r="F23" s="390" t="s">
        <v>477</v>
      </c>
      <c r="G23" s="226">
        <v>10.1</v>
      </c>
      <c r="H23" s="147"/>
      <c r="I23" s="158"/>
      <c r="J23" s="158"/>
      <c r="K23" s="158"/>
      <c r="L23" s="158"/>
      <c r="M23" s="158"/>
      <c r="N23" s="158"/>
      <c r="O23" s="158"/>
      <c r="P23" s="158"/>
      <c r="Q23" s="158"/>
      <c r="R23" s="158"/>
      <c r="S23" s="158"/>
      <c r="T23" s="158"/>
    </row>
    <row r="24" spans="1:20" x14ac:dyDescent="0.2">
      <c r="A24" s="390" t="s">
        <v>181</v>
      </c>
      <c r="B24" s="390" t="s">
        <v>199</v>
      </c>
      <c r="C24" s="390" t="s">
        <v>288</v>
      </c>
      <c r="D24" s="390" t="s">
        <v>289</v>
      </c>
      <c r="E24" s="390" t="s">
        <v>356</v>
      </c>
      <c r="F24" s="390" t="s">
        <v>65</v>
      </c>
      <c r="G24" s="226">
        <v>10.6</v>
      </c>
      <c r="H24" s="147"/>
      <c r="I24" s="158"/>
      <c r="J24" s="158"/>
      <c r="K24" s="158"/>
      <c r="L24" s="158"/>
      <c r="M24" s="158"/>
      <c r="N24" s="158"/>
      <c r="O24" s="158"/>
      <c r="P24" s="158"/>
      <c r="Q24" s="158"/>
      <c r="R24" s="158"/>
      <c r="S24" s="158"/>
      <c r="T24" s="158"/>
    </row>
    <row r="25" spans="1:20" x14ac:dyDescent="0.2">
      <c r="A25" s="390" t="s">
        <v>183</v>
      </c>
      <c r="B25" s="390" t="s">
        <v>211</v>
      </c>
      <c r="C25" s="390" t="s">
        <v>212</v>
      </c>
      <c r="D25" s="390" t="s">
        <v>213</v>
      </c>
      <c r="E25" s="390" t="s">
        <v>371</v>
      </c>
      <c r="F25" s="390" t="s">
        <v>70</v>
      </c>
      <c r="G25" s="226">
        <v>11.8</v>
      </c>
      <c r="H25" s="147"/>
      <c r="I25" s="158"/>
      <c r="J25" s="158"/>
      <c r="K25" s="158"/>
      <c r="L25" s="158"/>
      <c r="M25" s="158"/>
      <c r="N25" s="158"/>
      <c r="O25" s="158"/>
      <c r="P25" s="158"/>
      <c r="Q25" s="158"/>
      <c r="R25" s="158"/>
      <c r="S25" s="158"/>
      <c r="T25" s="158"/>
    </row>
    <row r="26" spans="1:20" x14ac:dyDescent="0.2">
      <c r="A26" s="390" t="s">
        <v>182</v>
      </c>
      <c r="B26" s="390" t="s">
        <v>219</v>
      </c>
      <c r="C26" s="390" t="s">
        <v>224</v>
      </c>
      <c r="D26" s="390" t="s">
        <v>225</v>
      </c>
      <c r="E26" s="390" t="s">
        <v>375</v>
      </c>
      <c r="F26" s="390" t="s">
        <v>74</v>
      </c>
      <c r="G26" s="226">
        <v>10.7</v>
      </c>
      <c r="H26" s="147"/>
      <c r="I26" s="158"/>
      <c r="J26" s="158"/>
      <c r="K26" s="158"/>
      <c r="L26" s="158"/>
      <c r="M26" s="158"/>
      <c r="N26" s="158"/>
      <c r="O26" s="158"/>
      <c r="P26" s="158"/>
      <c r="Q26" s="158"/>
      <c r="R26" s="158"/>
      <c r="S26" s="158"/>
      <c r="T26" s="158"/>
    </row>
    <row r="27" spans="1:20" x14ac:dyDescent="0.2">
      <c r="A27" s="390" t="s">
        <v>180</v>
      </c>
      <c r="B27" s="390" t="s">
        <v>215</v>
      </c>
      <c r="C27" s="390" t="s">
        <v>246</v>
      </c>
      <c r="D27" s="390" t="s">
        <v>247</v>
      </c>
      <c r="E27" s="390" t="s">
        <v>377</v>
      </c>
      <c r="F27" s="390" t="s">
        <v>76</v>
      </c>
      <c r="G27" s="226">
        <v>10.3</v>
      </c>
      <c r="H27" s="147"/>
      <c r="I27" s="158"/>
      <c r="J27" s="158"/>
      <c r="K27" s="158"/>
      <c r="L27" s="158"/>
      <c r="M27" s="158"/>
      <c r="N27" s="158"/>
      <c r="O27" s="158"/>
      <c r="P27" s="158"/>
      <c r="Q27" s="158"/>
      <c r="R27" s="158"/>
      <c r="S27" s="158"/>
      <c r="T27" s="158"/>
    </row>
    <row r="28" spans="1:20" x14ac:dyDescent="0.2">
      <c r="A28" s="390" t="s">
        <v>179</v>
      </c>
      <c r="B28" s="390" t="s">
        <v>203</v>
      </c>
      <c r="C28" s="390" t="s">
        <v>204</v>
      </c>
      <c r="D28" s="390" t="s">
        <v>205</v>
      </c>
      <c r="E28" s="390" t="s">
        <v>398</v>
      </c>
      <c r="F28" s="390" t="s">
        <v>85</v>
      </c>
      <c r="G28" s="197">
        <v>11.3</v>
      </c>
      <c r="H28" s="147"/>
      <c r="I28" s="158"/>
      <c r="J28" s="158"/>
      <c r="K28" s="158"/>
      <c r="L28" s="158"/>
      <c r="M28" s="158"/>
      <c r="N28" s="158"/>
      <c r="O28" s="158"/>
      <c r="P28" s="158"/>
      <c r="Q28" s="158"/>
      <c r="R28" s="158"/>
      <c r="S28" s="158"/>
      <c r="T28" s="158"/>
    </row>
    <row r="29" spans="1:20" x14ac:dyDescent="0.2">
      <c r="A29" s="390" t="s">
        <v>182</v>
      </c>
      <c r="B29" s="390" t="s">
        <v>219</v>
      </c>
      <c r="C29" s="390" t="s">
        <v>251</v>
      </c>
      <c r="D29" s="390" t="s">
        <v>252</v>
      </c>
      <c r="E29" s="390" t="s">
        <v>399</v>
      </c>
      <c r="F29" s="390" t="s">
        <v>86</v>
      </c>
      <c r="G29" s="197">
        <v>10.4</v>
      </c>
      <c r="H29" s="147"/>
      <c r="I29" s="158"/>
      <c r="J29" s="158"/>
      <c r="K29" s="158"/>
      <c r="L29" s="158"/>
      <c r="M29" s="158"/>
      <c r="N29" s="158"/>
      <c r="O29" s="158"/>
      <c r="P29" s="158"/>
      <c r="Q29" s="158"/>
      <c r="R29" s="158"/>
      <c r="S29" s="158"/>
      <c r="T29" s="158"/>
    </row>
    <row r="30" spans="1:20" x14ac:dyDescent="0.2">
      <c r="A30" s="390" t="s">
        <v>180</v>
      </c>
      <c r="B30" s="390" t="s">
        <v>215</v>
      </c>
      <c r="C30" s="390" t="s">
        <v>246</v>
      </c>
      <c r="D30" s="390" t="s">
        <v>247</v>
      </c>
      <c r="E30" s="390" t="s">
        <v>401</v>
      </c>
      <c r="F30" s="390" t="s">
        <v>88</v>
      </c>
      <c r="G30" s="197">
        <v>11.5</v>
      </c>
      <c r="H30" s="147"/>
      <c r="I30" s="158"/>
      <c r="J30" s="158"/>
      <c r="K30" s="158"/>
      <c r="L30" s="158"/>
      <c r="M30" s="158"/>
      <c r="N30" s="158"/>
      <c r="O30" s="158"/>
      <c r="P30" s="158"/>
      <c r="Q30" s="158"/>
      <c r="R30" s="158"/>
      <c r="S30" s="158"/>
      <c r="T30" s="158"/>
    </row>
    <row r="31" spans="1:20" x14ac:dyDescent="0.2">
      <c r="A31" s="390" t="s">
        <v>183</v>
      </c>
      <c r="B31" s="390" t="s">
        <v>211</v>
      </c>
      <c r="C31" s="390" t="s">
        <v>405</v>
      </c>
      <c r="D31" s="390" t="s">
        <v>406</v>
      </c>
      <c r="E31" s="390" t="s">
        <v>407</v>
      </c>
      <c r="F31" s="390" t="s">
        <v>408</v>
      </c>
      <c r="G31" s="197">
        <v>10.7</v>
      </c>
      <c r="H31" s="147"/>
      <c r="I31" s="158"/>
      <c r="J31" s="158"/>
      <c r="K31" s="158"/>
      <c r="L31" s="158"/>
      <c r="M31" s="158"/>
      <c r="N31" s="158"/>
      <c r="O31" s="158"/>
      <c r="P31" s="158"/>
      <c r="Q31" s="158"/>
      <c r="R31" s="158"/>
      <c r="S31" s="158"/>
      <c r="T31" s="158"/>
    </row>
    <row r="32" spans="1:20" x14ac:dyDescent="0.2">
      <c r="A32" s="390" t="s">
        <v>182</v>
      </c>
      <c r="B32" s="390" t="s">
        <v>219</v>
      </c>
      <c r="C32" s="390" t="s">
        <v>224</v>
      </c>
      <c r="D32" s="390" t="s">
        <v>225</v>
      </c>
      <c r="E32" s="390" t="s">
        <v>416</v>
      </c>
      <c r="F32" s="390" t="s">
        <v>97</v>
      </c>
      <c r="G32" s="197">
        <v>12.5</v>
      </c>
      <c r="H32" s="147"/>
      <c r="I32" s="158"/>
      <c r="J32" s="158"/>
      <c r="K32" s="158"/>
      <c r="L32" s="158"/>
      <c r="M32" s="158"/>
      <c r="N32" s="158"/>
      <c r="O32" s="158"/>
      <c r="P32" s="158"/>
      <c r="Q32" s="158"/>
      <c r="R32" s="158"/>
      <c r="S32" s="158"/>
      <c r="T32" s="158"/>
    </row>
    <row r="33" spans="1:20" x14ac:dyDescent="0.2">
      <c r="A33" s="390" t="s">
        <v>179</v>
      </c>
      <c r="B33" s="390" t="s">
        <v>203</v>
      </c>
      <c r="C33" s="390" t="s">
        <v>278</v>
      </c>
      <c r="D33" s="390" t="s">
        <v>279</v>
      </c>
      <c r="E33" s="390" t="s">
        <v>423</v>
      </c>
      <c r="F33" s="390" t="s">
        <v>104</v>
      </c>
      <c r="G33" s="197">
        <v>10.199999999999999</v>
      </c>
      <c r="H33" s="147"/>
      <c r="I33" s="158"/>
      <c r="J33" s="158"/>
      <c r="K33" s="158"/>
      <c r="L33" s="158"/>
      <c r="M33" s="158"/>
      <c r="N33" s="158"/>
      <c r="O33" s="158"/>
      <c r="P33" s="158"/>
      <c r="Q33" s="158"/>
      <c r="R33" s="158"/>
      <c r="S33" s="158"/>
      <c r="T33" s="158"/>
    </row>
    <row r="34" spans="1:20" x14ac:dyDescent="0.2">
      <c r="A34" s="390" t="s">
        <v>180</v>
      </c>
      <c r="B34" s="390" t="s">
        <v>215</v>
      </c>
      <c r="C34" s="390" t="s">
        <v>285</v>
      </c>
      <c r="D34" s="390" t="s">
        <v>286</v>
      </c>
      <c r="E34" s="390" t="s">
        <v>426</v>
      </c>
      <c r="F34" s="390" t="s">
        <v>107</v>
      </c>
      <c r="G34" s="197">
        <v>11.7</v>
      </c>
      <c r="H34" s="147"/>
      <c r="I34" s="158"/>
      <c r="J34" s="158"/>
      <c r="K34" s="158"/>
      <c r="L34" s="158"/>
      <c r="M34" s="158"/>
      <c r="N34" s="158"/>
      <c r="O34" s="158"/>
      <c r="P34" s="158"/>
      <c r="Q34" s="158"/>
      <c r="R34" s="158"/>
      <c r="S34" s="158"/>
      <c r="T34" s="158"/>
    </row>
    <row r="35" spans="1:20" x14ac:dyDescent="0.2">
      <c r="A35" s="390" t="s">
        <v>179</v>
      </c>
      <c r="B35" s="390" t="s">
        <v>203</v>
      </c>
      <c r="C35" s="390" t="s">
        <v>316</v>
      </c>
      <c r="D35" s="390" t="s">
        <v>317</v>
      </c>
      <c r="E35" s="390" t="s">
        <v>428</v>
      </c>
      <c r="F35" s="390" t="s">
        <v>109</v>
      </c>
      <c r="G35" s="197">
        <v>10.3</v>
      </c>
      <c r="H35" s="147"/>
      <c r="I35" s="158"/>
      <c r="J35" s="158"/>
      <c r="K35" s="158"/>
      <c r="L35" s="158"/>
      <c r="M35" s="158"/>
      <c r="N35" s="158"/>
      <c r="O35" s="158"/>
      <c r="P35" s="158"/>
      <c r="Q35" s="158"/>
      <c r="R35" s="158"/>
      <c r="S35" s="158"/>
      <c r="T35" s="158"/>
    </row>
    <row r="36" spans="1:20" x14ac:dyDescent="0.2">
      <c r="A36" s="390" t="s">
        <v>183</v>
      </c>
      <c r="B36" s="390" t="s">
        <v>211</v>
      </c>
      <c r="C36" s="390" t="s">
        <v>234</v>
      </c>
      <c r="D36" s="390" t="s">
        <v>235</v>
      </c>
      <c r="E36" s="390" t="s">
        <v>429</v>
      </c>
      <c r="F36" s="390" t="s">
        <v>430</v>
      </c>
      <c r="G36" s="197">
        <v>12.1</v>
      </c>
      <c r="H36" s="147"/>
      <c r="I36" s="158"/>
      <c r="J36" s="158"/>
      <c r="K36" s="158"/>
      <c r="L36" s="158"/>
      <c r="M36" s="158"/>
      <c r="N36" s="158"/>
      <c r="O36" s="158"/>
      <c r="P36" s="158"/>
      <c r="Q36" s="158"/>
      <c r="R36" s="158"/>
      <c r="S36" s="158"/>
      <c r="T36" s="158"/>
    </row>
    <row r="37" spans="1:20" x14ac:dyDescent="0.2">
      <c r="A37" s="390" t="s">
        <v>182</v>
      </c>
      <c r="B37" s="390" t="s">
        <v>219</v>
      </c>
      <c r="C37" s="390" t="s">
        <v>251</v>
      </c>
      <c r="D37" s="390" t="s">
        <v>252</v>
      </c>
      <c r="E37" s="390" t="s">
        <v>432</v>
      </c>
      <c r="F37" s="390" t="s">
        <v>111</v>
      </c>
      <c r="G37" s="197">
        <v>12</v>
      </c>
      <c r="H37" s="147"/>
      <c r="I37" s="158"/>
      <c r="J37" s="158"/>
      <c r="K37" s="158"/>
      <c r="L37" s="158"/>
      <c r="M37" s="158"/>
      <c r="N37" s="158"/>
      <c r="O37" s="158"/>
      <c r="P37" s="158"/>
      <c r="Q37" s="158"/>
      <c r="R37" s="158"/>
      <c r="S37" s="158"/>
      <c r="T37" s="158"/>
    </row>
    <row r="38" spans="1:20" x14ac:dyDescent="0.2">
      <c r="A38" s="390"/>
      <c r="B38" s="390"/>
      <c r="C38" s="390"/>
      <c r="D38" s="390"/>
      <c r="E38" s="390"/>
      <c r="F38" s="390"/>
    </row>
    <row r="39" spans="1:20" x14ac:dyDescent="0.2">
      <c r="A39" s="390"/>
      <c r="B39" s="390"/>
      <c r="C39" s="390"/>
      <c r="D39" s="390"/>
      <c r="E39" s="390"/>
      <c r="F39" s="390"/>
    </row>
    <row r="40" spans="1:20" x14ac:dyDescent="0.2">
      <c r="A40" s="390"/>
      <c r="B40" s="390"/>
      <c r="C40" s="390"/>
      <c r="D40" s="390"/>
      <c r="E40" s="390"/>
      <c r="F40" s="390"/>
    </row>
    <row r="41" spans="1:20" x14ac:dyDescent="0.2">
      <c r="A41" s="390"/>
      <c r="B41" s="390"/>
      <c r="C41" s="390"/>
      <c r="D41" s="390"/>
      <c r="E41" s="390"/>
      <c r="F41" s="390"/>
    </row>
    <row r="42" spans="1:20" x14ac:dyDescent="0.2">
      <c r="A42" s="390"/>
      <c r="B42" s="390"/>
      <c r="C42" s="390"/>
      <c r="D42" s="390"/>
      <c r="E42" s="390"/>
      <c r="F42" s="390"/>
    </row>
    <row r="43" spans="1:20" x14ac:dyDescent="0.2">
      <c r="A43" s="390"/>
      <c r="B43" s="390"/>
      <c r="C43" s="390"/>
      <c r="D43" s="390"/>
      <c r="E43" s="390"/>
      <c r="F43" s="390"/>
    </row>
    <row r="44" spans="1:20" x14ac:dyDescent="0.2">
      <c r="A44" s="390"/>
      <c r="B44" s="390"/>
      <c r="C44" s="390"/>
      <c r="D44" s="390"/>
      <c r="E44" s="390"/>
      <c r="F44" s="390"/>
    </row>
    <row r="45" spans="1:20" x14ac:dyDescent="0.2">
      <c r="A45" s="390"/>
      <c r="B45" s="390"/>
      <c r="C45" s="390"/>
      <c r="D45" s="390"/>
      <c r="E45" s="390"/>
      <c r="F45" s="390"/>
    </row>
    <row r="46" spans="1:20" x14ac:dyDescent="0.2">
      <c r="A46" s="390"/>
      <c r="B46" s="390"/>
      <c r="C46" s="390"/>
      <c r="D46" s="390"/>
      <c r="E46" s="390"/>
      <c r="F46" s="390"/>
    </row>
    <row r="47" spans="1:20" x14ac:dyDescent="0.2">
      <c r="A47" s="390"/>
      <c r="B47" s="390"/>
      <c r="C47" s="390"/>
      <c r="D47" s="390"/>
      <c r="E47" s="390"/>
      <c r="F47" s="390"/>
    </row>
    <row r="48" spans="1:20" x14ac:dyDescent="0.2">
      <c r="A48" s="390"/>
      <c r="B48" s="390"/>
      <c r="C48" s="390"/>
      <c r="D48" s="390"/>
      <c r="E48" s="390"/>
      <c r="F48" s="390"/>
    </row>
    <row r="49" spans="1:6" x14ac:dyDescent="0.2">
      <c r="A49" s="390"/>
      <c r="B49" s="390"/>
      <c r="C49" s="390"/>
      <c r="D49" s="390"/>
      <c r="E49" s="390"/>
      <c r="F49" s="390"/>
    </row>
    <row r="50" spans="1:6" x14ac:dyDescent="0.2">
      <c r="A50" s="390"/>
      <c r="B50" s="390"/>
      <c r="C50" s="390"/>
      <c r="D50" s="390"/>
      <c r="E50" s="390"/>
      <c r="F50" s="390"/>
    </row>
    <row r="51" spans="1:6" x14ac:dyDescent="0.2">
      <c r="A51" s="390"/>
      <c r="B51" s="390"/>
      <c r="C51" s="390"/>
      <c r="D51" s="390"/>
      <c r="E51" s="390"/>
      <c r="F51" s="390"/>
    </row>
    <row r="52" spans="1:6" x14ac:dyDescent="0.2">
      <c r="A52" s="158"/>
      <c r="B52" s="158"/>
      <c r="C52" s="158"/>
      <c r="D52" s="158"/>
      <c r="E52" s="147"/>
      <c r="F52" s="158"/>
    </row>
    <row r="53" spans="1:6" x14ac:dyDescent="0.2">
      <c r="A53" s="158"/>
      <c r="B53" s="158"/>
      <c r="C53" s="158"/>
      <c r="D53" s="158"/>
      <c r="E53" s="147"/>
      <c r="F53" s="158"/>
    </row>
    <row r="54" spans="1:6" x14ac:dyDescent="0.2">
      <c r="A54" s="158"/>
      <c r="B54" s="158"/>
      <c r="C54" s="158"/>
      <c r="D54" s="158"/>
      <c r="E54" s="147"/>
      <c r="F54" s="158"/>
    </row>
    <row r="55" spans="1:6" x14ac:dyDescent="0.2">
      <c r="A55" s="158"/>
      <c r="B55" s="158"/>
      <c r="C55" s="158"/>
      <c r="D55" s="158"/>
      <c r="E55" s="147"/>
      <c r="F55" s="158"/>
    </row>
    <row r="56" spans="1:6" x14ac:dyDescent="0.2">
      <c r="A56" s="158"/>
      <c r="B56" s="158"/>
      <c r="C56" s="158"/>
      <c r="D56" s="158"/>
      <c r="E56" s="147"/>
      <c r="F56" s="158"/>
    </row>
    <row r="57" spans="1:6" x14ac:dyDescent="0.2">
      <c r="A57" s="158"/>
      <c r="B57" s="158"/>
      <c r="C57" s="158"/>
      <c r="D57" s="158"/>
      <c r="E57" s="147"/>
      <c r="F57" s="158"/>
    </row>
    <row r="58" spans="1:6" x14ac:dyDescent="0.2">
      <c r="A58" s="158"/>
      <c r="B58" s="158"/>
      <c r="C58" s="158"/>
      <c r="D58" s="158"/>
      <c r="E58" s="147"/>
      <c r="F58" s="158"/>
    </row>
    <row r="59" spans="1:6" x14ac:dyDescent="0.2">
      <c r="A59" s="158"/>
      <c r="B59" s="158"/>
      <c r="C59" s="158"/>
      <c r="D59" s="158"/>
      <c r="E59" s="147"/>
      <c r="F59" s="158"/>
    </row>
    <row r="60" spans="1:6" x14ac:dyDescent="0.2">
      <c r="A60" s="158"/>
      <c r="B60" s="158"/>
      <c r="C60" s="158"/>
      <c r="D60" s="158"/>
      <c r="E60" s="147"/>
      <c r="F60" s="158"/>
    </row>
    <row r="61" spans="1:6" x14ac:dyDescent="0.2">
      <c r="A61" s="158"/>
      <c r="B61" s="158"/>
      <c r="C61" s="158"/>
      <c r="D61" s="158"/>
      <c r="E61" s="147"/>
      <c r="F61" s="158"/>
    </row>
    <row r="62" spans="1:6" x14ac:dyDescent="0.2">
      <c r="A62" s="158"/>
      <c r="B62" s="158"/>
      <c r="C62" s="158"/>
      <c r="D62" s="158"/>
      <c r="E62" s="147"/>
      <c r="F62" s="158"/>
    </row>
    <row r="63" spans="1:6" x14ac:dyDescent="0.2">
      <c r="A63" s="158"/>
      <c r="B63" s="158"/>
      <c r="C63" s="158"/>
      <c r="D63" s="158"/>
      <c r="E63" s="147"/>
      <c r="F63" s="158"/>
    </row>
    <row r="64" spans="1:6" x14ac:dyDescent="0.2">
      <c r="A64" s="158"/>
      <c r="B64" s="158"/>
      <c r="C64" s="158"/>
      <c r="D64" s="158"/>
      <c r="E64" s="147"/>
      <c r="F64" s="158"/>
    </row>
    <row r="65" spans="1:6" x14ac:dyDescent="0.2">
      <c r="A65" s="158"/>
      <c r="B65" s="158"/>
      <c r="C65" s="158"/>
      <c r="D65" s="158"/>
      <c r="E65" s="147"/>
      <c r="F65" s="158"/>
    </row>
    <row r="66" spans="1:6" x14ac:dyDescent="0.2">
      <c r="A66" s="158"/>
      <c r="B66" s="158"/>
      <c r="C66" s="158"/>
      <c r="D66" s="158"/>
      <c r="E66" s="147"/>
      <c r="F66" s="158"/>
    </row>
    <row r="67" spans="1:6" x14ac:dyDescent="0.2">
      <c r="A67" s="158"/>
      <c r="B67" s="158"/>
      <c r="C67" s="158"/>
      <c r="D67" s="158"/>
      <c r="E67" s="147"/>
      <c r="F67" s="158"/>
    </row>
    <row r="68" spans="1:6" x14ac:dyDescent="0.2">
      <c r="A68" s="158"/>
      <c r="B68" s="158"/>
      <c r="C68" s="158"/>
      <c r="D68" s="158"/>
      <c r="E68" s="147"/>
      <c r="F68" s="158"/>
    </row>
    <row r="69" spans="1:6" x14ac:dyDescent="0.2">
      <c r="A69" s="158"/>
      <c r="B69" s="158"/>
      <c r="C69" s="158"/>
      <c r="D69" s="158"/>
      <c r="E69" s="147"/>
      <c r="F69" s="158"/>
    </row>
    <row r="70" spans="1:6" x14ac:dyDescent="0.2">
      <c r="A70" s="158"/>
      <c r="B70" s="158"/>
      <c r="C70" s="158"/>
      <c r="D70" s="158"/>
      <c r="E70" s="147"/>
      <c r="F70" s="158"/>
    </row>
    <row r="71" spans="1:6" x14ac:dyDescent="0.2">
      <c r="A71" s="158"/>
      <c r="B71" s="158"/>
      <c r="C71" s="158"/>
      <c r="D71" s="158"/>
      <c r="E71" s="147"/>
      <c r="F71" s="158"/>
    </row>
    <row r="72" spans="1:6" x14ac:dyDescent="0.2">
      <c r="A72" s="158"/>
      <c r="B72" s="158"/>
      <c r="C72" s="158"/>
      <c r="D72" s="158"/>
      <c r="E72" s="147"/>
      <c r="F72" s="158"/>
    </row>
    <row r="73" spans="1:6" x14ac:dyDescent="0.2">
      <c r="A73" s="158"/>
      <c r="B73" s="158"/>
      <c r="C73" s="158"/>
      <c r="D73" s="158"/>
      <c r="E73" s="147"/>
      <c r="F73" s="158"/>
    </row>
    <row r="74" spans="1:6" x14ac:dyDescent="0.2">
      <c r="A74" s="158"/>
      <c r="B74" s="158"/>
      <c r="C74" s="158"/>
      <c r="D74" s="158"/>
      <c r="E74" s="147"/>
      <c r="F74" s="158"/>
    </row>
    <row r="75" spans="1:6" x14ac:dyDescent="0.2">
      <c r="A75" s="158"/>
      <c r="B75" s="158"/>
      <c r="C75" s="158"/>
      <c r="D75" s="158"/>
      <c r="E75" s="147"/>
      <c r="F75" s="158"/>
    </row>
  </sheetData>
  <customSheetViews>
    <customSheetView guid="{0B466410-FB7E-451A-AFD3-95886095C000}">
      <pane xSplit="1" ySplit="4" topLeftCell="B5" activePane="bottomRight" state="frozen"/>
      <selection pane="bottomRight" activeCell="I6" sqref="I6"/>
      <pageMargins left="0.7" right="0.7" top="0.75" bottom="0.75" header="0.3" footer="0.3"/>
    </customSheetView>
    <customSheetView guid="{460C675D-EB01-4F1F-8F6F-F3410AC9815E}">
      <pane ySplit="4" topLeftCell="A5" activePane="bottomLeft" state="frozen"/>
      <selection pane="bottomLeft"/>
      <pageMargins left="0.7" right="0.7" top="0.75" bottom="0.75" header="0.3" footer="0.3"/>
    </customSheetView>
  </customSheetViews>
  <conditionalFormatting sqref="G32:G37">
    <cfRule type="expression" dxfId="29" priority="40">
      <formula>H32="yes"</formula>
    </cfRule>
  </conditionalFormatting>
  <conditionalFormatting sqref="G28:G31">
    <cfRule type="expression" dxfId="28" priority="19">
      <formula>H28="yes"</formula>
    </cfRule>
  </conditionalFormatting>
  <conditionalFormatting sqref="E52:E75">
    <cfRule type="expression" dxfId="27" priority="3">
      <formula>$BC52="yes"</formula>
    </cfRule>
    <cfRule type="expression" dxfId="26" priority="4">
      <formula>AND($BC52="no",$BD52="up")</formula>
    </cfRule>
  </conditionalFormatting>
  <conditionalFormatting sqref="E5:E11 E13:E51">
    <cfRule type="expression" dxfId="25" priority="1">
      <formula>#REF!="yes"</formula>
    </cfRule>
    <cfRule type="expression" dxfId="24" priority="2">
      <formula>AND(#REF!="no",$L5="up")</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F58"/>
  <sheetViews>
    <sheetView showRowColHeaders="0" zoomScale="70" zoomScaleNormal="70" workbookViewId="0">
      <selection activeCell="B1" sqref="B1"/>
    </sheetView>
  </sheetViews>
  <sheetFormatPr defaultColWidth="0" defaultRowHeight="12.75" customHeight="1" zeroHeight="1" x14ac:dyDescent="0.25"/>
  <cols>
    <col min="1" max="1" width="1.6640625" style="21" customWidth="1"/>
    <col min="2" max="5" width="10.77734375" style="21" customWidth="1"/>
    <col min="6" max="6" width="3.44140625" style="21" customWidth="1"/>
    <col min="7" max="7" width="20.33203125" style="21" customWidth="1"/>
    <col min="8" max="26" width="9.77734375" style="21" customWidth="1"/>
    <col min="27" max="27" width="9.44140625" style="21" customWidth="1"/>
    <col min="28" max="31" width="10.77734375" style="21" customWidth="1"/>
    <col min="32" max="32" width="11.44140625" style="21" customWidth="1"/>
    <col min="33" max="16384" width="10.6640625" style="21" hidden="1"/>
  </cols>
  <sheetData>
    <row r="1" spans="1:32" ht="10"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207"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419" t="s">
        <v>120</v>
      </c>
      <c r="C4" s="419"/>
      <c r="D4" s="419"/>
      <c r="E4" s="419"/>
      <c r="F4" s="419"/>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9"/>
      <c r="C5" s="419"/>
      <c r="D5" s="419"/>
      <c r="E5" s="419"/>
      <c r="F5" s="419"/>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35">
      <c r="A7" s="20"/>
      <c r="B7" s="20"/>
      <c r="C7" s="20"/>
      <c r="D7" s="20"/>
      <c r="E7" s="20"/>
      <c r="F7" s="20"/>
      <c r="G7" s="20"/>
      <c r="H7" s="20"/>
      <c r="I7" s="20"/>
      <c r="J7" s="20"/>
      <c r="K7" s="20"/>
      <c r="L7" s="20"/>
      <c r="M7" s="20"/>
      <c r="N7" s="20"/>
      <c r="O7" s="20"/>
      <c r="P7" s="20"/>
      <c r="Q7" s="20"/>
      <c r="R7" s="20"/>
      <c r="S7" s="20"/>
      <c r="T7" s="20"/>
      <c r="U7" s="20"/>
      <c r="V7" s="22"/>
      <c r="W7" s="20"/>
      <c r="X7" s="20"/>
      <c r="Y7" s="20"/>
      <c r="Z7" s="20"/>
      <c r="AA7" s="20"/>
      <c r="AB7" s="20"/>
      <c r="AC7" s="20"/>
      <c r="AD7" s="20"/>
      <c r="AE7" s="20"/>
      <c r="AF7" s="20"/>
    </row>
    <row r="8" spans="1:32" ht="15" customHeight="1" x14ac:dyDescent="0.25">
      <c r="A8" s="20"/>
      <c r="B8" s="20"/>
      <c r="C8" s="20"/>
      <c r="D8" s="20"/>
      <c r="E8" s="20"/>
      <c r="F8" s="20"/>
      <c r="G8" s="20"/>
      <c r="H8" s="20"/>
      <c r="I8" s="20"/>
      <c r="J8" s="20"/>
      <c r="K8" s="20"/>
      <c r="L8" s="20"/>
      <c r="M8" s="20"/>
      <c r="N8" s="20"/>
      <c r="O8" s="20"/>
      <c r="P8" s="20"/>
      <c r="Q8" s="20"/>
      <c r="R8" s="20"/>
      <c r="S8" s="20"/>
      <c r="T8" s="20"/>
      <c r="U8" s="20"/>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35">
      <c r="A33" s="20"/>
      <c r="B33" s="20"/>
      <c r="C33" s="20"/>
      <c r="D33" s="20"/>
      <c r="E33" s="20"/>
      <c r="F33" s="20"/>
      <c r="G33" s="20"/>
      <c r="H33" s="20"/>
      <c r="I33" s="20"/>
      <c r="J33" s="20"/>
      <c r="K33" s="23"/>
      <c r="L33" s="20"/>
      <c r="M33" s="20"/>
      <c r="N33" s="20"/>
      <c r="O33" s="20"/>
      <c r="P33" s="20"/>
      <c r="Q33" s="20"/>
      <c r="R33" s="20"/>
      <c r="S33" s="20"/>
      <c r="T33" s="20"/>
      <c r="U33" s="20"/>
      <c r="V33" s="20"/>
      <c r="W33" s="20"/>
      <c r="X33" s="20"/>
      <c r="Y33" s="20"/>
      <c r="Z33" s="20"/>
      <c r="AA33" s="20"/>
      <c r="AB33" s="20"/>
      <c r="AC33" s="20"/>
      <c r="AD33" s="20"/>
      <c r="AE33" s="20"/>
      <c r="AF33" s="22"/>
    </row>
    <row r="34" spans="1:32" ht="15" customHeight="1" x14ac:dyDescent="0.25">
      <c r="A34" s="20"/>
      <c r="B34" s="20"/>
      <c r="C34" s="20"/>
      <c r="D34" s="20"/>
      <c r="E34" s="20"/>
      <c r="F34" s="20"/>
      <c r="G34" s="43" t="s">
        <v>121</v>
      </c>
      <c r="H34" s="470" t="str">
        <f>'44a CCG trending chart data'!B1</f>
        <v>(All)</v>
      </c>
      <c r="I34" s="471"/>
      <c r="J34" s="471"/>
      <c r="K34" s="471"/>
      <c r="L34" s="435"/>
      <c r="M34" s="451" t="s">
        <v>486</v>
      </c>
      <c r="N34" s="464"/>
      <c r="O34" s="433" t="e">
        <f>VLOOKUP('44a CCG trending chart data'!$B$1,'44a CCG trending DATA'!$D$3:$F$108,3,FALSE)</f>
        <v>#N/A</v>
      </c>
      <c r="P34" s="434"/>
      <c r="Q34" s="435"/>
      <c r="R34" s="20"/>
      <c r="S34" s="20"/>
      <c r="T34" s="20"/>
      <c r="U34" s="20"/>
      <c r="V34" s="20"/>
      <c r="W34" s="20"/>
      <c r="X34" s="20"/>
      <c r="Y34" s="20"/>
      <c r="Z34" s="20"/>
      <c r="AA34" s="20"/>
      <c r="AB34" s="20"/>
      <c r="AC34" s="20"/>
      <c r="AD34" s="20"/>
      <c r="AE34" s="20"/>
    </row>
    <row r="35" spans="1:32" ht="15" customHeight="1" x14ac:dyDescent="0.25">
      <c r="A35" s="20"/>
      <c r="B35" s="20"/>
      <c r="C35" s="20"/>
      <c r="D35" s="20"/>
      <c r="E35" s="20"/>
      <c r="F35" s="20"/>
      <c r="G35" s="44"/>
      <c r="H35" s="472"/>
      <c r="I35" s="471"/>
      <c r="J35" s="471"/>
      <c r="K35" s="471"/>
      <c r="L35" s="435"/>
      <c r="M35" s="465"/>
      <c r="N35" s="464"/>
      <c r="O35" s="436"/>
      <c r="P35" s="434"/>
      <c r="Q35" s="435"/>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20"/>
      <c r="H36" s="20"/>
      <c r="I36" s="20"/>
      <c r="J36" s="20"/>
      <c r="K36" s="20"/>
      <c r="L36" s="20"/>
      <c r="M36" s="20"/>
      <c r="N36" s="24"/>
      <c r="O36" s="20"/>
      <c r="P36" s="20"/>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5">
        <f>'44a CCG trending DATA'!H$2</f>
        <v>44287</v>
      </c>
      <c r="I37" s="25">
        <f>'44a CCG trending DATA'!I$2</f>
        <v>44317</v>
      </c>
      <c r="J37" s="25">
        <f>'44a CCG trending DATA'!J$2</f>
        <v>44348</v>
      </c>
      <c r="K37" s="25">
        <f>'44a CCG trending DATA'!K$2</f>
        <v>44378</v>
      </c>
      <c r="L37" s="25">
        <f>'44a CCG trending DATA'!L$2</f>
        <v>44409</v>
      </c>
      <c r="M37" s="25">
        <f>'44a CCG trending DATA'!M$2</f>
        <v>44440</v>
      </c>
      <c r="N37" s="25">
        <f>'44a CCG trending DATA'!N$2</f>
        <v>44470</v>
      </c>
      <c r="O37" s="25">
        <f>'44a CCG trending DATA'!O$2</f>
        <v>44501</v>
      </c>
      <c r="P37" s="24"/>
      <c r="Q37" s="24"/>
      <c r="R37" s="24"/>
      <c r="S37" s="24"/>
      <c r="T37" s="24"/>
      <c r="U37" s="24"/>
      <c r="V37" s="24"/>
      <c r="W37" s="24"/>
      <c r="X37" s="24"/>
      <c r="Y37" s="24"/>
      <c r="Z37" s="24"/>
      <c r="AA37" s="24"/>
      <c r="AB37" s="24"/>
      <c r="AC37" s="24"/>
      <c r="AD37" s="24"/>
      <c r="AE37" s="24"/>
      <c r="AF37" s="20"/>
    </row>
    <row r="38" spans="1:32" ht="15" customHeight="1" x14ac:dyDescent="0.25">
      <c r="A38" s="20"/>
      <c r="B38" s="20"/>
      <c r="C38" s="20"/>
      <c r="D38" s="20"/>
      <c r="E38" s="20"/>
      <c r="F38" s="20"/>
      <c r="G38" s="429" t="s">
        <v>122</v>
      </c>
      <c r="H38" s="468" t="e">
        <f>'44a CCG trending chart data'!A8</f>
        <v>#N/A</v>
      </c>
      <c r="I38" s="468" t="e">
        <f>'44a CCG trending chart data'!B8</f>
        <v>#N/A</v>
      </c>
      <c r="J38" s="468" t="e">
        <f>'44a CCG trending chart data'!C8</f>
        <v>#N/A</v>
      </c>
      <c r="K38" s="468" t="e">
        <f>'44a CCG trending chart data'!D8</f>
        <v>#N/A</v>
      </c>
      <c r="L38" s="468" t="e">
        <f>'44a CCG trending chart data'!E8</f>
        <v>#N/A</v>
      </c>
      <c r="M38" s="468" t="e">
        <f>'44a CCG trending chart data'!F8</f>
        <v>#N/A</v>
      </c>
      <c r="N38" s="468" t="e">
        <f>'44a CCG trending chart data'!G8</f>
        <v>#N/A</v>
      </c>
      <c r="O38" s="468" t="e">
        <f>'44a CCG trending chart data'!H8</f>
        <v>#N/A</v>
      </c>
      <c r="P38" s="24"/>
      <c r="Q38" s="24"/>
      <c r="R38" s="24"/>
      <c r="S38" s="24"/>
      <c r="T38" s="24"/>
      <c r="U38" s="24"/>
      <c r="V38" s="24"/>
      <c r="W38" s="24"/>
      <c r="X38" s="24"/>
      <c r="Y38" s="24"/>
      <c r="Z38" s="24"/>
      <c r="AA38" s="24"/>
      <c r="AB38" s="24"/>
      <c r="AC38" s="24"/>
      <c r="AD38" s="24"/>
      <c r="AE38" s="24"/>
      <c r="AF38" s="417"/>
    </row>
    <row r="39" spans="1:32" ht="15" customHeight="1" x14ac:dyDescent="0.25">
      <c r="A39" s="20"/>
      <c r="B39" s="20"/>
      <c r="C39" s="20"/>
      <c r="D39" s="20"/>
      <c r="E39" s="20"/>
      <c r="F39" s="20"/>
      <c r="G39" s="467"/>
      <c r="H39" s="469"/>
      <c r="I39" s="469"/>
      <c r="J39" s="469"/>
      <c r="K39" s="469"/>
      <c r="L39" s="469"/>
      <c r="M39" s="469"/>
      <c r="N39" s="469"/>
      <c r="O39" s="469"/>
      <c r="P39" s="24"/>
      <c r="Q39" s="24"/>
      <c r="R39" s="24"/>
      <c r="S39" s="24"/>
      <c r="T39" s="24"/>
      <c r="U39" s="24"/>
      <c r="V39" s="24"/>
      <c r="W39" s="24"/>
      <c r="X39" s="24"/>
      <c r="Y39" s="24"/>
      <c r="Z39" s="24"/>
      <c r="AA39" s="24"/>
      <c r="AB39" s="24"/>
      <c r="AC39" s="24"/>
      <c r="AD39" s="24"/>
      <c r="AE39" s="24"/>
      <c r="AF39" s="466"/>
    </row>
    <row r="40" spans="1:32" ht="15" customHeight="1" x14ac:dyDescent="0.25">
      <c r="A40" s="20"/>
      <c r="B40" s="20"/>
      <c r="C40" s="20"/>
      <c r="D40" s="20"/>
      <c r="E40" s="20"/>
      <c r="F40" s="20"/>
      <c r="G40" s="20"/>
      <c r="H40" s="24"/>
      <c r="I40" s="20"/>
      <c r="J40" s="24"/>
      <c r="K40" s="24"/>
      <c r="L40" s="24"/>
      <c r="M40" s="24"/>
      <c r="N40" s="24"/>
      <c r="O40" s="24"/>
      <c r="P40" s="24"/>
      <c r="Q40" s="24"/>
      <c r="R40" s="24"/>
      <c r="S40" s="24"/>
      <c r="T40" s="24"/>
      <c r="U40" s="24"/>
      <c r="V40" s="24"/>
      <c r="W40" s="24"/>
      <c r="X40" s="24"/>
      <c r="Y40" s="24"/>
      <c r="Z40" s="24"/>
      <c r="AA40" s="24"/>
      <c r="AB40" s="24"/>
      <c r="AC40" s="24"/>
      <c r="AD40" s="24"/>
      <c r="AE40" s="24"/>
      <c r="AF40" s="20"/>
    </row>
    <row r="41" spans="1:32" ht="15" customHeight="1" x14ac:dyDescent="0.25">
      <c r="A41" s="20"/>
      <c r="B41" s="20"/>
      <c r="C41" s="20"/>
      <c r="D41" s="20"/>
      <c r="E41" s="20"/>
      <c r="F41" s="20"/>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0"/>
    </row>
    <row r="42" spans="1:32" ht="15" customHeight="1" x14ac:dyDescent="0.25">
      <c r="A42" s="20"/>
      <c r="B42" s="20"/>
      <c r="C42" s="20"/>
      <c r="D42" s="20"/>
      <c r="E42" s="20"/>
      <c r="F42" s="20"/>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0"/>
    </row>
    <row r="43" spans="1:32" ht="15" customHeight="1" x14ac:dyDescent="0.25">
      <c r="A43" s="20"/>
      <c r="B43" s="20"/>
      <c r="C43" s="20"/>
      <c r="D43" s="20"/>
      <c r="E43" s="20"/>
      <c r="F43" s="20"/>
      <c r="G43" s="24"/>
      <c r="H43" s="24"/>
      <c r="I43" s="24"/>
      <c r="J43" s="24"/>
      <c r="K43" s="24"/>
      <c r="L43" s="24"/>
      <c r="M43" s="24"/>
      <c r="N43" s="24"/>
      <c r="O43" s="24"/>
      <c r="P43" s="24"/>
      <c r="Q43" s="20"/>
      <c r="R43" s="20"/>
      <c r="S43" s="20"/>
      <c r="T43" s="20"/>
      <c r="U43" s="20"/>
      <c r="V43" s="20"/>
      <c r="W43" s="20"/>
      <c r="X43" s="20"/>
      <c r="Y43" s="20"/>
      <c r="Z43" s="20"/>
      <c r="AA43" s="20"/>
      <c r="AB43" s="20"/>
      <c r="AC43" s="20"/>
      <c r="AD43" s="20"/>
      <c r="AE43" s="20"/>
      <c r="AF43" s="20"/>
    </row>
    <row r="44" spans="1:32" ht="15" customHeight="1" x14ac:dyDescent="0.25">
      <c r="A44" s="20"/>
      <c r="B44" s="20"/>
      <c r="C44" s="20"/>
      <c r="D44" s="20"/>
      <c r="E44" s="20"/>
      <c r="F44" s="20"/>
      <c r="G44" s="24"/>
      <c r="H44" s="24"/>
      <c r="I44" s="24"/>
      <c r="J44" s="24"/>
      <c r="K44" s="24"/>
      <c r="L44" s="24"/>
      <c r="M44" s="24"/>
      <c r="N44" s="24"/>
      <c r="O44" s="24"/>
      <c r="P44" s="24"/>
      <c r="Q44" s="24"/>
      <c r="R44" s="20"/>
      <c r="S44" s="20"/>
      <c r="T44" s="20"/>
      <c r="U44" s="20"/>
      <c r="V44" s="20"/>
      <c r="W44" s="20"/>
      <c r="X44" s="20"/>
      <c r="Y44" s="20"/>
      <c r="Z44" s="20"/>
      <c r="AA44" s="20"/>
      <c r="AB44" s="20"/>
      <c r="AC44" s="20"/>
      <c r="AD44" s="20"/>
      <c r="AE44" s="20"/>
      <c r="AF44" s="20"/>
    </row>
    <row r="45" spans="1:32" ht="15" customHeight="1" x14ac:dyDescent="0.25">
      <c r="A45" s="20"/>
      <c r="B45" s="20"/>
      <c r="C45" s="20"/>
      <c r="D45" s="20"/>
      <c r="E45" s="20"/>
      <c r="F45" s="20"/>
      <c r="G45" s="24"/>
      <c r="H45" s="24"/>
      <c r="I45" s="24"/>
      <c r="J45" s="24"/>
      <c r="K45" s="24"/>
      <c r="L45" s="24"/>
      <c r="M45" s="24"/>
      <c r="N45" s="24"/>
      <c r="O45" s="24"/>
      <c r="P45" s="24"/>
      <c r="Q45" s="24"/>
      <c r="R45" s="20"/>
      <c r="S45" s="20"/>
      <c r="T45" s="20"/>
      <c r="U45" s="20"/>
      <c r="V45" s="20"/>
      <c r="W45" s="20"/>
      <c r="X45" s="20"/>
      <c r="Y45" s="20"/>
      <c r="Z45" s="20"/>
      <c r="AA45" s="20"/>
      <c r="AB45" s="20"/>
      <c r="AC45" s="20"/>
      <c r="AD45" s="20"/>
      <c r="AE45" s="20"/>
      <c r="AF45" s="20"/>
    </row>
    <row r="46" spans="1:32" ht="15" customHeight="1" x14ac:dyDescent="0.25">
      <c r="A46" s="20"/>
      <c r="B46" s="20"/>
      <c r="C46" s="20"/>
      <c r="D46" s="20"/>
      <c r="E46" s="20"/>
      <c r="F46" s="20"/>
      <c r="G46" s="24"/>
      <c r="H46" s="24"/>
      <c r="I46" s="24"/>
      <c r="J46" s="24"/>
      <c r="K46" s="24"/>
      <c r="L46" s="24"/>
      <c r="M46" s="24"/>
      <c r="N46" s="24"/>
      <c r="O46" s="24"/>
      <c r="P46" s="24"/>
      <c r="Q46" s="24"/>
      <c r="R46" s="20"/>
      <c r="S46" s="20"/>
      <c r="T46" s="20"/>
      <c r="U46" s="20"/>
      <c r="V46" s="20"/>
      <c r="W46" s="20"/>
      <c r="X46" s="20"/>
      <c r="Y46" s="20"/>
      <c r="Z46" s="20"/>
      <c r="AA46" s="20"/>
      <c r="AB46" s="20"/>
      <c r="AC46" s="20"/>
      <c r="AD46" s="20"/>
      <c r="AE46" s="20"/>
      <c r="AF46" s="20"/>
    </row>
    <row r="47" spans="1:32" ht="15" customHeight="1" x14ac:dyDescent="0.25">
      <c r="A47" s="20"/>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0"/>
    </row>
    <row r="48" spans="1:32" ht="15" customHeight="1" x14ac:dyDescent="0.25">
      <c r="A48" s="20"/>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row>
    <row r="50" spans="1:32" ht="15" customHeight="1" x14ac:dyDescent="0.25">
      <c r="A50" s="20"/>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2" ht="15" customHeight="1" x14ac:dyDescent="0.25">
      <c r="A51" s="20"/>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row>
    <row r="52" spans="1:32" ht="15" customHeight="1" x14ac:dyDescent="0.25">
      <c r="A52" s="20"/>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row>
    <row r="53" spans="1:32" ht="15" customHeight="1" x14ac:dyDescent="0.25">
      <c r="A53" s="20"/>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row>
    <row r="54" spans="1:32" ht="15" customHeight="1" x14ac:dyDescent="0.25">
      <c r="A54" s="20"/>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row>
    <row r="55" spans="1:32" ht="15" customHeight="1" x14ac:dyDescent="0.25">
      <c r="A55" s="20"/>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row>
    <row r="56" spans="1:32" ht="12.5" hidden="1" x14ac:dyDescent="0.25">
      <c r="AF56" s="24"/>
    </row>
    <row r="57" spans="1:32" ht="12.5" hidden="1" x14ac:dyDescent="0.25">
      <c r="AF57" s="24"/>
    </row>
    <row r="58" spans="1:32" ht="12.75" customHeight="1" x14ac:dyDescent="0.25">
      <c r="AF58" s="24"/>
    </row>
  </sheetData>
  <customSheetViews>
    <customSheetView guid="{0B466410-FB7E-451A-AFD3-95886095C000}" scale="70" showPageBreaks="1" printArea="1" hiddenRows="1" hiddenColumns="1" view="pageBreakPreview">
      <selection activeCell="T2" sqref="T2"/>
      <pageMargins left="0" right="0" top="0" bottom="0" header="0.51181102362204722" footer="0.51181102362204722"/>
      <pageSetup paperSize="9" scale="57" orientation="landscape" r:id="rId1"/>
      <headerFooter alignWithMargins="0"/>
    </customSheetView>
    <customSheetView guid="{460C675D-EB01-4F1F-8F6F-F3410AC9815E}" scale="70" showRowCol="0" hiddenRows="1" hiddenColumns="1">
      <pageMargins left="0" right="0" top="0" bottom="0" header="0.51181102362204722" footer="0.51181102362204722"/>
      <pageSetup paperSize="9" scale="57" orientation="landscape" r:id="rId2"/>
      <headerFooter alignWithMargins="0"/>
    </customSheetView>
  </customSheetViews>
  <mergeCells count="14">
    <mergeCell ref="B4:F5"/>
    <mergeCell ref="M34:N35"/>
    <mergeCell ref="AF38:AF39"/>
    <mergeCell ref="G38:G39"/>
    <mergeCell ref="H38:H39"/>
    <mergeCell ref="I38:I39"/>
    <mergeCell ref="O34:Q35"/>
    <mergeCell ref="H34:L35"/>
    <mergeCell ref="J38:J39"/>
    <mergeCell ref="K38:K39"/>
    <mergeCell ref="L38:L39"/>
    <mergeCell ref="M38:M39"/>
    <mergeCell ref="N38:N39"/>
    <mergeCell ref="O38:O39"/>
  </mergeCells>
  <conditionalFormatting sqref="AF38">
    <cfRule type="containsErrors" dxfId="23" priority="11">
      <formula>ISERROR(AF38)</formula>
    </cfRule>
  </conditionalFormatting>
  <conditionalFormatting sqref="O34">
    <cfRule type="containsErrors" dxfId="22" priority="3">
      <formula>ISERROR(O34)</formula>
    </cfRule>
  </conditionalFormatting>
  <conditionalFormatting sqref="H38:O38">
    <cfRule type="containsErrors" dxfId="21" priority="2">
      <formula>ISERROR(H38)</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FFFF00"/>
  </sheetPr>
  <dimension ref="A1:Y9"/>
  <sheetViews>
    <sheetView workbookViewId="0">
      <selection activeCell="A2" sqref="A2"/>
    </sheetView>
  </sheetViews>
  <sheetFormatPr defaultColWidth="9.33203125" defaultRowHeight="12.5" x14ac:dyDescent="0.25"/>
  <cols>
    <col min="1" max="1" width="14.33203125" style="21" bestFit="1" customWidth="1"/>
    <col min="2" max="2" width="14.6640625" style="21" bestFit="1" customWidth="1"/>
    <col min="3" max="3" width="14.33203125" style="21" bestFit="1" customWidth="1"/>
    <col min="4" max="4" width="13.6640625" style="21" bestFit="1" customWidth="1"/>
    <col min="5" max="5" width="14.6640625" style="21" bestFit="1" customWidth="1"/>
    <col min="6" max="6" width="14.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5" x14ac:dyDescent="0.25">
      <c r="A1" s="160" t="s">
        <v>0</v>
      </c>
      <c r="B1" s="412" t="s">
        <v>504</v>
      </c>
    </row>
    <row r="3" spans="1:25" x14ac:dyDescent="0.25">
      <c r="A3" s="412" t="s">
        <v>485</v>
      </c>
      <c r="B3" s="412" t="s">
        <v>616</v>
      </c>
      <c r="C3" s="412" t="s">
        <v>617</v>
      </c>
      <c r="D3" s="412" t="s">
        <v>618</v>
      </c>
      <c r="E3" s="412" t="s">
        <v>626</v>
      </c>
      <c r="F3" s="412" t="s">
        <v>631</v>
      </c>
      <c r="G3" s="412" t="s">
        <v>636</v>
      </c>
      <c r="H3" s="412" t="s">
        <v>652</v>
      </c>
      <c r="I3"/>
      <c r="J3"/>
      <c r="K3"/>
      <c r="L3"/>
      <c r="M3"/>
      <c r="N3"/>
      <c r="O3"/>
      <c r="P3"/>
      <c r="Q3"/>
      <c r="R3"/>
      <c r="S3"/>
      <c r="T3"/>
      <c r="U3"/>
      <c r="V3"/>
      <c r="W3"/>
      <c r="X3"/>
      <c r="Y3"/>
    </row>
    <row r="4" spans="1:25" x14ac:dyDescent="0.25">
      <c r="A4" s="159">
        <v>82.486000000000033</v>
      </c>
      <c r="B4" s="159">
        <v>82.688999999999979</v>
      </c>
      <c r="C4" s="159">
        <v>83.518999999999977</v>
      </c>
      <c r="D4" s="159">
        <v>84.393000000000015</v>
      </c>
      <c r="E4" s="159">
        <v>85.275999999999996</v>
      </c>
      <c r="F4" s="123">
        <v>86.17900000000003</v>
      </c>
      <c r="G4" s="159">
        <v>87.789000000000044</v>
      </c>
      <c r="H4" s="159">
        <v>90.096000000000004</v>
      </c>
      <c r="I4"/>
      <c r="J4"/>
      <c r="K4"/>
      <c r="L4"/>
      <c r="M4"/>
      <c r="N4"/>
      <c r="O4"/>
      <c r="P4"/>
      <c r="Q4"/>
      <c r="R4"/>
      <c r="S4"/>
      <c r="T4"/>
      <c r="U4"/>
      <c r="V4"/>
      <c r="W4"/>
      <c r="X4"/>
    </row>
    <row r="5" spans="1:25" x14ac:dyDescent="0.25">
      <c r="A5"/>
      <c r="B5"/>
      <c r="C5"/>
      <c r="D5"/>
      <c r="E5"/>
      <c r="F5"/>
      <c r="G5"/>
      <c r="H5"/>
      <c r="I5"/>
      <c r="J5"/>
      <c r="K5"/>
      <c r="L5"/>
      <c r="M5"/>
      <c r="N5"/>
      <c r="O5"/>
    </row>
    <row r="7" spans="1:25" x14ac:dyDescent="0.25">
      <c r="A7" s="64">
        <v>44287</v>
      </c>
      <c r="B7" s="64">
        <v>44317</v>
      </c>
      <c r="C7" s="64">
        <v>44348</v>
      </c>
      <c r="D7" s="64">
        <v>44378</v>
      </c>
      <c r="E7" s="64">
        <v>44409</v>
      </c>
      <c r="F7" s="64">
        <v>44440</v>
      </c>
      <c r="G7" s="64">
        <v>44470</v>
      </c>
      <c r="H7" s="64">
        <v>44501</v>
      </c>
      <c r="I7" s="264"/>
      <c r="J7" s="264"/>
      <c r="K7" s="264"/>
      <c r="L7" s="264"/>
      <c r="M7" s="264"/>
      <c r="N7" s="264"/>
      <c r="O7" s="264"/>
      <c r="P7" s="264"/>
      <c r="Q7" s="264"/>
      <c r="R7" s="264"/>
      <c r="S7" s="264"/>
      <c r="T7" s="264"/>
      <c r="U7" s="264"/>
      <c r="V7" s="264"/>
      <c r="W7" s="264"/>
      <c r="X7" s="264"/>
    </row>
    <row r="8" spans="1:25" x14ac:dyDescent="0.25">
      <c r="A8" s="237" t="e">
        <f>IF(GETPIVOTDATA("Sum of Apr-21",$A$3)=SUM('44a CCG trending DATA'!H3:H108),#N/A,GETPIVOTDATA("Sum of Apr-21",$A$3))</f>
        <v>#N/A</v>
      </c>
      <c r="B8" s="237" t="e">
        <f>IF(GETPIVOTDATA("Sum of May-21",$A$3)=SUM('44a CCG trending DATA'!I3:I108),#N/A,GETPIVOTDATA("Sum of May-21",$A$3))</f>
        <v>#N/A</v>
      </c>
      <c r="C8" s="237" t="e">
        <f>IF(GETPIVOTDATA("Sum of Jun-21",$A$3)=SUM('44a CCG trending DATA'!J3:J108),#N/A,GETPIVOTDATA("Sum of Jun-21",$A$3))</f>
        <v>#N/A</v>
      </c>
      <c r="D8" s="237" t="e">
        <f>IF(GETPIVOTDATA("Sum of Jul-21",$A$3)=SUM('44a CCG trending DATA'!K3:K108),#N/A,GETPIVOTDATA("Sum of Jul-21",$A$3))</f>
        <v>#N/A</v>
      </c>
      <c r="E8" s="237" t="e">
        <f>IF(GETPIVOTDATA("Sum of Aug-21",$A$3)=SUM('44a CCG trending DATA'!L3:L108),#N/A,GETPIVOTDATA("Sum of Aug-21",$A$3))</f>
        <v>#N/A</v>
      </c>
      <c r="F8" s="237" t="e">
        <f>IF(GETPIVOTDATA("Sum of Sep-21",$A$3)=SUM('44a CCG trending DATA'!M3:M108),#N/A,GETPIVOTDATA("Sum of Sep-21",$A$3))</f>
        <v>#N/A</v>
      </c>
      <c r="G8" s="237" t="e">
        <f>IF(GETPIVOTDATA("Sum of Oct-21",$A$3)=SUM('44a CCG trending DATA'!N3:N108),#N/A,GETPIVOTDATA("Sum of Oct-21",$A$3))</f>
        <v>#N/A</v>
      </c>
      <c r="H8" s="237" t="e">
        <f>IF(GETPIVOTDATA("Sum of Nov-21",$A$3)=SUM('44a CCG trending DATA'!O3:O108),#N/A,GETPIVOTDATA("Sum of Nov-21",$A$3))</f>
        <v>#N/A</v>
      </c>
      <c r="I8" s="265"/>
      <c r="J8" s="265"/>
      <c r="K8" s="265"/>
      <c r="L8" s="265"/>
      <c r="M8" s="265"/>
      <c r="N8" s="265"/>
      <c r="O8" s="265"/>
      <c r="P8" s="265"/>
      <c r="Q8" s="265"/>
      <c r="R8" s="265"/>
      <c r="S8" s="265"/>
      <c r="T8" s="265"/>
      <c r="U8" s="265"/>
      <c r="V8" s="265"/>
      <c r="W8" s="265"/>
      <c r="X8" s="265"/>
    </row>
    <row r="9" spans="1:25" x14ac:dyDescent="0.25">
      <c r="B9" s="263"/>
      <c r="C9" s="263"/>
      <c r="D9" s="263"/>
      <c r="E9" s="263"/>
      <c r="F9" s="263"/>
      <c r="G9" s="263"/>
      <c r="H9" s="263"/>
      <c r="I9" s="263"/>
      <c r="J9" s="263"/>
      <c r="K9" s="263"/>
      <c r="L9" s="263"/>
      <c r="M9" s="263"/>
      <c r="N9" s="263"/>
      <c r="O9" s="263"/>
      <c r="P9" s="263"/>
      <c r="Q9" s="263"/>
      <c r="R9" s="263"/>
      <c r="S9" s="263"/>
      <c r="T9" s="263"/>
      <c r="U9" s="263"/>
      <c r="V9" s="263"/>
      <c r="W9" s="263"/>
      <c r="X9" s="263"/>
    </row>
  </sheetData>
  <customSheetViews>
    <customSheetView guid="{0B466410-FB7E-451A-AFD3-95886095C000}">
      <selection activeCell="B4" sqref="B4"/>
      <pageMargins left="0.7" right="0.7" top="0.75" bottom="0.75" header="0.3" footer="0.3"/>
    </customSheetView>
    <customSheetView guid="{460C675D-EB01-4F1F-8F6F-F3410AC9815E}">
      <selection activeCell="A2" sqref="A2"/>
      <pageMargins left="0.7" right="0.7" top="0.75" bottom="0.75" header="0.3" footer="0.3"/>
      <pageSetup paperSize="9" orientation="portrait" r:id="rId2"/>
    </customSheetView>
  </customSheetViews>
  <phoneticPr fontId="12" type="noConversion"/>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00"/>
  </sheetPr>
  <dimension ref="A1:O145"/>
  <sheetViews>
    <sheetView topLeftCell="C1" workbookViewId="0">
      <pane xSplit="5" ySplit="2" topLeftCell="H3" activePane="bottomRight" state="frozen"/>
      <selection activeCell="C1" sqref="C1"/>
      <selection pane="topRight" activeCell="H1" sqref="H1"/>
      <selection pane="bottomLeft" activeCell="C3" sqref="C3"/>
      <selection pane="bottomRight" activeCell="C1" sqref="C1"/>
    </sheetView>
  </sheetViews>
  <sheetFormatPr defaultColWidth="0" defaultRowHeight="10" x14ac:dyDescent="0.2"/>
  <cols>
    <col min="1" max="1" width="6.109375" style="31" hidden="1" customWidth="1"/>
    <col min="2" max="2" width="57" style="31" bestFit="1" customWidth="1"/>
    <col min="3" max="3" width="13.109375" style="31" bestFit="1" customWidth="1"/>
    <col min="4" max="4" width="40.6640625" style="31" customWidth="1"/>
    <col min="5" max="5" width="15.44140625" style="31" customWidth="1"/>
    <col min="6" max="7" width="15.44140625" style="42" customWidth="1"/>
    <col min="8" max="8" width="12.77734375" style="68" customWidth="1"/>
    <col min="9" max="9" width="12.77734375" style="173" customWidth="1"/>
    <col min="10" max="17" width="12.77734375" style="31" customWidth="1"/>
    <col min="18" max="179" width="10.6640625" style="31" customWidth="1"/>
    <col min="180" max="16384" width="0" style="31" hidden="1"/>
  </cols>
  <sheetData>
    <row r="1" spans="2:15" ht="31.5" x14ac:dyDescent="0.25">
      <c r="B1" s="45"/>
      <c r="C1" s="45" t="s">
        <v>128</v>
      </c>
      <c r="D1" s="75"/>
      <c r="E1" s="28"/>
      <c r="F1" s="29" t="s">
        <v>484</v>
      </c>
      <c r="G1" s="29"/>
      <c r="H1" s="92" t="s">
        <v>119</v>
      </c>
      <c r="I1" s="92" t="s">
        <v>119</v>
      </c>
      <c r="J1" s="92" t="s">
        <v>119</v>
      </c>
      <c r="K1" s="92" t="s">
        <v>119</v>
      </c>
      <c r="L1" s="92" t="s">
        <v>119</v>
      </c>
      <c r="M1" s="92" t="s">
        <v>119</v>
      </c>
      <c r="N1" s="92" t="s">
        <v>119</v>
      </c>
      <c r="O1" s="92" t="s">
        <v>119</v>
      </c>
    </row>
    <row r="2" spans="2:15" s="28" customFormat="1" ht="21" x14ac:dyDescent="0.25">
      <c r="B2" s="220" t="s">
        <v>188</v>
      </c>
      <c r="C2" s="220" t="s">
        <v>189</v>
      </c>
      <c r="D2" s="220" t="s">
        <v>0</v>
      </c>
      <c r="E2" s="221" t="s">
        <v>1</v>
      </c>
      <c r="F2" s="46" t="s">
        <v>483</v>
      </c>
      <c r="G2" s="67" t="s">
        <v>132</v>
      </c>
      <c r="H2" s="93">
        <v>44287</v>
      </c>
      <c r="I2" s="93">
        <v>44317</v>
      </c>
      <c r="J2" s="93">
        <v>44348</v>
      </c>
      <c r="K2" s="93">
        <v>44378</v>
      </c>
      <c r="L2" s="93">
        <v>44409</v>
      </c>
      <c r="M2" s="93">
        <v>44440</v>
      </c>
      <c r="N2" s="93">
        <v>44470</v>
      </c>
      <c r="O2" s="93">
        <v>44501</v>
      </c>
    </row>
    <row r="3" spans="2:15" x14ac:dyDescent="0.2">
      <c r="B3" s="158" t="s">
        <v>191</v>
      </c>
      <c r="C3" s="158" t="s">
        <v>192</v>
      </c>
      <c r="D3" s="158" t="s">
        <v>193</v>
      </c>
      <c r="E3" s="158" t="s">
        <v>194</v>
      </c>
      <c r="F3" s="47" t="s">
        <v>460</v>
      </c>
      <c r="G3" s="47">
        <v>0.871</v>
      </c>
      <c r="H3" s="255">
        <v>0.68600000000000005</v>
      </c>
      <c r="I3" s="151">
        <v>0.68500000000000005</v>
      </c>
      <c r="J3" s="173">
        <v>0.68700000000000006</v>
      </c>
      <c r="K3" s="173">
        <v>0.69099999999999995</v>
      </c>
      <c r="L3" s="173">
        <v>0.69499999999999995</v>
      </c>
      <c r="M3" s="173">
        <v>0.7</v>
      </c>
      <c r="N3" s="408">
        <v>0.70899999999999996</v>
      </c>
      <c r="O3" s="173">
        <v>0.72099999999999997</v>
      </c>
    </row>
    <row r="4" spans="2:15" x14ac:dyDescent="0.2">
      <c r="B4" s="158" t="s">
        <v>200</v>
      </c>
      <c r="C4" s="158" t="s">
        <v>201</v>
      </c>
      <c r="D4" s="158" t="s">
        <v>202</v>
      </c>
      <c r="E4" s="158" t="s">
        <v>6</v>
      </c>
      <c r="F4" s="47" t="s">
        <v>460</v>
      </c>
      <c r="G4" s="47">
        <v>0.871</v>
      </c>
      <c r="H4" s="255">
        <v>0.872</v>
      </c>
      <c r="I4" s="151">
        <v>0.875</v>
      </c>
      <c r="J4" s="173">
        <v>0.88</v>
      </c>
      <c r="K4" s="173">
        <v>0.89</v>
      </c>
      <c r="L4" s="173">
        <v>0.89900000000000002</v>
      </c>
      <c r="M4" s="173">
        <v>0.90800000000000003</v>
      </c>
      <c r="N4" s="408">
        <v>0.92400000000000004</v>
      </c>
      <c r="O4" s="173">
        <v>0.94699999999999995</v>
      </c>
    </row>
    <row r="5" spans="2:15" x14ac:dyDescent="0.2">
      <c r="B5" s="158" t="s">
        <v>204</v>
      </c>
      <c r="C5" s="158" t="s">
        <v>205</v>
      </c>
      <c r="D5" s="158" t="s">
        <v>206</v>
      </c>
      <c r="E5" s="158" t="s">
        <v>7</v>
      </c>
      <c r="F5" s="47" t="s">
        <v>460</v>
      </c>
      <c r="G5" s="47">
        <v>0.871</v>
      </c>
      <c r="H5" s="255">
        <v>0.79300000000000004</v>
      </c>
      <c r="I5" s="151">
        <v>0.79400000000000004</v>
      </c>
      <c r="J5" s="173">
        <v>0.80400000000000005</v>
      </c>
      <c r="K5" s="173">
        <v>0.81699999999999995</v>
      </c>
      <c r="L5" s="173">
        <v>0.82699999999999996</v>
      </c>
      <c r="M5" s="173">
        <v>0.83699999999999997</v>
      </c>
      <c r="N5" s="408">
        <v>0.85899999999999999</v>
      </c>
      <c r="O5" s="173">
        <v>0.88700000000000001</v>
      </c>
    </row>
    <row r="6" spans="2:15" x14ac:dyDescent="0.2">
      <c r="B6" s="158" t="s">
        <v>200</v>
      </c>
      <c r="C6" s="158" t="s">
        <v>201</v>
      </c>
      <c r="D6" s="158" t="s">
        <v>207</v>
      </c>
      <c r="E6" s="158" t="s">
        <v>8</v>
      </c>
      <c r="F6" s="47" t="s">
        <v>460</v>
      </c>
      <c r="G6" s="47">
        <v>0.871</v>
      </c>
      <c r="H6" s="255">
        <v>0.76500000000000001</v>
      </c>
      <c r="I6" s="151">
        <v>0.76800000000000002</v>
      </c>
      <c r="J6" s="173">
        <v>0.77600000000000002</v>
      </c>
      <c r="K6" s="173">
        <v>0.78200000000000003</v>
      </c>
      <c r="L6" s="173">
        <v>0.79300000000000004</v>
      </c>
      <c r="M6" s="173">
        <v>0.79500000000000004</v>
      </c>
      <c r="N6" s="408">
        <v>0.80400000000000005</v>
      </c>
      <c r="O6" s="173">
        <v>0.82399999999999995</v>
      </c>
    </row>
    <row r="7" spans="2:15" x14ac:dyDescent="0.2">
      <c r="B7" s="158" t="s">
        <v>208</v>
      </c>
      <c r="C7" s="158" t="s">
        <v>209</v>
      </c>
      <c r="D7" s="158" t="s">
        <v>464</v>
      </c>
      <c r="E7" s="158" t="s">
        <v>465</v>
      </c>
      <c r="F7" s="47" t="s">
        <v>460</v>
      </c>
      <c r="G7" s="47">
        <v>0.871</v>
      </c>
      <c r="H7" s="255">
        <v>0.71</v>
      </c>
      <c r="I7" s="151">
        <v>0.71199999999999997</v>
      </c>
      <c r="J7" s="173">
        <v>0.72199999999999998</v>
      </c>
      <c r="K7" s="173">
        <v>0.73599999999999999</v>
      </c>
      <c r="L7" s="173">
        <v>0.747</v>
      </c>
      <c r="M7" s="173">
        <v>0.75600000000000001</v>
      </c>
      <c r="N7" s="408">
        <v>0.78</v>
      </c>
      <c r="O7" s="173">
        <v>0.80500000000000005</v>
      </c>
    </row>
    <row r="8" spans="2:15" x14ac:dyDescent="0.2">
      <c r="B8" s="158" t="s">
        <v>212</v>
      </c>
      <c r="C8" s="158" t="s">
        <v>213</v>
      </c>
      <c r="D8" s="158" t="s">
        <v>214</v>
      </c>
      <c r="E8" s="158" t="s">
        <v>144</v>
      </c>
      <c r="F8" s="47" t="s">
        <v>460</v>
      </c>
      <c r="G8" s="47">
        <v>0.871</v>
      </c>
      <c r="H8" s="255">
        <v>0.60499999999999998</v>
      </c>
      <c r="I8" s="151">
        <v>0.60499999999999998</v>
      </c>
      <c r="J8" s="173">
        <v>0.61199999999999999</v>
      </c>
      <c r="K8" s="173">
        <v>0.621</v>
      </c>
      <c r="L8" s="173">
        <v>0.628</v>
      </c>
      <c r="M8" s="173">
        <v>0.63600000000000001</v>
      </c>
      <c r="N8" s="408">
        <v>0.65100000000000002</v>
      </c>
      <c r="O8" s="173">
        <v>0.66400000000000003</v>
      </c>
    </row>
    <row r="9" spans="2:15" x14ac:dyDescent="0.2">
      <c r="B9" s="158" t="s">
        <v>216</v>
      </c>
      <c r="C9" s="158" t="s">
        <v>217</v>
      </c>
      <c r="D9" s="158" t="s">
        <v>218</v>
      </c>
      <c r="E9" s="158" t="s">
        <v>145</v>
      </c>
      <c r="F9" s="47" t="s">
        <v>460</v>
      </c>
      <c r="G9" s="47">
        <v>0.871</v>
      </c>
      <c r="H9" s="255">
        <v>0.73199999999999998</v>
      </c>
      <c r="I9" s="151">
        <v>0.73499999999999999</v>
      </c>
      <c r="J9" s="173">
        <v>0.746</v>
      </c>
      <c r="K9" s="173">
        <v>0.76</v>
      </c>
      <c r="L9" s="173">
        <v>0.77200000000000002</v>
      </c>
      <c r="M9" s="173">
        <v>0.78</v>
      </c>
      <c r="N9" s="408">
        <v>0.79900000000000004</v>
      </c>
      <c r="O9" s="173">
        <v>0.82299999999999995</v>
      </c>
    </row>
    <row r="10" spans="2:15" x14ac:dyDescent="0.2">
      <c r="B10" s="158" t="s">
        <v>274</v>
      </c>
      <c r="C10" s="158" t="s">
        <v>275</v>
      </c>
      <c r="D10" s="158" t="s">
        <v>466</v>
      </c>
      <c r="E10" s="158" t="s">
        <v>467</v>
      </c>
      <c r="F10" s="47" t="s">
        <v>460</v>
      </c>
      <c r="G10" s="47">
        <v>0.871</v>
      </c>
      <c r="H10" s="255">
        <v>0.753</v>
      </c>
      <c r="I10" s="151">
        <v>0.75700000000000001</v>
      </c>
      <c r="J10" s="173">
        <v>0.76700000000000002</v>
      </c>
      <c r="K10" s="173">
        <v>0.77800000000000002</v>
      </c>
      <c r="L10" s="173">
        <v>0.78900000000000003</v>
      </c>
      <c r="M10" s="173">
        <v>0.79600000000000004</v>
      </c>
      <c r="N10" s="408">
        <v>0.81499999999999995</v>
      </c>
      <c r="O10" s="173">
        <v>0.83799999999999997</v>
      </c>
    </row>
    <row r="11" spans="2:15" x14ac:dyDescent="0.2">
      <c r="B11" s="158" t="s">
        <v>220</v>
      </c>
      <c r="C11" s="158" t="s">
        <v>221</v>
      </c>
      <c r="D11" s="158" t="s">
        <v>222</v>
      </c>
      <c r="E11" s="158" t="s">
        <v>10</v>
      </c>
      <c r="F11" s="47" t="s">
        <v>460</v>
      </c>
      <c r="G11" s="47">
        <v>0.871</v>
      </c>
      <c r="H11" s="255">
        <v>0.84599999999999997</v>
      </c>
      <c r="I11" s="151">
        <v>0.85299999999999998</v>
      </c>
      <c r="J11" s="173">
        <v>0.86899999999999999</v>
      </c>
      <c r="K11" s="173">
        <v>0.879</v>
      </c>
      <c r="L11" s="173">
        <v>0.89</v>
      </c>
      <c r="M11" s="173">
        <v>0.90200000000000002</v>
      </c>
      <c r="N11" s="408">
        <v>0.92600000000000005</v>
      </c>
      <c r="O11" s="173">
        <v>0.95499999999999996</v>
      </c>
    </row>
    <row r="12" spans="2:15" x14ac:dyDescent="0.2">
      <c r="B12" s="158" t="s">
        <v>220</v>
      </c>
      <c r="C12" s="158" t="s">
        <v>221</v>
      </c>
      <c r="D12" s="158" t="s">
        <v>223</v>
      </c>
      <c r="E12" s="158" t="s">
        <v>11</v>
      </c>
      <c r="F12" s="47" t="s">
        <v>460</v>
      </c>
      <c r="G12" s="47">
        <v>0.871</v>
      </c>
      <c r="H12" s="255">
        <v>0.91700000000000004</v>
      </c>
      <c r="I12" s="151">
        <v>0.92800000000000005</v>
      </c>
      <c r="J12" s="173">
        <v>0.94299999999999995</v>
      </c>
      <c r="K12" s="173">
        <v>0.95499999999999996</v>
      </c>
      <c r="L12" s="173">
        <v>0.96499999999999997</v>
      </c>
      <c r="M12" s="173">
        <v>0.98199999999999998</v>
      </c>
      <c r="N12" s="408">
        <v>1.006</v>
      </c>
      <c r="O12" s="173">
        <v>1.036</v>
      </c>
    </row>
    <row r="13" spans="2:15" x14ac:dyDescent="0.2">
      <c r="B13" s="158" t="s">
        <v>224</v>
      </c>
      <c r="C13" s="158" t="s">
        <v>225</v>
      </c>
      <c r="D13" s="158" t="s">
        <v>226</v>
      </c>
      <c r="E13" s="158" t="s">
        <v>12</v>
      </c>
      <c r="F13" s="47" t="s">
        <v>460</v>
      </c>
      <c r="G13" s="47">
        <v>0.871</v>
      </c>
      <c r="H13" s="255">
        <v>0.80700000000000005</v>
      </c>
      <c r="I13" s="151">
        <v>0.81299999999999994</v>
      </c>
      <c r="J13" s="173">
        <v>0.82499999999999996</v>
      </c>
      <c r="K13" s="173">
        <v>0.83799999999999997</v>
      </c>
      <c r="L13" s="173">
        <v>0.84599999999999997</v>
      </c>
      <c r="M13" s="173">
        <v>0.85599999999999998</v>
      </c>
      <c r="N13" s="408">
        <v>0.876</v>
      </c>
      <c r="O13" s="173">
        <v>0.9</v>
      </c>
    </row>
    <row r="14" spans="2:15" x14ac:dyDescent="0.2">
      <c r="B14" s="158" t="s">
        <v>227</v>
      </c>
      <c r="C14" s="158" t="s">
        <v>228</v>
      </c>
      <c r="D14" s="158" t="s">
        <v>229</v>
      </c>
      <c r="E14" s="158" t="s">
        <v>230</v>
      </c>
      <c r="F14" s="47" t="s">
        <v>460</v>
      </c>
      <c r="G14" s="47">
        <v>0.871</v>
      </c>
      <c r="H14" s="255">
        <v>0.79600000000000004</v>
      </c>
      <c r="I14" s="151">
        <v>0.80400000000000005</v>
      </c>
      <c r="J14" s="173">
        <v>0.81299999999999994</v>
      </c>
      <c r="K14" s="173">
        <v>0.82399999999999995</v>
      </c>
      <c r="L14" s="173">
        <v>0.83499999999999996</v>
      </c>
      <c r="M14" s="173">
        <v>0.84099999999999997</v>
      </c>
      <c r="N14" s="408">
        <v>0.85299999999999998</v>
      </c>
      <c r="O14" s="173">
        <v>0.874</v>
      </c>
    </row>
    <row r="15" spans="2:15" x14ac:dyDescent="0.2">
      <c r="B15" s="158" t="s">
        <v>234</v>
      </c>
      <c r="C15" s="158" t="s">
        <v>235</v>
      </c>
      <c r="D15" s="158" t="s">
        <v>236</v>
      </c>
      <c r="E15" s="158" t="s">
        <v>14</v>
      </c>
      <c r="F15" s="47" t="s">
        <v>460</v>
      </c>
      <c r="G15" s="47">
        <v>0.871</v>
      </c>
      <c r="H15" s="255">
        <v>0.57599999999999996</v>
      </c>
      <c r="I15" s="151">
        <v>0.57499999999999996</v>
      </c>
      <c r="J15" s="173">
        <v>0.58099999999999996</v>
      </c>
      <c r="K15" s="173">
        <v>0.58699999999999997</v>
      </c>
      <c r="L15" s="173">
        <v>0.59299999999999997</v>
      </c>
      <c r="M15" s="173">
        <v>0.59899999999999998</v>
      </c>
      <c r="N15" s="408">
        <v>0.60899999999999999</v>
      </c>
      <c r="O15" s="173">
        <v>0.627</v>
      </c>
    </row>
    <row r="16" spans="2:15" x14ac:dyDescent="0.2">
      <c r="B16" s="158" t="s">
        <v>237</v>
      </c>
      <c r="C16" s="158" t="s">
        <v>238</v>
      </c>
      <c r="D16" s="158" t="s">
        <v>239</v>
      </c>
      <c r="E16" s="158" t="s">
        <v>146</v>
      </c>
      <c r="F16" s="47" t="s">
        <v>460</v>
      </c>
      <c r="G16" s="47">
        <v>0.871</v>
      </c>
      <c r="H16" s="255">
        <v>0.63200000000000001</v>
      </c>
      <c r="I16" s="151">
        <v>0.629</v>
      </c>
      <c r="J16" s="173">
        <v>0.63200000000000001</v>
      </c>
      <c r="K16" s="173">
        <v>0.63600000000000001</v>
      </c>
      <c r="L16" s="173">
        <v>0.64</v>
      </c>
      <c r="M16" s="173">
        <v>0.64400000000000002</v>
      </c>
      <c r="N16" s="408">
        <v>0.65200000000000002</v>
      </c>
      <c r="O16" s="173">
        <v>0.66600000000000004</v>
      </c>
    </row>
    <row r="17" spans="2:15" x14ac:dyDescent="0.2">
      <c r="B17" s="158" t="s">
        <v>212</v>
      </c>
      <c r="C17" s="158" t="s">
        <v>213</v>
      </c>
      <c r="D17" s="158" t="s">
        <v>240</v>
      </c>
      <c r="E17" s="158" t="s">
        <v>147</v>
      </c>
      <c r="F17" s="47" t="s">
        <v>460</v>
      </c>
      <c r="G17" s="47">
        <v>0.871</v>
      </c>
      <c r="H17" s="255">
        <v>0.71699999999999997</v>
      </c>
      <c r="I17" s="151">
        <v>0.71599999999999997</v>
      </c>
      <c r="J17" s="173">
        <v>0.72299999999999998</v>
      </c>
      <c r="K17" s="173">
        <v>0.73099999999999998</v>
      </c>
      <c r="L17" s="173">
        <v>0.73699999999999999</v>
      </c>
      <c r="M17" s="173">
        <v>0.746</v>
      </c>
      <c r="N17" s="408">
        <v>0.75900000000000001</v>
      </c>
      <c r="O17" s="173">
        <v>0.77800000000000002</v>
      </c>
    </row>
    <row r="18" spans="2:15" x14ac:dyDescent="0.2">
      <c r="B18" s="158" t="s">
        <v>224</v>
      </c>
      <c r="C18" s="158" t="s">
        <v>225</v>
      </c>
      <c r="D18" s="158" t="s">
        <v>241</v>
      </c>
      <c r="E18" s="158" t="s">
        <v>15</v>
      </c>
      <c r="F18" s="47" t="s">
        <v>460</v>
      </c>
      <c r="G18" s="47">
        <v>0.871</v>
      </c>
      <c r="H18" s="255">
        <v>0.83399999999999996</v>
      </c>
      <c r="I18" s="151">
        <v>0.84099999999999997</v>
      </c>
      <c r="J18" s="173">
        <v>0.85</v>
      </c>
      <c r="K18" s="173">
        <v>0.85899999999999999</v>
      </c>
      <c r="L18" s="173">
        <v>0.86299999999999999</v>
      </c>
      <c r="M18" s="173">
        <v>0.873</v>
      </c>
      <c r="N18" s="408">
        <v>0.89100000000000001</v>
      </c>
      <c r="O18" s="173">
        <v>0.91700000000000004</v>
      </c>
    </row>
    <row r="19" spans="2:15" x14ac:dyDescent="0.2">
      <c r="B19" s="158" t="s">
        <v>227</v>
      </c>
      <c r="C19" s="158" t="s">
        <v>228</v>
      </c>
      <c r="D19" s="158" t="s">
        <v>242</v>
      </c>
      <c r="E19" s="158" t="s">
        <v>16</v>
      </c>
      <c r="F19" s="47" t="s">
        <v>460</v>
      </c>
      <c r="G19" s="47">
        <v>0.871</v>
      </c>
      <c r="H19" s="255">
        <v>0.82799999999999996</v>
      </c>
      <c r="I19" s="151">
        <v>0.83599999999999997</v>
      </c>
      <c r="J19" s="173">
        <v>0.84499999999999997</v>
      </c>
      <c r="K19" s="173">
        <v>0.85199999999999998</v>
      </c>
      <c r="L19" s="173">
        <v>0.86499999999999999</v>
      </c>
      <c r="M19" s="173">
        <v>0.875</v>
      </c>
      <c r="N19" s="408">
        <v>0.89400000000000002</v>
      </c>
      <c r="O19" s="173">
        <v>0.91800000000000004</v>
      </c>
    </row>
    <row r="20" spans="2:15" x14ac:dyDescent="0.2">
      <c r="B20" s="158" t="s">
        <v>243</v>
      </c>
      <c r="C20" s="158" t="s">
        <v>244</v>
      </c>
      <c r="D20" s="158" t="s">
        <v>245</v>
      </c>
      <c r="E20" s="158" t="s">
        <v>17</v>
      </c>
      <c r="F20" s="47" t="s">
        <v>460</v>
      </c>
      <c r="G20" s="47">
        <v>0.871</v>
      </c>
      <c r="H20" s="255">
        <v>0.77700000000000002</v>
      </c>
      <c r="I20" s="151">
        <v>0.77900000000000003</v>
      </c>
      <c r="J20" s="173">
        <v>0.78800000000000003</v>
      </c>
      <c r="K20" s="173">
        <v>0.79600000000000004</v>
      </c>
      <c r="L20" s="173">
        <v>0.80300000000000005</v>
      </c>
      <c r="M20" s="173">
        <v>0.80900000000000005</v>
      </c>
      <c r="N20" s="408">
        <v>0.82199999999999995</v>
      </c>
      <c r="O20" s="173">
        <v>0.84099999999999997</v>
      </c>
    </row>
    <row r="21" spans="2:15" x14ac:dyDescent="0.2">
      <c r="B21" s="158" t="s">
        <v>246</v>
      </c>
      <c r="C21" s="158" t="s">
        <v>247</v>
      </c>
      <c r="D21" s="158" t="s">
        <v>248</v>
      </c>
      <c r="E21" s="158" t="s">
        <v>18</v>
      </c>
      <c r="F21" s="47" t="s">
        <v>460</v>
      </c>
      <c r="G21" s="47">
        <v>0.871</v>
      </c>
      <c r="H21" s="255">
        <v>0.88300000000000001</v>
      </c>
      <c r="I21" s="151">
        <v>0.88300000000000001</v>
      </c>
      <c r="J21" s="173">
        <v>0.89400000000000002</v>
      </c>
      <c r="K21" s="173">
        <v>0.90400000000000003</v>
      </c>
      <c r="L21" s="173">
        <v>0.91200000000000003</v>
      </c>
      <c r="M21" s="173">
        <v>0.92</v>
      </c>
      <c r="N21" s="408">
        <v>0.93899999999999995</v>
      </c>
      <c r="O21" s="173">
        <v>0.96199999999999997</v>
      </c>
    </row>
    <row r="22" spans="2:15" x14ac:dyDescent="0.2">
      <c r="B22" s="158" t="s">
        <v>204</v>
      </c>
      <c r="C22" s="158" t="s">
        <v>205</v>
      </c>
      <c r="D22" s="158" t="s">
        <v>249</v>
      </c>
      <c r="E22" s="158" t="s">
        <v>19</v>
      </c>
      <c r="F22" s="47" t="s">
        <v>460</v>
      </c>
      <c r="G22" s="47">
        <v>0.871</v>
      </c>
      <c r="H22" s="255">
        <v>0.77200000000000002</v>
      </c>
      <c r="I22" s="151">
        <v>0.77600000000000002</v>
      </c>
      <c r="J22" s="173">
        <v>0.78500000000000003</v>
      </c>
      <c r="K22" s="173">
        <v>0.79200000000000004</v>
      </c>
      <c r="L22" s="173">
        <v>0.79500000000000004</v>
      </c>
      <c r="M22" s="173">
        <v>0.80900000000000005</v>
      </c>
      <c r="N22" s="408">
        <v>0.82799999999999996</v>
      </c>
      <c r="O22" s="173">
        <v>0.85499999999999998</v>
      </c>
    </row>
    <row r="23" spans="2:15" x14ac:dyDescent="0.2">
      <c r="B23" s="158" t="s">
        <v>251</v>
      </c>
      <c r="C23" s="158" t="s">
        <v>252</v>
      </c>
      <c r="D23" s="158" t="s">
        <v>253</v>
      </c>
      <c r="E23" s="158" t="s">
        <v>254</v>
      </c>
      <c r="F23" s="47" t="s">
        <v>460</v>
      </c>
      <c r="G23" s="47">
        <v>0.871</v>
      </c>
      <c r="H23" s="255">
        <v>0.73299999999999998</v>
      </c>
      <c r="I23" s="151">
        <v>0.73499999999999999</v>
      </c>
      <c r="J23" s="173">
        <v>0.74199999999999999</v>
      </c>
      <c r="K23" s="173">
        <v>0.751</v>
      </c>
      <c r="L23" s="173">
        <v>0.76</v>
      </c>
      <c r="M23" s="173">
        <v>0.76800000000000002</v>
      </c>
      <c r="N23" s="408">
        <v>0.78200000000000003</v>
      </c>
      <c r="O23" s="173">
        <v>0.80400000000000005</v>
      </c>
    </row>
    <row r="24" spans="2:15" x14ac:dyDescent="0.2">
      <c r="B24" s="158" t="s">
        <v>220</v>
      </c>
      <c r="C24" s="158" t="s">
        <v>221</v>
      </c>
      <c r="D24" s="158" t="s">
        <v>255</v>
      </c>
      <c r="E24" s="158" t="s">
        <v>21</v>
      </c>
      <c r="F24" s="47" t="s">
        <v>460</v>
      </c>
      <c r="G24" s="47">
        <v>0.871</v>
      </c>
      <c r="H24" s="255">
        <v>0.755</v>
      </c>
      <c r="I24" s="151">
        <v>0.75800000000000001</v>
      </c>
      <c r="J24" s="173">
        <v>0.76900000000000002</v>
      </c>
      <c r="K24" s="173">
        <v>0.77500000000000002</v>
      </c>
      <c r="L24" s="173">
        <v>0.78400000000000003</v>
      </c>
      <c r="M24" s="173">
        <v>0.79600000000000004</v>
      </c>
      <c r="N24" s="408">
        <v>0.81399999999999995</v>
      </c>
      <c r="O24" s="173">
        <v>0.84099999999999997</v>
      </c>
    </row>
    <row r="25" spans="2:15" x14ac:dyDescent="0.2">
      <c r="B25" s="158" t="s">
        <v>257</v>
      </c>
      <c r="C25" s="158" t="s">
        <v>258</v>
      </c>
      <c r="D25" s="158" t="s">
        <v>259</v>
      </c>
      <c r="E25" s="158" t="s">
        <v>260</v>
      </c>
      <c r="F25" s="47" t="s">
        <v>460</v>
      </c>
      <c r="G25" s="47">
        <v>0.871</v>
      </c>
      <c r="H25" s="255">
        <v>0.96499999999999997</v>
      </c>
      <c r="I25" s="151">
        <v>0.97099999999999997</v>
      </c>
      <c r="J25" s="173">
        <v>0.98399999999999999</v>
      </c>
      <c r="K25" s="173">
        <v>0.99199999999999999</v>
      </c>
      <c r="L25" s="173">
        <v>1.002</v>
      </c>
      <c r="M25" s="173">
        <v>1.014</v>
      </c>
      <c r="N25" s="408">
        <v>1.032</v>
      </c>
      <c r="O25" s="173">
        <v>1.0569999999999999</v>
      </c>
    </row>
    <row r="26" spans="2:15" x14ac:dyDescent="0.2">
      <c r="B26" s="158" t="s">
        <v>261</v>
      </c>
      <c r="C26" s="158" t="s">
        <v>262</v>
      </c>
      <c r="D26" s="158" t="s">
        <v>468</v>
      </c>
      <c r="E26" s="158" t="s">
        <v>469</v>
      </c>
      <c r="F26" s="47" t="s">
        <v>460</v>
      </c>
      <c r="G26" s="47">
        <v>0.871</v>
      </c>
      <c r="H26" s="255">
        <v>0.748</v>
      </c>
      <c r="I26" s="151">
        <v>0.751</v>
      </c>
      <c r="J26" s="173">
        <v>0.75800000000000001</v>
      </c>
      <c r="K26" s="173">
        <v>0.76700000000000002</v>
      </c>
      <c r="L26" s="173">
        <v>0.77600000000000002</v>
      </c>
      <c r="M26" s="173">
        <v>0.78300000000000003</v>
      </c>
      <c r="N26" s="408">
        <v>0.79900000000000004</v>
      </c>
      <c r="O26" s="173">
        <v>0.82099999999999995</v>
      </c>
    </row>
    <row r="27" spans="2:15" x14ac:dyDescent="0.2">
      <c r="B27" s="158" t="s">
        <v>264</v>
      </c>
      <c r="C27" s="158" t="s">
        <v>265</v>
      </c>
      <c r="D27" s="158" t="s">
        <v>266</v>
      </c>
      <c r="E27" s="158" t="s">
        <v>162</v>
      </c>
      <c r="F27" s="47" t="s">
        <v>460</v>
      </c>
      <c r="G27" s="47">
        <v>0.871</v>
      </c>
      <c r="H27" s="255">
        <v>0.74099999999999999</v>
      </c>
      <c r="I27" s="151">
        <v>0.74099999999999999</v>
      </c>
      <c r="J27" s="173">
        <v>0.746</v>
      </c>
      <c r="K27" s="173">
        <v>0.752</v>
      </c>
      <c r="L27" s="173">
        <v>0.76</v>
      </c>
      <c r="M27" s="173">
        <v>0.76800000000000002</v>
      </c>
      <c r="N27" s="408">
        <v>0.78</v>
      </c>
      <c r="O27" s="173">
        <v>0.79900000000000004</v>
      </c>
    </row>
    <row r="28" spans="2:15" x14ac:dyDescent="0.2">
      <c r="B28" s="158" t="s">
        <v>267</v>
      </c>
      <c r="C28" s="158" t="s">
        <v>268</v>
      </c>
      <c r="D28" s="158" t="s">
        <v>269</v>
      </c>
      <c r="E28" s="158" t="s">
        <v>163</v>
      </c>
      <c r="F28" s="47" t="s">
        <v>460</v>
      </c>
      <c r="G28" s="47">
        <v>0.871</v>
      </c>
      <c r="H28" s="255">
        <v>0.73799999999999999</v>
      </c>
      <c r="I28" s="151">
        <v>0.73699999999999999</v>
      </c>
      <c r="J28" s="173">
        <v>0.74299999999999999</v>
      </c>
      <c r="K28" s="173">
        <v>0.748</v>
      </c>
      <c r="L28" s="173">
        <v>0.753</v>
      </c>
      <c r="M28" s="173">
        <v>0.75700000000000001</v>
      </c>
      <c r="N28" s="408">
        <v>0.76600000000000001</v>
      </c>
      <c r="O28" s="173">
        <v>0.78200000000000003</v>
      </c>
    </row>
    <row r="29" spans="2:15" x14ac:dyDescent="0.2">
      <c r="B29" s="158" t="s">
        <v>200</v>
      </c>
      <c r="C29" s="158" t="s">
        <v>201</v>
      </c>
      <c r="D29" s="158" t="s">
        <v>270</v>
      </c>
      <c r="E29" s="158" t="s">
        <v>25</v>
      </c>
      <c r="F29" s="47" t="s">
        <v>460</v>
      </c>
      <c r="G29" s="47">
        <v>0.871</v>
      </c>
      <c r="H29" s="255">
        <v>0.79600000000000004</v>
      </c>
      <c r="I29" s="151">
        <v>0.79500000000000004</v>
      </c>
      <c r="J29" s="173">
        <v>0.80200000000000005</v>
      </c>
      <c r="K29" s="173">
        <v>0.80800000000000005</v>
      </c>
      <c r="L29" s="173">
        <v>0.81499999999999995</v>
      </c>
      <c r="M29" s="173">
        <v>0.82</v>
      </c>
      <c r="N29" s="408">
        <v>0.83299999999999996</v>
      </c>
      <c r="O29" s="173">
        <v>0.85199999999999998</v>
      </c>
    </row>
    <row r="30" spans="2:15" x14ac:dyDescent="0.2">
      <c r="B30" s="158" t="s">
        <v>271</v>
      </c>
      <c r="C30" s="158" t="s">
        <v>272</v>
      </c>
      <c r="D30" s="158" t="s">
        <v>273</v>
      </c>
      <c r="E30" s="158" t="s">
        <v>26</v>
      </c>
      <c r="F30" s="47" t="s">
        <v>460</v>
      </c>
      <c r="G30" s="47">
        <v>0.871</v>
      </c>
      <c r="H30" s="255">
        <v>0.70899999999999996</v>
      </c>
      <c r="I30" s="151">
        <v>0.70699999999999996</v>
      </c>
      <c r="J30" s="173">
        <v>0.71099999999999997</v>
      </c>
      <c r="K30" s="173">
        <v>0.71699999999999997</v>
      </c>
      <c r="L30" s="173">
        <v>0.72299999999999998</v>
      </c>
      <c r="M30" s="173">
        <v>0.72799999999999998</v>
      </c>
      <c r="N30" s="408">
        <v>0.73699999999999999</v>
      </c>
      <c r="O30" s="173">
        <v>0.752</v>
      </c>
    </row>
    <row r="31" spans="2:15" x14ac:dyDescent="0.2">
      <c r="B31" s="158" t="s">
        <v>278</v>
      </c>
      <c r="C31" s="158" t="s">
        <v>279</v>
      </c>
      <c r="D31" s="158" t="s">
        <v>280</v>
      </c>
      <c r="E31" s="158" t="s">
        <v>29</v>
      </c>
      <c r="F31" s="47" t="s">
        <v>460</v>
      </c>
      <c r="G31" s="47">
        <v>0.871</v>
      </c>
      <c r="H31" s="255">
        <v>0.78400000000000003</v>
      </c>
      <c r="I31" s="151">
        <v>0.78300000000000003</v>
      </c>
      <c r="J31" s="173">
        <v>0.79100000000000004</v>
      </c>
      <c r="K31" s="173">
        <v>0.80100000000000005</v>
      </c>
      <c r="L31" s="173">
        <v>0.81100000000000005</v>
      </c>
      <c r="M31" s="173">
        <v>0.81899999999999995</v>
      </c>
      <c r="N31" s="408">
        <v>0.83699999999999997</v>
      </c>
      <c r="O31" s="173">
        <v>0.85799999999999998</v>
      </c>
    </row>
    <row r="32" spans="2:15" x14ac:dyDescent="0.2">
      <c r="B32" s="158" t="s">
        <v>220</v>
      </c>
      <c r="C32" s="158" t="s">
        <v>221</v>
      </c>
      <c r="D32" s="158" t="s">
        <v>284</v>
      </c>
      <c r="E32" s="158" t="s">
        <v>30</v>
      </c>
      <c r="F32" s="47" t="s">
        <v>460</v>
      </c>
      <c r="G32" s="47">
        <v>0.871</v>
      </c>
      <c r="H32" s="255">
        <v>0.746</v>
      </c>
      <c r="I32" s="151">
        <v>0.75600000000000001</v>
      </c>
      <c r="J32" s="173">
        <v>0.76900000000000002</v>
      </c>
      <c r="K32" s="173">
        <v>0.78</v>
      </c>
      <c r="L32" s="173">
        <v>0.78700000000000003</v>
      </c>
      <c r="M32" s="173">
        <v>0.80100000000000005</v>
      </c>
      <c r="N32" s="408">
        <v>0.82399999999999995</v>
      </c>
      <c r="O32" s="173">
        <v>0.85199999999999998</v>
      </c>
    </row>
    <row r="33" spans="2:15" x14ac:dyDescent="0.2">
      <c r="B33" s="158" t="s">
        <v>285</v>
      </c>
      <c r="C33" s="158" t="s">
        <v>286</v>
      </c>
      <c r="D33" s="158" t="s">
        <v>287</v>
      </c>
      <c r="E33" s="158" t="s">
        <v>31</v>
      </c>
      <c r="F33" s="47" t="s">
        <v>460</v>
      </c>
      <c r="G33" s="47">
        <v>0.871</v>
      </c>
      <c r="H33" s="255">
        <v>0.71099999999999997</v>
      </c>
      <c r="I33" s="151">
        <v>0.71099999999999997</v>
      </c>
      <c r="J33" s="173">
        <v>0.71599999999999997</v>
      </c>
      <c r="K33" s="173">
        <v>0.72099999999999997</v>
      </c>
      <c r="L33" s="173">
        <v>0.72899999999999998</v>
      </c>
      <c r="M33" s="173">
        <v>0.74199999999999999</v>
      </c>
      <c r="N33" s="408">
        <v>0.755</v>
      </c>
      <c r="O33" s="173">
        <v>0.77500000000000002</v>
      </c>
    </row>
    <row r="34" spans="2:15" x14ac:dyDescent="0.2">
      <c r="B34" s="158" t="s">
        <v>288</v>
      </c>
      <c r="C34" s="158" t="s">
        <v>289</v>
      </c>
      <c r="D34" s="158" t="s">
        <v>290</v>
      </c>
      <c r="E34" s="158" t="s">
        <v>32</v>
      </c>
      <c r="F34" s="47" t="s">
        <v>460</v>
      </c>
      <c r="G34" s="47">
        <v>0.871</v>
      </c>
      <c r="H34" s="255">
        <v>0.77100000000000002</v>
      </c>
      <c r="I34" s="151">
        <v>0.77100000000000002</v>
      </c>
      <c r="J34" s="173">
        <v>0.77900000000000003</v>
      </c>
      <c r="K34" s="173">
        <v>0.78600000000000003</v>
      </c>
      <c r="L34" s="173">
        <v>0.79500000000000004</v>
      </c>
      <c r="M34" s="173">
        <v>0.80500000000000005</v>
      </c>
      <c r="N34" s="408">
        <v>0.81899999999999995</v>
      </c>
      <c r="O34" s="173">
        <v>0.83699999999999997</v>
      </c>
    </row>
    <row r="35" spans="2:15" x14ac:dyDescent="0.2">
      <c r="B35" s="158" t="s">
        <v>246</v>
      </c>
      <c r="C35" s="158" t="s">
        <v>247</v>
      </c>
      <c r="D35" s="158" t="s">
        <v>291</v>
      </c>
      <c r="E35" s="158" t="s">
        <v>33</v>
      </c>
      <c r="F35" s="47" t="s">
        <v>460</v>
      </c>
      <c r="G35" s="47">
        <v>0.871</v>
      </c>
      <c r="H35" s="255">
        <v>0.80800000000000005</v>
      </c>
      <c r="I35" s="151">
        <v>0.81399999999999995</v>
      </c>
      <c r="J35" s="173">
        <v>0.82299999999999995</v>
      </c>
      <c r="K35" s="173">
        <v>0.83</v>
      </c>
      <c r="L35" s="173">
        <v>0.83699999999999997</v>
      </c>
      <c r="M35" s="173">
        <v>0.84099999999999997</v>
      </c>
      <c r="N35" s="408">
        <v>0.85199999999999998</v>
      </c>
      <c r="O35" s="173">
        <v>0.872</v>
      </c>
    </row>
    <row r="36" spans="2:15" x14ac:dyDescent="0.2">
      <c r="B36" s="158" t="s">
        <v>234</v>
      </c>
      <c r="C36" s="158" t="s">
        <v>235</v>
      </c>
      <c r="D36" s="158" t="s">
        <v>292</v>
      </c>
      <c r="E36" s="158" t="s">
        <v>293</v>
      </c>
      <c r="F36" s="47" t="s">
        <v>460</v>
      </c>
      <c r="G36" s="47">
        <v>0.871</v>
      </c>
      <c r="H36" s="255">
        <v>0.72799999999999998</v>
      </c>
      <c r="I36" s="151">
        <v>0.72599999999999998</v>
      </c>
      <c r="J36" s="173">
        <v>0.73099999999999998</v>
      </c>
      <c r="K36" s="173">
        <v>0.73899999999999999</v>
      </c>
      <c r="L36" s="173">
        <v>0.745</v>
      </c>
      <c r="M36" s="173">
        <v>0.751</v>
      </c>
      <c r="N36" s="408">
        <v>0.76200000000000001</v>
      </c>
      <c r="O36" s="173">
        <v>0.77900000000000003</v>
      </c>
    </row>
    <row r="37" spans="2:15" x14ac:dyDescent="0.2">
      <c r="B37" s="158" t="s">
        <v>281</v>
      </c>
      <c r="C37" s="158" t="s">
        <v>282</v>
      </c>
      <c r="D37" s="158" t="s">
        <v>470</v>
      </c>
      <c r="E37" s="158" t="s">
        <v>471</v>
      </c>
      <c r="F37" s="47" t="s">
        <v>460</v>
      </c>
      <c r="G37" s="47">
        <v>0.871</v>
      </c>
      <c r="H37" s="255">
        <v>0.68400000000000005</v>
      </c>
      <c r="I37" s="151">
        <v>0.68400000000000005</v>
      </c>
      <c r="J37" s="173">
        <v>0.69199999999999995</v>
      </c>
      <c r="K37" s="173">
        <v>0.70199999999999996</v>
      </c>
      <c r="L37" s="173">
        <v>0.70899999999999996</v>
      </c>
      <c r="M37" s="173">
        <v>0.71599999999999997</v>
      </c>
      <c r="N37" s="408">
        <v>0.73299999999999998</v>
      </c>
      <c r="O37" s="173">
        <v>0.75600000000000001</v>
      </c>
    </row>
    <row r="38" spans="2:15" x14ac:dyDescent="0.2">
      <c r="B38" s="158" t="s">
        <v>220</v>
      </c>
      <c r="C38" s="158" t="s">
        <v>221</v>
      </c>
      <c r="D38" s="158" t="s">
        <v>297</v>
      </c>
      <c r="E38" s="158" t="s">
        <v>35</v>
      </c>
      <c r="F38" s="47" t="s">
        <v>460</v>
      </c>
      <c r="G38" s="47">
        <v>0.871</v>
      </c>
      <c r="H38" s="255">
        <v>0.82399999999999995</v>
      </c>
      <c r="I38" s="151">
        <v>0.82899999999999996</v>
      </c>
      <c r="J38" s="173">
        <v>0.84</v>
      </c>
      <c r="K38" s="173">
        <v>0.84899999999999998</v>
      </c>
      <c r="L38" s="173">
        <v>0.86099999999999999</v>
      </c>
      <c r="M38" s="173">
        <v>0.878</v>
      </c>
      <c r="N38" s="408">
        <v>0.89600000000000002</v>
      </c>
      <c r="O38" s="173">
        <v>0.92700000000000005</v>
      </c>
    </row>
    <row r="39" spans="2:15" x14ac:dyDescent="0.2">
      <c r="B39" s="158" t="s">
        <v>298</v>
      </c>
      <c r="C39" s="158" t="s">
        <v>299</v>
      </c>
      <c r="D39" s="158" t="s">
        <v>300</v>
      </c>
      <c r="E39" s="158" t="s">
        <v>36</v>
      </c>
      <c r="F39" s="47" t="s">
        <v>460</v>
      </c>
      <c r="G39" s="47">
        <v>0.871</v>
      </c>
      <c r="H39" s="255">
        <v>0.68799999999999994</v>
      </c>
      <c r="I39" s="151">
        <v>0.68700000000000006</v>
      </c>
      <c r="J39" s="173">
        <v>0.69199999999999995</v>
      </c>
      <c r="K39" s="173">
        <v>0.69599999999999995</v>
      </c>
      <c r="L39" s="173">
        <v>0.70299999999999996</v>
      </c>
      <c r="M39" s="173">
        <v>0.70899999999999996</v>
      </c>
      <c r="N39" s="408">
        <v>0.71799999999999997</v>
      </c>
      <c r="O39" s="173">
        <v>0.73699999999999999</v>
      </c>
    </row>
    <row r="40" spans="2:15" x14ac:dyDescent="0.2">
      <c r="B40" s="158" t="s">
        <v>220</v>
      </c>
      <c r="C40" s="158" t="s">
        <v>221</v>
      </c>
      <c r="D40" s="158" t="s">
        <v>302</v>
      </c>
      <c r="E40" s="158" t="s">
        <v>38</v>
      </c>
      <c r="F40" s="47" t="s">
        <v>460</v>
      </c>
      <c r="G40" s="47">
        <v>0.871</v>
      </c>
      <c r="H40" s="255">
        <v>0.82599999999999996</v>
      </c>
      <c r="I40" s="151">
        <v>0.83299999999999996</v>
      </c>
      <c r="J40" s="173">
        <v>0.84599999999999997</v>
      </c>
      <c r="K40" s="173">
        <v>0.85699999999999998</v>
      </c>
      <c r="L40" s="173">
        <v>0.86699999999999999</v>
      </c>
      <c r="M40" s="173">
        <v>0.88100000000000001</v>
      </c>
      <c r="N40" s="408">
        <v>0.90400000000000003</v>
      </c>
      <c r="O40" s="173">
        <v>0.93500000000000005</v>
      </c>
    </row>
    <row r="41" spans="2:15" s="42" customFormat="1" x14ac:dyDescent="0.2">
      <c r="B41" s="158" t="s">
        <v>251</v>
      </c>
      <c r="C41" s="158" t="s">
        <v>252</v>
      </c>
      <c r="D41" s="158" t="s">
        <v>303</v>
      </c>
      <c r="E41" s="158" t="s">
        <v>39</v>
      </c>
      <c r="F41" s="47" t="s">
        <v>460</v>
      </c>
      <c r="G41" s="47">
        <v>0.871</v>
      </c>
      <c r="H41" s="255">
        <v>0.92100000000000004</v>
      </c>
      <c r="I41" s="151">
        <v>0.92500000000000004</v>
      </c>
      <c r="J41" s="173">
        <v>0.93400000000000005</v>
      </c>
      <c r="K41" s="173">
        <v>0.94099999999999995</v>
      </c>
      <c r="L41" s="173">
        <v>0.94799999999999995</v>
      </c>
      <c r="M41" s="173">
        <v>0.95399999999999996</v>
      </c>
      <c r="N41" s="408">
        <v>0.96799999999999997</v>
      </c>
      <c r="O41" s="173">
        <v>0.99299999999999999</v>
      </c>
    </row>
    <row r="42" spans="2:15" s="42" customFormat="1" x14ac:dyDescent="0.2">
      <c r="B42" s="158" t="s">
        <v>294</v>
      </c>
      <c r="C42" s="158" t="s">
        <v>295</v>
      </c>
      <c r="D42" s="158" t="s">
        <v>472</v>
      </c>
      <c r="E42" s="158" t="s">
        <v>473</v>
      </c>
      <c r="F42" s="47" t="s">
        <v>460</v>
      </c>
      <c r="G42" s="47">
        <v>0.871</v>
      </c>
      <c r="H42" s="255">
        <v>0.67400000000000004</v>
      </c>
      <c r="I42" s="151">
        <v>0.67200000000000004</v>
      </c>
      <c r="J42" s="173">
        <v>0.67800000000000005</v>
      </c>
      <c r="K42" s="173">
        <v>0.68400000000000005</v>
      </c>
      <c r="L42" s="173">
        <v>0.68899999999999995</v>
      </c>
      <c r="M42" s="173">
        <v>0.69399999999999995</v>
      </c>
      <c r="N42" s="408">
        <v>0.70399999999999996</v>
      </c>
      <c r="O42" s="173">
        <v>0.71699999999999997</v>
      </c>
    </row>
    <row r="43" spans="2:15" x14ac:dyDescent="0.2">
      <c r="B43" s="158" t="s">
        <v>307</v>
      </c>
      <c r="C43" s="158" t="s">
        <v>308</v>
      </c>
      <c r="D43" s="158" t="s">
        <v>309</v>
      </c>
      <c r="E43" s="158" t="s">
        <v>310</v>
      </c>
      <c r="F43" s="47" t="s">
        <v>460</v>
      </c>
      <c r="G43" s="47">
        <v>0.871</v>
      </c>
      <c r="H43" s="255">
        <v>0.81</v>
      </c>
      <c r="I43" s="151">
        <v>0.81</v>
      </c>
      <c r="J43" s="173">
        <v>0.81899999999999995</v>
      </c>
      <c r="K43" s="173">
        <v>0.82899999999999996</v>
      </c>
      <c r="L43" s="173">
        <v>0.83899999999999997</v>
      </c>
      <c r="M43" s="173">
        <v>0.85</v>
      </c>
      <c r="N43" s="408">
        <v>0.86399999999999999</v>
      </c>
      <c r="O43" s="173">
        <v>0.88500000000000001</v>
      </c>
    </row>
    <row r="44" spans="2:15" x14ac:dyDescent="0.2">
      <c r="B44" s="158" t="s">
        <v>278</v>
      </c>
      <c r="C44" s="158" t="s">
        <v>279</v>
      </c>
      <c r="D44" s="158" t="s">
        <v>311</v>
      </c>
      <c r="E44" s="158" t="s">
        <v>43</v>
      </c>
      <c r="F44" s="47" t="s">
        <v>460</v>
      </c>
      <c r="G44" s="47">
        <v>0.871</v>
      </c>
      <c r="H44" s="255">
        <v>0.749</v>
      </c>
      <c r="I44" s="151">
        <v>0.752</v>
      </c>
      <c r="J44" s="173">
        <v>0.75800000000000001</v>
      </c>
      <c r="K44" s="173">
        <v>0.76600000000000001</v>
      </c>
      <c r="L44" s="173">
        <v>0.77100000000000002</v>
      </c>
      <c r="M44" s="173">
        <v>0.77500000000000002</v>
      </c>
      <c r="N44" s="408">
        <v>0.78500000000000003</v>
      </c>
      <c r="O44" s="173">
        <v>0.80100000000000005</v>
      </c>
    </row>
    <row r="45" spans="2:15" x14ac:dyDescent="0.2">
      <c r="B45" s="158" t="s">
        <v>224</v>
      </c>
      <c r="C45" s="158" t="s">
        <v>225</v>
      </c>
      <c r="D45" s="158" t="s">
        <v>312</v>
      </c>
      <c r="E45" s="158" t="s">
        <v>44</v>
      </c>
      <c r="F45" s="47" t="s">
        <v>460</v>
      </c>
      <c r="G45" s="47">
        <v>0.871</v>
      </c>
      <c r="H45" s="255">
        <v>0.78500000000000003</v>
      </c>
      <c r="I45" s="151">
        <v>0.79300000000000004</v>
      </c>
      <c r="J45" s="173">
        <v>0.80200000000000005</v>
      </c>
      <c r="K45" s="173">
        <v>0.81399999999999995</v>
      </c>
      <c r="L45" s="173">
        <v>0.82399999999999995</v>
      </c>
      <c r="M45" s="173">
        <v>0.83499999999999996</v>
      </c>
      <c r="N45" s="408">
        <v>0.85199999999999998</v>
      </c>
      <c r="O45" s="173">
        <v>0.876</v>
      </c>
    </row>
    <row r="46" spans="2:15" x14ac:dyDescent="0.2">
      <c r="B46" s="158" t="s">
        <v>288</v>
      </c>
      <c r="C46" s="158" t="s">
        <v>289</v>
      </c>
      <c r="D46" s="158" t="s">
        <v>315</v>
      </c>
      <c r="E46" s="158" t="s">
        <v>47</v>
      </c>
      <c r="F46" s="47" t="s">
        <v>460</v>
      </c>
      <c r="G46" s="47">
        <v>0.871</v>
      </c>
      <c r="H46" s="255">
        <v>0.81399999999999995</v>
      </c>
      <c r="I46" s="151">
        <v>0.82</v>
      </c>
      <c r="J46" s="173">
        <v>0.83499999999999996</v>
      </c>
      <c r="K46" s="173">
        <v>0.84699999999999998</v>
      </c>
      <c r="L46" s="173">
        <v>0.85799999999999998</v>
      </c>
      <c r="M46" s="173">
        <v>0.87</v>
      </c>
      <c r="N46" s="408">
        <v>0.89300000000000002</v>
      </c>
      <c r="O46" s="173">
        <v>0.91900000000000004</v>
      </c>
    </row>
    <row r="47" spans="2:15" x14ac:dyDescent="0.2">
      <c r="B47" s="158" t="s">
        <v>316</v>
      </c>
      <c r="C47" s="158" t="s">
        <v>317</v>
      </c>
      <c r="D47" s="158" t="s">
        <v>318</v>
      </c>
      <c r="E47" s="158" t="s">
        <v>48</v>
      </c>
      <c r="F47" s="47" t="s">
        <v>460</v>
      </c>
      <c r="G47" s="47">
        <v>0.871</v>
      </c>
      <c r="H47" s="255">
        <v>0.747</v>
      </c>
      <c r="I47" s="151">
        <v>0.748</v>
      </c>
      <c r="J47" s="173">
        <v>0.755</v>
      </c>
      <c r="K47" s="173">
        <v>0.76500000000000001</v>
      </c>
      <c r="L47" s="173">
        <v>0.77100000000000002</v>
      </c>
      <c r="M47" s="173">
        <v>0.78100000000000003</v>
      </c>
      <c r="N47" s="408">
        <v>0.79300000000000004</v>
      </c>
      <c r="O47" s="173">
        <v>0.81100000000000005</v>
      </c>
    </row>
    <row r="48" spans="2:15" x14ac:dyDescent="0.2">
      <c r="B48" s="158" t="s">
        <v>320</v>
      </c>
      <c r="C48" s="158" t="s">
        <v>321</v>
      </c>
      <c r="D48" s="158" t="s">
        <v>322</v>
      </c>
      <c r="E48" s="158" t="s">
        <v>323</v>
      </c>
      <c r="F48" s="47" t="s">
        <v>460</v>
      </c>
      <c r="G48" s="47">
        <v>0.871</v>
      </c>
      <c r="H48" s="255">
        <v>0.76500000000000001</v>
      </c>
      <c r="I48" s="151">
        <v>0.76300000000000001</v>
      </c>
      <c r="J48" s="173">
        <v>0.76900000000000002</v>
      </c>
      <c r="K48" s="173">
        <v>0.77800000000000002</v>
      </c>
      <c r="L48" s="173">
        <v>0.78400000000000003</v>
      </c>
      <c r="M48" s="173">
        <v>0.79</v>
      </c>
      <c r="N48" s="408">
        <v>0.80600000000000005</v>
      </c>
      <c r="O48" s="173">
        <v>0.82599999999999996</v>
      </c>
    </row>
    <row r="49" spans="2:15" x14ac:dyDescent="0.2">
      <c r="B49" s="158" t="s">
        <v>324</v>
      </c>
      <c r="C49" s="158" t="s">
        <v>325</v>
      </c>
      <c r="D49" s="158" t="s">
        <v>326</v>
      </c>
      <c r="E49" s="158" t="s">
        <v>50</v>
      </c>
      <c r="F49" s="47" t="s">
        <v>460</v>
      </c>
      <c r="G49" s="47">
        <v>0.871</v>
      </c>
      <c r="H49" s="255">
        <v>0.72899999999999998</v>
      </c>
      <c r="I49" s="151">
        <v>0.72799999999999998</v>
      </c>
      <c r="J49" s="173">
        <v>0.73399999999999999</v>
      </c>
      <c r="K49" s="173">
        <v>0.74099999999999999</v>
      </c>
      <c r="L49" s="173">
        <v>0.747</v>
      </c>
      <c r="M49" s="173">
        <v>0.752</v>
      </c>
      <c r="N49" s="408">
        <v>0.76</v>
      </c>
      <c r="O49" s="173">
        <v>0.77800000000000002</v>
      </c>
    </row>
    <row r="50" spans="2:15" x14ac:dyDescent="0.2">
      <c r="B50" s="158" t="s">
        <v>227</v>
      </c>
      <c r="C50" s="158" t="s">
        <v>228</v>
      </c>
      <c r="D50" s="158" t="s">
        <v>474</v>
      </c>
      <c r="E50" s="158" t="s">
        <v>475</v>
      </c>
      <c r="F50" s="47" t="s">
        <v>460</v>
      </c>
      <c r="G50" s="47">
        <v>0.871</v>
      </c>
      <c r="H50" s="255">
        <v>0.89400000000000002</v>
      </c>
      <c r="I50" s="151">
        <v>0.90100000000000002</v>
      </c>
      <c r="J50" s="173">
        <v>0.91500000000000004</v>
      </c>
      <c r="K50" s="173">
        <v>0.92700000000000005</v>
      </c>
      <c r="L50" s="173">
        <v>0.94</v>
      </c>
      <c r="M50" s="173">
        <v>0.95099999999999996</v>
      </c>
      <c r="N50" s="408">
        <v>0.97</v>
      </c>
      <c r="O50" s="173">
        <v>0.998</v>
      </c>
    </row>
    <row r="51" spans="2:15" x14ac:dyDescent="0.2">
      <c r="B51" s="158" t="s">
        <v>251</v>
      </c>
      <c r="C51" s="158" t="s">
        <v>252</v>
      </c>
      <c r="D51" s="158" t="s">
        <v>327</v>
      </c>
      <c r="E51" s="158" t="s">
        <v>51</v>
      </c>
      <c r="F51" s="47" t="s">
        <v>460</v>
      </c>
      <c r="G51" s="47">
        <v>0.871</v>
      </c>
      <c r="H51" s="255">
        <v>0.93600000000000005</v>
      </c>
      <c r="I51" s="151">
        <v>0.93600000000000005</v>
      </c>
      <c r="J51" s="173">
        <v>0.93600000000000005</v>
      </c>
      <c r="K51" s="173">
        <v>0.94399999999999995</v>
      </c>
      <c r="L51" s="173">
        <v>0.95</v>
      </c>
      <c r="M51" s="173">
        <v>0.96</v>
      </c>
      <c r="N51" s="408">
        <v>0.97399999999999998</v>
      </c>
      <c r="O51" s="173">
        <v>0.998</v>
      </c>
    </row>
    <row r="52" spans="2:15" x14ac:dyDescent="0.2">
      <c r="B52" s="158" t="s">
        <v>227</v>
      </c>
      <c r="C52" s="158" t="s">
        <v>228</v>
      </c>
      <c r="D52" s="158" t="s">
        <v>328</v>
      </c>
      <c r="E52" s="158" t="s">
        <v>149</v>
      </c>
      <c r="F52" s="47" t="s">
        <v>460</v>
      </c>
      <c r="G52" s="47">
        <v>0.871</v>
      </c>
      <c r="H52" s="255">
        <v>0.71499999999999997</v>
      </c>
      <c r="I52" s="151">
        <v>0.71599999999999997</v>
      </c>
      <c r="J52" s="173">
        <v>0.72599999999999998</v>
      </c>
      <c r="K52" s="173">
        <v>0.73899999999999999</v>
      </c>
      <c r="L52" s="173">
        <v>0.749</v>
      </c>
      <c r="M52" s="173">
        <v>0.75900000000000001</v>
      </c>
      <c r="N52" s="408">
        <v>0.77400000000000002</v>
      </c>
      <c r="O52" s="173">
        <v>0.79700000000000004</v>
      </c>
    </row>
    <row r="53" spans="2:15" x14ac:dyDescent="0.2">
      <c r="B53" s="158" t="s">
        <v>285</v>
      </c>
      <c r="C53" s="158" t="s">
        <v>286</v>
      </c>
      <c r="D53" s="158" t="s">
        <v>329</v>
      </c>
      <c r="E53" s="158" t="s">
        <v>53</v>
      </c>
      <c r="F53" s="47" t="s">
        <v>460</v>
      </c>
      <c r="G53" s="47">
        <v>0.871</v>
      </c>
      <c r="H53" s="255">
        <v>0.624</v>
      </c>
      <c r="I53" s="151">
        <v>0.626</v>
      </c>
      <c r="J53" s="173">
        <v>0.63400000000000001</v>
      </c>
      <c r="K53" s="173">
        <v>0.63900000000000001</v>
      </c>
      <c r="L53" s="173">
        <v>0.64900000000000002</v>
      </c>
      <c r="M53" s="173">
        <v>0.66100000000000003</v>
      </c>
      <c r="N53" s="408">
        <v>0.68200000000000005</v>
      </c>
      <c r="O53" s="173">
        <v>0.70299999999999996</v>
      </c>
    </row>
    <row r="54" spans="2:15" x14ac:dyDescent="0.2">
      <c r="B54" s="158" t="s">
        <v>330</v>
      </c>
      <c r="C54" s="158" t="s">
        <v>331</v>
      </c>
      <c r="D54" s="158" t="s">
        <v>332</v>
      </c>
      <c r="E54" s="158" t="s">
        <v>333</v>
      </c>
      <c r="F54" s="47" t="s">
        <v>460</v>
      </c>
      <c r="G54" s="47">
        <v>0.871</v>
      </c>
      <c r="H54" s="255">
        <v>0.88</v>
      </c>
      <c r="I54" s="151">
        <v>0.88200000000000001</v>
      </c>
      <c r="J54" s="173">
        <v>0.89200000000000002</v>
      </c>
      <c r="K54" s="173">
        <v>0.9</v>
      </c>
      <c r="L54" s="173">
        <v>0.90900000000000003</v>
      </c>
      <c r="M54" s="173">
        <v>0.91800000000000004</v>
      </c>
      <c r="N54" s="408">
        <v>0.93200000000000005</v>
      </c>
      <c r="O54" s="173">
        <v>0.95199999999999996</v>
      </c>
    </row>
    <row r="55" spans="2:15" x14ac:dyDescent="0.2">
      <c r="B55" s="158" t="s">
        <v>251</v>
      </c>
      <c r="C55" s="158" t="s">
        <v>252</v>
      </c>
      <c r="D55" s="158" t="s">
        <v>334</v>
      </c>
      <c r="E55" s="158" t="s">
        <v>54</v>
      </c>
      <c r="F55" s="47" t="s">
        <v>460</v>
      </c>
      <c r="G55" s="47">
        <v>0.871</v>
      </c>
      <c r="H55" s="255">
        <v>0.85799999999999998</v>
      </c>
      <c r="I55" s="151">
        <v>0.86599999999999999</v>
      </c>
      <c r="J55" s="173">
        <v>0.876</v>
      </c>
      <c r="K55" s="173">
        <v>0.88900000000000001</v>
      </c>
      <c r="L55" s="173">
        <v>0.9</v>
      </c>
      <c r="M55" s="173">
        <v>0.91200000000000003</v>
      </c>
      <c r="N55" s="408">
        <v>0.93</v>
      </c>
      <c r="O55" s="173">
        <v>0.95899999999999996</v>
      </c>
    </row>
    <row r="56" spans="2:15" x14ac:dyDescent="0.2">
      <c r="B56" s="158" t="s">
        <v>224</v>
      </c>
      <c r="C56" s="158" t="s">
        <v>225</v>
      </c>
      <c r="D56" s="158" t="s">
        <v>336</v>
      </c>
      <c r="E56" s="158" t="s">
        <v>133</v>
      </c>
      <c r="F56" s="47" t="s">
        <v>460</v>
      </c>
      <c r="G56" s="47">
        <v>0.871</v>
      </c>
      <c r="H56" s="255">
        <v>0.82799999999999996</v>
      </c>
      <c r="I56" s="151">
        <v>0.83199999999999996</v>
      </c>
      <c r="J56" s="173">
        <v>0.84299999999999997</v>
      </c>
      <c r="K56" s="173">
        <v>0.85</v>
      </c>
      <c r="L56" s="173">
        <v>0.85799999999999998</v>
      </c>
      <c r="M56" s="173">
        <v>0.86399999999999999</v>
      </c>
      <c r="N56" s="408">
        <v>0.88</v>
      </c>
      <c r="O56" s="173">
        <v>0.90200000000000002</v>
      </c>
    </row>
    <row r="57" spans="2:15" x14ac:dyDescent="0.2">
      <c r="B57" s="158" t="s">
        <v>204</v>
      </c>
      <c r="C57" s="158" t="s">
        <v>205</v>
      </c>
      <c r="D57" s="158" t="s">
        <v>337</v>
      </c>
      <c r="E57" s="158" t="s">
        <v>56</v>
      </c>
      <c r="F57" s="47" t="s">
        <v>460</v>
      </c>
      <c r="G57" s="47">
        <v>0.871</v>
      </c>
      <c r="H57" s="255">
        <v>0.78500000000000003</v>
      </c>
      <c r="I57" s="151">
        <v>0.78700000000000003</v>
      </c>
      <c r="J57" s="173">
        <v>0.79900000000000004</v>
      </c>
      <c r="K57" s="173">
        <v>0.80800000000000005</v>
      </c>
      <c r="L57" s="173">
        <v>0.82</v>
      </c>
      <c r="M57" s="173">
        <v>0.83199999999999996</v>
      </c>
      <c r="N57" s="408">
        <v>0.85</v>
      </c>
      <c r="O57" s="173">
        <v>0.873</v>
      </c>
    </row>
    <row r="58" spans="2:15" x14ac:dyDescent="0.2">
      <c r="B58" s="158" t="s">
        <v>220</v>
      </c>
      <c r="C58" s="158" t="s">
        <v>221</v>
      </c>
      <c r="D58" s="158" t="s">
        <v>339</v>
      </c>
      <c r="E58" s="158" t="s">
        <v>52</v>
      </c>
      <c r="F58" s="47" t="s">
        <v>460</v>
      </c>
      <c r="G58" s="47">
        <v>0.871</v>
      </c>
      <c r="H58" s="255">
        <v>0.77800000000000002</v>
      </c>
      <c r="I58" s="151">
        <v>0.77900000000000003</v>
      </c>
      <c r="J58" s="173">
        <v>0.78400000000000003</v>
      </c>
      <c r="K58" s="173">
        <v>0.78800000000000003</v>
      </c>
      <c r="L58" s="173">
        <v>0.79300000000000004</v>
      </c>
      <c r="M58" s="173">
        <v>0.80200000000000005</v>
      </c>
      <c r="N58" s="408">
        <v>0.81299999999999994</v>
      </c>
      <c r="O58" s="173">
        <v>0.83299999999999996</v>
      </c>
    </row>
    <row r="59" spans="2:15" x14ac:dyDescent="0.2">
      <c r="B59" s="158" t="s">
        <v>257</v>
      </c>
      <c r="C59" s="158" t="s">
        <v>258</v>
      </c>
      <c r="D59" s="158" t="s">
        <v>340</v>
      </c>
      <c r="E59" s="158" t="s">
        <v>58</v>
      </c>
      <c r="F59" s="47" t="s">
        <v>460</v>
      </c>
      <c r="G59" s="47">
        <v>0.871</v>
      </c>
      <c r="H59" s="255">
        <v>0.86499999999999999</v>
      </c>
      <c r="I59" s="151">
        <v>0.86599999999999999</v>
      </c>
      <c r="J59" s="173">
        <v>0.872</v>
      </c>
      <c r="K59" s="173">
        <v>0.88</v>
      </c>
      <c r="L59" s="173">
        <v>0.88600000000000001</v>
      </c>
      <c r="M59" s="173">
        <v>0.89200000000000002</v>
      </c>
      <c r="N59" s="408">
        <v>0.90700000000000003</v>
      </c>
      <c r="O59" s="173">
        <v>0.92700000000000005</v>
      </c>
    </row>
    <row r="60" spans="2:15" x14ac:dyDescent="0.2">
      <c r="B60" s="158" t="s">
        <v>342</v>
      </c>
      <c r="C60" s="158" t="s">
        <v>343</v>
      </c>
      <c r="D60" s="158" t="s">
        <v>344</v>
      </c>
      <c r="E60" s="158" t="s">
        <v>345</v>
      </c>
      <c r="F60" s="47" t="s">
        <v>460</v>
      </c>
      <c r="G60" s="47">
        <v>0.871</v>
      </c>
      <c r="H60" s="255">
        <v>0.79300000000000004</v>
      </c>
      <c r="I60" s="151">
        <v>0.79400000000000004</v>
      </c>
      <c r="J60" s="173">
        <v>0.80200000000000005</v>
      </c>
      <c r="K60" s="173">
        <v>0.81299999999999994</v>
      </c>
      <c r="L60" s="173">
        <v>0.82099999999999995</v>
      </c>
      <c r="M60" s="173">
        <v>0.82799999999999996</v>
      </c>
      <c r="N60" s="408">
        <v>0.84199999999999997</v>
      </c>
      <c r="O60" s="173">
        <v>0.86299999999999999</v>
      </c>
    </row>
    <row r="61" spans="2:15" x14ac:dyDescent="0.2">
      <c r="B61" s="158" t="s">
        <v>346</v>
      </c>
      <c r="C61" s="158" t="s">
        <v>347</v>
      </c>
      <c r="D61" s="158" t="s">
        <v>348</v>
      </c>
      <c r="E61" s="158" t="s">
        <v>349</v>
      </c>
      <c r="F61" s="47" t="s">
        <v>460</v>
      </c>
      <c r="G61" s="47">
        <v>0.871</v>
      </c>
      <c r="H61" s="255">
        <v>0.52200000000000002</v>
      </c>
      <c r="I61" s="151">
        <v>0.52100000000000002</v>
      </c>
      <c r="J61" s="173">
        <v>0.52600000000000002</v>
      </c>
      <c r="K61" s="173">
        <v>0.53300000000000003</v>
      </c>
      <c r="L61" s="173">
        <v>0.53800000000000003</v>
      </c>
      <c r="M61" s="173">
        <v>0.54200000000000004</v>
      </c>
      <c r="N61" s="408">
        <v>0.55200000000000005</v>
      </c>
      <c r="O61" s="173">
        <v>0.56499999999999995</v>
      </c>
    </row>
    <row r="62" spans="2:15" x14ac:dyDescent="0.2">
      <c r="B62" s="158" t="s">
        <v>257</v>
      </c>
      <c r="C62" s="158" t="s">
        <v>258</v>
      </c>
      <c r="D62" s="158" t="s">
        <v>350</v>
      </c>
      <c r="E62" s="158" t="s">
        <v>24</v>
      </c>
      <c r="F62" s="47" t="s">
        <v>460</v>
      </c>
      <c r="G62" s="47">
        <v>0.871</v>
      </c>
      <c r="H62" s="255">
        <v>0.88300000000000001</v>
      </c>
      <c r="I62" s="151">
        <v>0.88200000000000001</v>
      </c>
      <c r="J62" s="173">
        <v>0.89100000000000001</v>
      </c>
      <c r="K62" s="173">
        <v>0.89800000000000002</v>
      </c>
      <c r="L62" s="173">
        <v>0.90600000000000003</v>
      </c>
      <c r="M62" s="173">
        <v>0.91600000000000004</v>
      </c>
      <c r="N62" s="408">
        <v>0.93400000000000005</v>
      </c>
      <c r="O62" s="173">
        <v>0.95699999999999996</v>
      </c>
    </row>
    <row r="63" spans="2:15" x14ac:dyDescent="0.2">
      <c r="B63" s="158" t="s">
        <v>316</v>
      </c>
      <c r="C63" s="158" t="s">
        <v>317</v>
      </c>
      <c r="D63" s="158" t="s">
        <v>351</v>
      </c>
      <c r="E63" s="158" t="s">
        <v>60</v>
      </c>
      <c r="F63" s="47" t="s">
        <v>460</v>
      </c>
      <c r="G63" s="47">
        <v>0.871</v>
      </c>
      <c r="H63" s="255">
        <v>0.85299999999999998</v>
      </c>
      <c r="I63" s="151">
        <v>0.85199999999999998</v>
      </c>
      <c r="J63" s="173">
        <v>0.86</v>
      </c>
      <c r="K63" s="173">
        <v>0.86499999999999999</v>
      </c>
      <c r="L63" s="173">
        <v>0.872</v>
      </c>
      <c r="M63" s="173">
        <v>0.88</v>
      </c>
      <c r="N63" s="408">
        <v>0.89200000000000002</v>
      </c>
      <c r="O63" s="173">
        <v>0.91500000000000004</v>
      </c>
    </row>
    <row r="64" spans="2:15" x14ac:dyDescent="0.2">
      <c r="B64" s="158" t="s">
        <v>288</v>
      </c>
      <c r="C64" s="158" t="s">
        <v>289</v>
      </c>
      <c r="D64" s="158" t="s">
        <v>353</v>
      </c>
      <c r="E64" s="158" t="s">
        <v>62</v>
      </c>
      <c r="F64" s="47" t="s">
        <v>460</v>
      </c>
      <c r="G64" s="47">
        <v>0.871</v>
      </c>
      <c r="H64" s="255">
        <v>0.81599999999999995</v>
      </c>
      <c r="I64" s="151">
        <v>0.82799999999999996</v>
      </c>
      <c r="J64" s="173">
        <v>0.83899999999999997</v>
      </c>
      <c r="K64" s="173">
        <v>0.85299999999999998</v>
      </c>
      <c r="L64" s="173">
        <v>0.86599999999999999</v>
      </c>
      <c r="M64" s="173">
        <v>0.88</v>
      </c>
      <c r="N64" s="408">
        <v>0.90100000000000002</v>
      </c>
      <c r="O64" s="173">
        <v>0.92600000000000005</v>
      </c>
    </row>
    <row r="65" spans="2:15" x14ac:dyDescent="0.2">
      <c r="B65" s="158" t="s">
        <v>196</v>
      </c>
      <c r="C65" s="158" t="s">
        <v>197</v>
      </c>
      <c r="D65" s="158" t="s">
        <v>476</v>
      </c>
      <c r="E65" s="158" t="s">
        <v>477</v>
      </c>
      <c r="F65" s="47" t="s">
        <v>460</v>
      </c>
      <c r="G65" s="47">
        <v>0.871</v>
      </c>
      <c r="H65" s="255">
        <v>0.60599999999999998</v>
      </c>
      <c r="I65" s="151">
        <v>0.61</v>
      </c>
      <c r="J65" s="173">
        <v>0.62</v>
      </c>
      <c r="K65" s="173">
        <v>0.63100000000000001</v>
      </c>
      <c r="L65" s="173">
        <v>0.64</v>
      </c>
      <c r="M65" s="173">
        <v>0.64600000000000002</v>
      </c>
      <c r="N65" s="408">
        <v>0.66300000000000003</v>
      </c>
      <c r="O65" s="173">
        <v>0.68400000000000005</v>
      </c>
    </row>
    <row r="66" spans="2:15" x14ac:dyDescent="0.2">
      <c r="B66" s="158" t="s">
        <v>288</v>
      </c>
      <c r="C66" s="158" t="s">
        <v>289</v>
      </c>
      <c r="D66" s="158" t="s">
        <v>356</v>
      </c>
      <c r="E66" s="158" t="s">
        <v>65</v>
      </c>
      <c r="F66" s="47" t="s">
        <v>460</v>
      </c>
      <c r="G66" s="47">
        <v>0.871</v>
      </c>
      <c r="H66" s="255">
        <v>0.77400000000000002</v>
      </c>
      <c r="I66" s="151">
        <v>0.77400000000000002</v>
      </c>
      <c r="J66" s="173">
        <v>0.78200000000000003</v>
      </c>
      <c r="K66" s="173">
        <v>0.78900000000000003</v>
      </c>
      <c r="L66" s="173">
        <v>0.79900000000000004</v>
      </c>
      <c r="M66" s="173">
        <v>0.80800000000000005</v>
      </c>
      <c r="N66" s="408">
        <v>0.81799999999999995</v>
      </c>
      <c r="O66" s="173">
        <v>0.83399999999999996</v>
      </c>
    </row>
    <row r="67" spans="2:15" x14ac:dyDescent="0.2">
      <c r="B67" s="158" t="s">
        <v>246</v>
      </c>
      <c r="C67" s="158" t="s">
        <v>247</v>
      </c>
      <c r="D67" s="158" t="s">
        <v>357</v>
      </c>
      <c r="E67" s="158" t="s">
        <v>66</v>
      </c>
      <c r="F67" s="47" t="s">
        <v>460</v>
      </c>
      <c r="G67" s="47">
        <v>0.871</v>
      </c>
      <c r="H67" s="255">
        <v>0.92500000000000004</v>
      </c>
      <c r="I67" s="151">
        <v>0.92500000000000004</v>
      </c>
      <c r="J67" s="173">
        <v>0.93500000000000005</v>
      </c>
      <c r="K67" s="173">
        <v>0.94099999999999995</v>
      </c>
      <c r="L67" s="173">
        <v>0.94399999999999995</v>
      </c>
      <c r="M67" s="173">
        <v>0.94399999999999995</v>
      </c>
      <c r="N67" s="408">
        <v>0.95899999999999996</v>
      </c>
      <c r="O67" s="173">
        <v>0.97799999999999998</v>
      </c>
    </row>
    <row r="68" spans="2:15" x14ac:dyDescent="0.2">
      <c r="B68" s="158" t="s">
        <v>257</v>
      </c>
      <c r="C68" s="158" t="s">
        <v>258</v>
      </c>
      <c r="D68" s="158" t="s">
        <v>358</v>
      </c>
      <c r="E68" s="158" t="s">
        <v>67</v>
      </c>
      <c r="F68" s="47" t="s">
        <v>460</v>
      </c>
      <c r="G68" s="47">
        <v>0.871</v>
      </c>
      <c r="H68" s="255">
        <v>0.89800000000000002</v>
      </c>
      <c r="I68" s="151">
        <v>0.89700000000000002</v>
      </c>
      <c r="J68" s="173">
        <v>0.90500000000000003</v>
      </c>
      <c r="K68" s="173">
        <v>0.91400000000000003</v>
      </c>
      <c r="L68" s="173">
        <v>0.92700000000000005</v>
      </c>
      <c r="M68" s="173">
        <v>0.94199999999999995</v>
      </c>
      <c r="N68" s="408">
        <v>0.95699999999999996</v>
      </c>
      <c r="O68" s="173">
        <v>0.97899999999999998</v>
      </c>
    </row>
    <row r="69" spans="2:15" x14ac:dyDescent="0.2">
      <c r="B69" s="158" t="s">
        <v>231</v>
      </c>
      <c r="C69" s="158" t="s">
        <v>232</v>
      </c>
      <c r="D69" s="158" t="s">
        <v>478</v>
      </c>
      <c r="E69" s="158" t="s">
        <v>479</v>
      </c>
      <c r="F69" s="47" t="s">
        <v>460</v>
      </c>
      <c r="G69" s="47">
        <v>0.871</v>
      </c>
      <c r="H69" s="255">
        <v>0.52</v>
      </c>
      <c r="I69" s="151">
        <v>0.52</v>
      </c>
      <c r="J69" s="173">
        <v>0.52700000000000002</v>
      </c>
      <c r="K69" s="173">
        <v>0.53700000000000003</v>
      </c>
      <c r="L69" s="173">
        <v>0.54500000000000004</v>
      </c>
      <c r="M69" s="173">
        <v>0.55100000000000005</v>
      </c>
      <c r="N69" s="408">
        <v>0.56499999999999995</v>
      </c>
      <c r="O69" s="173">
        <v>0.58199999999999996</v>
      </c>
    </row>
    <row r="70" spans="2:15" x14ac:dyDescent="0.2">
      <c r="B70" s="158" t="s">
        <v>288</v>
      </c>
      <c r="C70" s="158" t="s">
        <v>289</v>
      </c>
      <c r="D70" s="158" t="s">
        <v>359</v>
      </c>
      <c r="E70" s="158" t="s">
        <v>360</v>
      </c>
      <c r="F70" s="47" t="s">
        <v>460</v>
      </c>
      <c r="G70" s="47">
        <v>0.871</v>
      </c>
      <c r="H70" s="255">
        <v>0.73099999999999998</v>
      </c>
      <c r="I70" s="151">
        <v>0.73099999999999998</v>
      </c>
      <c r="J70" s="173">
        <v>0.73799999999999999</v>
      </c>
      <c r="K70" s="173">
        <v>0.746</v>
      </c>
      <c r="L70" s="173">
        <v>0.755</v>
      </c>
      <c r="M70" s="173">
        <v>0.76500000000000001</v>
      </c>
      <c r="N70" s="408">
        <v>0.77700000000000002</v>
      </c>
      <c r="O70" s="173">
        <v>0.79900000000000004</v>
      </c>
    </row>
    <row r="71" spans="2:15" x14ac:dyDescent="0.2">
      <c r="B71" s="158" t="s">
        <v>361</v>
      </c>
      <c r="C71" s="158" t="s">
        <v>362</v>
      </c>
      <c r="D71" s="158" t="s">
        <v>363</v>
      </c>
      <c r="E71" s="158" t="s">
        <v>364</v>
      </c>
      <c r="F71" s="47" t="s">
        <v>460</v>
      </c>
      <c r="G71" s="47">
        <v>0.871</v>
      </c>
      <c r="H71" s="255">
        <v>0.81</v>
      </c>
      <c r="I71" s="151">
        <v>0.80900000000000005</v>
      </c>
      <c r="J71" s="173">
        <v>0.81399999999999995</v>
      </c>
      <c r="K71" s="173">
        <v>0.82</v>
      </c>
      <c r="L71" s="173">
        <v>0.82799999999999996</v>
      </c>
      <c r="M71" s="173">
        <v>0.83499999999999996</v>
      </c>
      <c r="N71" s="408">
        <v>0.84699999999999998</v>
      </c>
      <c r="O71" s="173">
        <v>0.86499999999999999</v>
      </c>
    </row>
    <row r="72" spans="2:15" x14ac:dyDescent="0.2">
      <c r="B72" s="158" t="s">
        <v>257</v>
      </c>
      <c r="C72" s="158" t="s">
        <v>258</v>
      </c>
      <c r="D72" s="158" t="s">
        <v>365</v>
      </c>
      <c r="E72" s="158" t="s">
        <v>68</v>
      </c>
      <c r="F72" s="47" t="s">
        <v>460</v>
      </c>
      <c r="G72" s="47">
        <v>0.871</v>
      </c>
      <c r="H72" s="255">
        <v>0.92500000000000004</v>
      </c>
      <c r="I72" s="151">
        <v>0.92400000000000004</v>
      </c>
      <c r="J72" s="173">
        <v>0.93</v>
      </c>
      <c r="K72" s="173">
        <v>0.93500000000000005</v>
      </c>
      <c r="L72" s="173">
        <v>0.94899999999999995</v>
      </c>
      <c r="M72" s="173">
        <v>0.96299999999999997</v>
      </c>
      <c r="N72" s="408">
        <v>0.97899999999999998</v>
      </c>
      <c r="O72" s="173">
        <v>1.004</v>
      </c>
    </row>
    <row r="73" spans="2:15" x14ac:dyDescent="0.2">
      <c r="B73" s="158" t="s">
        <v>366</v>
      </c>
      <c r="C73" s="158" t="s">
        <v>367</v>
      </c>
      <c r="D73" s="158" t="s">
        <v>368</v>
      </c>
      <c r="E73" s="158" t="s">
        <v>369</v>
      </c>
      <c r="F73" s="47" t="s">
        <v>460</v>
      </c>
      <c r="G73" s="47">
        <v>0.871</v>
      </c>
      <c r="H73" s="255">
        <v>0.73499999999999999</v>
      </c>
      <c r="I73" s="151">
        <v>0.73699999999999999</v>
      </c>
      <c r="J73" s="173">
        <v>0.74399999999999999</v>
      </c>
      <c r="K73" s="173">
        <v>0.75</v>
      </c>
      <c r="L73" s="173">
        <v>0.75900000000000001</v>
      </c>
      <c r="M73" s="173">
        <v>0.76800000000000002</v>
      </c>
      <c r="N73" s="408">
        <v>0.78200000000000003</v>
      </c>
      <c r="O73" s="173">
        <v>0.8</v>
      </c>
    </row>
    <row r="74" spans="2:15" x14ac:dyDescent="0.2">
      <c r="B74" s="158" t="s">
        <v>224</v>
      </c>
      <c r="C74" s="158" t="s">
        <v>225</v>
      </c>
      <c r="D74" s="158" t="s">
        <v>370</v>
      </c>
      <c r="E74" s="158" t="s">
        <v>69</v>
      </c>
      <c r="F74" s="47" t="s">
        <v>460</v>
      </c>
      <c r="G74" s="47">
        <v>0.871</v>
      </c>
      <c r="H74" s="255">
        <v>0.85399999999999998</v>
      </c>
      <c r="I74" s="151">
        <v>0.86199999999999999</v>
      </c>
      <c r="J74" s="173">
        <v>0.86899999999999999</v>
      </c>
      <c r="K74" s="173">
        <v>0.877</v>
      </c>
      <c r="L74" s="173">
        <v>0.88600000000000001</v>
      </c>
      <c r="M74" s="173">
        <v>0.9</v>
      </c>
      <c r="N74" s="408">
        <v>0.92</v>
      </c>
      <c r="O74" s="173">
        <v>0.94499999999999995</v>
      </c>
    </row>
    <row r="75" spans="2:15" x14ac:dyDescent="0.2">
      <c r="B75" s="158" t="s">
        <v>212</v>
      </c>
      <c r="C75" s="158" t="s">
        <v>213</v>
      </c>
      <c r="D75" s="158" t="s">
        <v>371</v>
      </c>
      <c r="E75" s="158" t="s">
        <v>70</v>
      </c>
      <c r="F75" s="47" t="s">
        <v>460</v>
      </c>
      <c r="G75" s="47">
        <v>0.871</v>
      </c>
      <c r="H75" s="255">
        <v>0.621</v>
      </c>
      <c r="I75" s="151">
        <v>0.61899999999999999</v>
      </c>
      <c r="J75" s="173">
        <v>0.622</v>
      </c>
      <c r="K75" s="173">
        <v>0.628</v>
      </c>
      <c r="L75" s="173">
        <v>0.63300000000000001</v>
      </c>
      <c r="M75" s="173">
        <v>0.64</v>
      </c>
      <c r="N75" s="408">
        <v>0.64800000000000002</v>
      </c>
      <c r="O75" s="173">
        <v>0.66100000000000003</v>
      </c>
    </row>
    <row r="76" spans="2:15" x14ac:dyDescent="0.2">
      <c r="B76" s="158" t="s">
        <v>294</v>
      </c>
      <c r="C76" s="158" t="s">
        <v>295</v>
      </c>
      <c r="D76" s="158" t="s">
        <v>372</v>
      </c>
      <c r="E76" s="158" t="s">
        <v>71</v>
      </c>
      <c r="F76" s="47" t="s">
        <v>460</v>
      </c>
      <c r="G76" s="47">
        <v>0.871</v>
      </c>
      <c r="H76" s="255">
        <v>0.745</v>
      </c>
      <c r="I76" s="151">
        <v>0.74099999999999999</v>
      </c>
      <c r="J76" s="173">
        <v>0.745</v>
      </c>
      <c r="K76" s="173">
        <v>0.747</v>
      </c>
      <c r="L76" s="173">
        <v>0.751</v>
      </c>
      <c r="M76" s="173">
        <v>0.752</v>
      </c>
      <c r="N76" s="408">
        <v>0.76200000000000001</v>
      </c>
      <c r="O76" s="173">
        <v>0.77800000000000002</v>
      </c>
    </row>
    <row r="77" spans="2:15" x14ac:dyDescent="0.2">
      <c r="B77" s="158" t="s">
        <v>200</v>
      </c>
      <c r="C77" s="158" t="s">
        <v>201</v>
      </c>
      <c r="D77" s="158" t="s">
        <v>374</v>
      </c>
      <c r="E77" s="158" t="s">
        <v>73</v>
      </c>
      <c r="F77" s="47" t="s">
        <v>460</v>
      </c>
      <c r="G77" s="47">
        <v>0.871</v>
      </c>
      <c r="H77" s="255">
        <v>0.77800000000000002</v>
      </c>
      <c r="I77" s="151">
        <v>0.77900000000000003</v>
      </c>
      <c r="J77" s="173">
        <v>0.78400000000000003</v>
      </c>
      <c r="K77" s="173">
        <v>0.79400000000000004</v>
      </c>
      <c r="L77" s="173">
        <v>0.80100000000000005</v>
      </c>
      <c r="M77" s="173">
        <v>0.81100000000000005</v>
      </c>
      <c r="N77" s="408">
        <v>0.82299999999999995</v>
      </c>
      <c r="O77" s="173">
        <v>0.84399999999999997</v>
      </c>
    </row>
    <row r="78" spans="2:15" x14ac:dyDescent="0.2">
      <c r="B78" s="158" t="s">
        <v>224</v>
      </c>
      <c r="C78" s="158" t="s">
        <v>225</v>
      </c>
      <c r="D78" s="158" t="s">
        <v>375</v>
      </c>
      <c r="E78" s="158" t="s">
        <v>74</v>
      </c>
      <c r="F78" s="47" t="s">
        <v>460</v>
      </c>
      <c r="G78" s="47">
        <v>0.871</v>
      </c>
      <c r="H78" s="255">
        <v>0.82599999999999996</v>
      </c>
      <c r="I78" s="151">
        <v>0.82699999999999996</v>
      </c>
      <c r="J78" s="173">
        <v>0.83499999999999996</v>
      </c>
      <c r="K78" s="173">
        <v>0.84499999999999997</v>
      </c>
      <c r="L78" s="173">
        <v>0.85399999999999998</v>
      </c>
      <c r="M78" s="173">
        <v>0.86299999999999999</v>
      </c>
      <c r="N78" s="408">
        <v>0.878</v>
      </c>
      <c r="O78" s="173">
        <v>0.9</v>
      </c>
    </row>
    <row r="79" spans="2:15" x14ac:dyDescent="0.2">
      <c r="B79" s="158" t="s">
        <v>246</v>
      </c>
      <c r="C79" s="158" t="s">
        <v>247</v>
      </c>
      <c r="D79" s="158" t="s">
        <v>377</v>
      </c>
      <c r="E79" s="158" t="s">
        <v>76</v>
      </c>
      <c r="F79" s="47" t="s">
        <v>460</v>
      </c>
      <c r="G79" s="47">
        <v>0.871</v>
      </c>
      <c r="H79" s="255">
        <v>0.78100000000000003</v>
      </c>
      <c r="I79" s="151">
        <v>0.78300000000000003</v>
      </c>
      <c r="J79" s="173">
        <v>0.79300000000000004</v>
      </c>
      <c r="K79" s="173">
        <v>0.80100000000000005</v>
      </c>
      <c r="L79" s="173">
        <v>0.81200000000000006</v>
      </c>
      <c r="M79" s="173">
        <v>0.82199999999999995</v>
      </c>
      <c r="N79" s="408">
        <v>0.83499999999999996</v>
      </c>
      <c r="O79" s="173">
        <v>0.85599999999999998</v>
      </c>
    </row>
    <row r="80" spans="2:15" x14ac:dyDescent="0.2">
      <c r="B80" s="158" t="s">
        <v>200</v>
      </c>
      <c r="C80" s="158" t="s">
        <v>201</v>
      </c>
      <c r="D80" s="158" t="s">
        <v>378</v>
      </c>
      <c r="E80" s="158" t="s">
        <v>77</v>
      </c>
      <c r="F80" s="47" t="s">
        <v>460</v>
      </c>
      <c r="G80" s="47">
        <v>0.871</v>
      </c>
      <c r="H80" s="255">
        <v>0.752</v>
      </c>
      <c r="I80" s="151">
        <v>0.754</v>
      </c>
      <c r="J80" s="173">
        <v>0.75900000000000001</v>
      </c>
      <c r="K80" s="173">
        <v>0.76800000000000002</v>
      </c>
      <c r="L80" s="173">
        <v>0.77600000000000002</v>
      </c>
      <c r="M80" s="173">
        <v>0.78300000000000003</v>
      </c>
      <c r="N80" s="408">
        <v>0.79400000000000004</v>
      </c>
      <c r="O80" s="173">
        <v>0.81100000000000005</v>
      </c>
    </row>
    <row r="81" spans="2:15" x14ac:dyDescent="0.2">
      <c r="B81" s="158" t="s">
        <v>379</v>
      </c>
      <c r="C81" s="158" t="s">
        <v>380</v>
      </c>
      <c r="D81" s="158" t="s">
        <v>480</v>
      </c>
      <c r="E81" s="158" t="s">
        <v>481</v>
      </c>
      <c r="F81" s="47" t="s">
        <v>460</v>
      </c>
      <c r="G81" s="47">
        <v>0.871</v>
      </c>
      <c r="H81" s="255">
        <v>0.72</v>
      </c>
      <c r="I81" s="151">
        <v>0.72099999999999997</v>
      </c>
      <c r="J81" s="173">
        <v>0.72399999999999998</v>
      </c>
      <c r="K81" s="173">
        <v>0.73099999999999998</v>
      </c>
      <c r="L81" s="173">
        <v>0.73899999999999999</v>
      </c>
      <c r="M81" s="173">
        <v>0.747</v>
      </c>
      <c r="N81" s="408">
        <v>0.76100000000000001</v>
      </c>
      <c r="O81" s="173">
        <v>0.77900000000000003</v>
      </c>
    </row>
    <row r="82" spans="2:15" x14ac:dyDescent="0.2">
      <c r="B82" s="158" t="s">
        <v>382</v>
      </c>
      <c r="C82" s="158" t="s">
        <v>383</v>
      </c>
      <c r="D82" s="158" t="s">
        <v>384</v>
      </c>
      <c r="E82" s="158" t="s">
        <v>79</v>
      </c>
      <c r="F82" s="47" t="s">
        <v>460</v>
      </c>
      <c r="G82" s="47">
        <v>0.871</v>
      </c>
      <c r="H82" s="255">
        <v>0.68899999999999995</v>
      </c>
      <c r="I82" s="151">
        <v>0.68700000000000006</v>
      </c>
      <c r="J82" s="173">
        <v>0.68899999999999995</v>
      </c>
      <c r="K82" s="173">
        <v>0.69399999999999995</v>
      </c>
      <c r="L82" s="173">
        <v>0.69899999999999995</v>
      </c>
      <c r="M82" s="173">
        <v>0.70399999999999996</v>
      </c>
      <c r="N82" s="408">
        <v>0.70899999999999996</v>
      </c>
      <c r="O82" s="173">
        <v>0.72299999999999998</v>
      </c>
    </row>
    <row r="83" spans="2:15" x14ac:dyDescent="0.2">
      <c r="B83" s="158" t="s">
        <v>385</v>
      </c>
      <c r="C83" s="158" t="s">
        <v>386</v>
      </c>
      <c r="D83" s="158" t="s">
        <v>387</v>
      </c>
      <c r="E83" s="158" t="s">
        <v>388</v>
      </c>
      <c r="F83" s="47" t="s">
        <v>460</v>
      </c>
      <c r="G83" s="47">
        <v>0.871</v>
      </c>
      <c r="H83" s="255">
        <v>0.56499999999999995</v>
      </c>
      <c r="I83" s="151">
        <v>0.56499999999999995</v>
      </c>
      <c r="J83" s="173">
        <v>0.57199999999999995</v>
      </c>
      <c r="K83" s="173">
        <v>0.57899999999999996</v>
      </c>
      <c r="L83" s="173">
        <v>0.58599999999999997</v>
      </c>
      <c r="M83" s="173">
        <v>0.59099999999999997</v>
      </c>
      <c r="N83" s="408">
        <v>0.60199999999999998</v>
      </c>
      <c r="O83" s="173">
        <v>0.61899999999999999</v>
      </c>
    </row>
    <row r="84" spans="2:15" x14ac:dyDescent="0.2">
      <c r="B84" s="158" t="s">
        <v>251</v>
      </c>
      <c r="C84" s="158" t="s">
        <v>252</v>
      </c>
      <c r="D84" s="158" t="s">
        <v>390</v>
      </c>
      <c r="E84" s="158" t="s">
        <v>81</v>
      </c>
      <c r="F84" s="47" t="s">
        <v>460</v>
      </c>
      <c r="G84" s="47">
        <v>0.871</v>
      </c>
      <c r="H84" s="255">
        <v>0.93899999999999995</v>
      </c>
      <c r="I84" s="151">
        <v>0.94199999999999995</v>
      </c>
      <c r="J84" s="173">
        <v>0.95099999999999996</v>
      </c>
      <c r="K84" s="173">
        <v>0.96</v>
      </c>
      <c r="L84" s="173">
        <v>0.96899999999999997</v>
      </c>
      <c r="M84" s="173">
        <v>0.97899999999999998</v>
      </c>
      <c r="N84" s="408">
        <v>0.995</v>
      </c>
      <c r="O84" s="173">
        <v>1.0249999999999999</v>
      </c>
    </row>
    <row r="85" spans="2:15" x14ac:dyDescent="0.2">
      <c r="B85" s="158" t="s">
        <v>257</v>
      </c>
      <c r="C85" s="158" t="s">
        <v>258</v>
      </c>
      <c r="D85" s="158" t="s">
        <v>391</v>
      </c>
      <c r="E85" s="158" t="s">
        <v>82</v>
      </c>
      <c r="F85" s="47" t="s">
        <v>460</v>
      </c>
      <c r="G85" s="47">
        <v>0.871</v>
      </c>
      <c r="H85" s="255">
        <v>0.877</v>
      </c>
      <c r="I85" s="151">
        <v>0.873</v>
      </c>
      <c r="J85" s="173">
        <v>0.877</v>
      </c>
      <c r="K85" s="173">
        <v>0.88300000000000001</v>
      </c>
      <c r="L85" s="173">
        <v>0.88800000000000001</v>
      </c>
      <c r="M85" s="173">
        <v>0.89300000000000002</v>
      </c>
      <c r="N85" s="408">
        <v>0.90900000000000003</v>
      </c>
      <c r="O85" s="173">
        <v>0.92700000000000005</v>
      </c>
    </row>
    <row r="86" spans="2:15" x14ac:dyDescent="0.2">
      <c r="B86" s="158" t="s">
        <v>393</v>
      </c>
      <c r="C86" s="158" t="s">
        <v>394</v>
      </c>
      <c r="D86" s="158" t="s">
        <v>395</v>
      </c>
      <c r="E86" s="158" t="s">
        <v>396</v>
      </c>
      <c r="F86" s="47" t="s">
        <v>460</v>
      </c>
      <c r="G86" s="47">
        <v>0.871</v>
      </c>
      <c r="H86" s="255">
        <v>0.60799999999999998</v>
      </c>
      <c r="I86" s="151">
        <v>0.61</v>
      </c>
      <c r="J86" s="173">
        <v>0.61699999999999999</v>
      </c>
      <c r="K86" s="173">
        <v>0.626</v>
      </c>
      <c r="L86" s="173">
        <v>0.63600000000000001</v>
      </c>
      <c r="M86" s="173">
        <v>0.64400000000000002</v>
      </c>
      <c r="N86" s="408">
        <v>0.65800000000000003</v>
      </c>
      <c r="O86" s="173">
        <v>0.67500000000000004</v>
      </c>
    </row>
    <row r="87" spans="2:15" x14ac:dyDescent="0.2">
      <c r="B87" s="158" t="s">
        <v>204</v>
      </c>
      <c r="C87" s="158" t="s">
        <v>205</v>
      </c>
      <c r="D87" s="158" t="s">
        <v>398</v>
      </c>
      <c r="E87" s="158" t="s">
        <v>85</v>
      </c>
      <c r="F87" s="47" t="s">
        <v>460</v>
      </c>
      <c r="G87" s="47">
        <v>0.871</v>
      </c>
      <c r="H87" s="255">
        <v>0.79100000000000004</v>
      </c>
      <c r="I87" s="151">
        <v>0.79200000000000004</v>
      </c>
      <c r="J87" s="173">
        <v>0.80300000000000005</v>
      </c>
      <c r="K87" s="173">
        <v>0.81299999999999994</v>
      </c>
      <c r="L87" s="173">
        <v>0.81799999999999995</v>
      </c>
      <c r="M87" s="173">
        <v>0.82699999999999996</v>
      </c>
      <c r="N87" s="408">
        <v>0.85</v>
      </c>
      <c r="O87" s="173">
        <v>0.876</v>
      </c>
    </row>
    <row r="88" spans="2:15" x14ac:dyDescent="0.2">
      <c r="B88" s="158" t="s">
        <v>251</v>
      </c>
      <c r="C88" s="158" t="s">
        <v>252</v>
      </c>
      <c r="D88" s="158" t="s">
        <v>399</v>
      </c>
      <c r="E88" s="158" t="s">
        <v>86</v>
      </c>
      <c r="F88" s="47" t="s">
        <v>460</v>
      </c>
      <c r="G88" s="47">
        <v>0.871</v>
      </c>
      <c r="H88" s="255">
        <v>0.8</v>
      </c>
      <c r="I88" s="151">
        <v>0.79700000000000004</v>
      </c>
      <c r="J88" s="173">
        <v>0.80100000000000005</v>
      </c>
      <c r="K88" s="173">
        <v>0.80500000000000005</v>
      </c>
      <c r="L88" s="173">
        <v>0.81200000000000006</v>
      </c>
      <c r="M88" s="173">
        <v>0.81599999999999995</v>
      </c>
      <c r="N88" s="408">
        <v>0.83399999999999996</v>
      </c>
      <c r="O88" s="173">
        <v>0.87</v>
      </c>
    </row>
    <row r="89" spans="2:15" x14ac:dyDescent="0.2">
      <c r="B89" s="158" t="s">
        <v>251</v>
      </c>
      <c r="C89" s="158" t="s">
        <v>252</v>
      </c>
      <c r="D89" s="158" t="s">
        <v>400</v>
      </c>
      <c r="E89" s="158" t="s">
        <v>87</v>
      </c>
      <c r="F89" s="47" t="s">
        <v>460</v>
      </c>
      <c r="G89" s="47">
        <v>0.871</v>
      </c>
      <c r="H89" s="255">
        <v>0.92500000000000004</v>
      </c>
      <c r="I89" s="151">
        <v>0.92700000000000005</v>
      </c>
      <c r="J89" s="173">
        <v>0.93500000000000005</v>
      </c>
      <c r="K89" s="173">
        <v>0.94699999999999995</v>
      </c>
      <c r="L89" s="173">
        <v>0.95499999999999996</v>
      </c>
      <c r="M89" s="173">
        <v>0.96199999999999997</v>
      </c>
      <c r="N89" s="408">
        <v>0.98</v>
      </c>
      <c r="O89" s="173">
        <v>1.006</v>
      </c>
    </row>
    <row r="90" spans="2:15" x14ac:dyDescent="0.2">
      <c r="B90" s="158" t="s">
        <v>246</v>
      </c>
      <c r="C90" s="158" t="s">
        <v>247</v>
      </c>
      <c r="D90" s="158" t="s">
        <v>401</v>
      </c>
      <c r="E90" s="158" t="s">
        <v>88</v>
      </c>
      <c r="F90" s="47" t="s">
        <v>460</v>
      </c>
      <c r="G90" s="47">
        <v>0.871</v>
      </c>
      <c r="H90" s="255">
        <v>0.78900000000000003</v>
      </c>
      <c r="I90" s="151">
        <v>0.78600000000000003</v>
      </c>
      <c r="J90" s="173">
        <v>0.79200000000000004</v>
      </c>
      <c r="K90" s="173">
        <v>0.79700000000000004</v>
      </c>
      <c r="L90" s="173">
        <v>0.80500000000000005</v>
      </c>
      <c r="M90" s="173">
        <v>0.81</v>
      </c>
      <c r="N90" s="408">
        <v>0.82599999999999996</v>
      </c>
      <c r="O90" s="173">
        <v>0.84799999999999998</v>
      </c>
    </row>
    <row r="91" spans="2:15" x14ac:dyDescent="0.2">
      <c r="B91" s="158" t="s">
        <v>224</v>
      </c>
      <c r="C91" s="158" t="s">
        <v>225</v>
      </c>
      <c r="D91" s="158" t="s">
        <v>402</v>
      </c>
      <c r="E91" s="158" t="s">
        <v>89</v>
      </c>
      <c r="F91" s="47" t="s">
        <v>460</v>
      </c>
      <c r="G91" s="47">
        <v>0.871</v>
      </c>
      <c r="H91" s="255">
        <v>0.82899999999999996</v>
      </c>
      <c r="I91" s="151">
        <v>0.83399999999999996</v>
      </c>
      <c r="J91" s="173">
        <v>0.84399999999999997</v>
      </c>
      <c r="K91" s="173">
        <v>0.85599999999999998</v>
      </c>
      <c r="L91" s="173">
        <v>0.86899999999999999</v>
      </c>
      <c r="M91" s="173">
        <v>0.88200000000000001</v>
      </c>
      <c r="N91" s="408">
        <v>0.9</v>
      </c>
      <c r="O91" s="173">
        <v>0.92600000000000005</v>
      </c>
    </row>
    <row r="92" spans="2:15" x14ac:dyDescent="0.2">
      <c r="B92" s="158" t="s">
        <v>246</v>
      </c>
      <c r="C92" s="158" t="s">
        <v>247</v>
      </c>
      <c r="D92" s="158" t="s">
        <v>403</v>
      </c>
      <c r="E92" s="158" t="s">
        <v>90</v>
      </c>
      <c r="F92" s="47" t="s">
        <v>460</v>
      </c>
      <c r="G92" s="47">
        <v>0.871</v>
      </c>
      <c r="H92" s="255">
        <v>0.81100000000000005</v>
      </c>
      <c r="I92" s="151">
        <v>0.81399999999999995</v>
      </c>
      <c r="J92" s="173">
        <v>0.82499999999999996</v>
      </c>
      <c r="K92" s="173">
        <v>0.83699999999999997</v>
      </c>
      <c r="L92" s="173">
        <v>0.84899999999999998</v>
      </c>
      <c r="M92" s="173">
        <v>0.85899999999999999</v>
      </c>
      <c r="N92" s="408">
        <v>0.88</v>
      </c>
      <c r="O92" s="173">
        <v>0.90500000000000003</v>
      </c>
    </row>
    <row r="93" spans="2:15" x14ac:dyDescent="0.2">
      <c r="B93" s="158" t="s">
        <v>257</v>
      </c>
      <c r="C93" s="158" t="s">
        <v>258</v>
      </c>
      <c r="D93" s="158" t="s">
        <v>404</v>
      </c>
      <c r="E93" s="158" t="s">
        <v>91</v>
      </c>
      <c r="F93" s="47" t="s">
        <v>460</v>
      </c>
      <c r="G93" s="47">
        <v>0.871</v>
      </c>
      <c r="H93" s="255">
        <v>0.92600000000000005</v>
      </c>
      <c r="I93" s="151">
        <v>0.92400000000000004</v>
      </c>
      <c r="J93" s="173">
        <v>0.92900000000000005</v>
      </c>
      <c r="K93" s="173">
        <v>0.93100000000000005</v>
      </c>
      <c r="L93" s="173">
        <v>0.93600000000000005</v>
      </c>
      <c r="M93" s="173">
        <v>0.94099999999999995</v>
      </c>
      <c r="N93" s="408">
        <v>0.95299999999999996</v>
      </c>
      <c r="O93" s="173">
        <v>0.97099999999999997</v>
      </c>
    </row>
    <row r="94" spans="2:15" x14ac:dyDescent="0.2">
      <c r="B94" s="158" t="s">
        <v>405</v>
      </c>
      <c r="C94" s="158" t="s">
        <v>406</v>
      </c>
      <c r="D94" s="158" t="s">
        <v>407</v>
      </c>
      <c r="E94" s="158" t="s">
        <v>408</v>
      </c>
      <c r="F94" s="47" t="s">
        <v>460</v>
      </c>
      <c r="G94" s="47">
        <v>0.871</v>
      </c>
      <c r="H94" s="255">
        <v>0.67100000000000004</v>
      </c>
      <c r="I94" s="151">
        <v>0.67</v>
      </c>
      <c r="J94" s="173">
        <v>0.67600000000000005</v>
      </c>
      <c r="K94" s="173">
        <v>0.68600000000000005</v>
      </c>
      <c r="L94" s="173">
        <v>0.69399999999999995</v>
      </c>
      <c r="M94" s="173">
        <v>0.70099999999999996</v>
      </c>
      <c r="N94" s="408">
        <v>0.71499999999999997</v>
      </c>
      <c r="O94" s="173">
        <v>0.73499999999999999</v>
      </c>
    </row>
    <row r="95" spans="2:15" x14ac:dyDescent="0.2">
      <c r="B95" s="158" t="s">
        <v>224</v>
      </c>
      <c r="C95" s="158" t="s">
        <v>225</v>
      </c>
      <c r="D95" s="158" t="s">
        <v>410</v>
      </c>
      <c r="E95" s="158" t="s">
        <v>93</v>
      </c>
      <c r="F95" s="47" t="s">
        <v>460</v>
      </c>
      <c r="G95" s="47">
        <v>0.871</v>
      </c>
      <c r="H95" s="255">
        <v>0.76800000000000002</v>
      </c>
      <c r="I95" s="151">
        <v>0.76400000000000001</v>
      </c>
      <c r="J95" s="173">
        <v>0.76700000000000002</v>
      </c>
      <c r="K95" s="173">
        <v>0.77300000000000002</v>
      </c>
      <c r="L95" s="173">
        <v>0.78100000000000003</v>
      </c>
      <c r="M95" s="173">
        <v>0.78800000000000003</v>
      </c>
      <c r="N95" s="408">
        <v>0.80200000000000005</v>
      </c>
      <c r="O95" s="173">
        <v>0.82599999999999996</v>
      </c>
    </row>
    <row r="96" spans="2:15" x14ac:dyDescent="0.2">
      <c r="B96" s="158" t="s">
        <v>257</v>
      </c>
      <c r="C96" s="158" t="s">
        <v>258</v>
      </c>
      <c r="D96" s="158" t="s">
        <v>411</v>
      </c>
      <c r="E96" s="158" t="s">
        <v>412</v>
      </c>
      <c r="F96" s="47" t="s">
        <v>460</v>
      </c>
      <c r="G96" s="47">
        <v>0.871</v>
      </c>
      <c r="H96" s="255">
        <v>0.91800000000000004</v>
      </c>
      <c r="I96" s="151">
        <v>0.92200000000000004</v>
      </c>
      <c r="J96" s="173">
        <v>0.93100000000000005</v>
      </c>
      <c r="K96" s="173">
        <v>0.94</v>
      </c>
      <c r="L96" s="173">
        <v>0.95199999999999996</v>
      </c>
      <c r="M96" s="173">
        <v>0.96199999999999997</v>
      </c>
      <c r="N96" s="408">
        <v>0.97899999999999998</v>
      </c>
      <c r="O96" s="173">
        <v>1.002</v>
      </c>
    </row>
    <row r="97" spans="2:15" x14ac:dyDescent="0.2">
      <c r="B97" s="158" t="s">
        <v>204</v>
      </c>
      <c r="C97" s="158" t="s">
        <v>205</v>
      </c>
      <c r="D97" s="158" t="s">
        <v>414</v>
      </c>
      <c r="E97" s="158" t="s">
        <v>95</v>
      </c>
      <c r="F97" s="47" t="s">
        <v>460</v>
      </c>
      <c r="G97" s="47">
        <v>0.871</v>
      </c>
      <c r="H97" s="255">
        <v>0.8</v>
      </c>
      <c r="I97" s="151">
        <v>0.80900000000000005</v>
      </c>
      <c r="J97" s="173">
        <v>0.81899999999999995</v>
      </c>
      <c r="K97" s="173">
        <v>0.83099999999999996</v>
      </c>
      <c r="L97" s="173">
        <v>0.84</v>
      </c>
      <c r="M97" s="173">
        <v>0.84699999999999998</v>
      </c>
      <c r="N97" s="408">
        <v>0.87</v>
      </c>
      <c r="O97" s="173">
        <v>0.89600000000000002</v>
      </c>
    </row>
    <row r="98" spans="2:15" x14ac:dyDescent="0.2">
      <c r="B98" s="158" t="s">
        <v>224</v>
      </c>
      <c r="C98" s="158" t="s">
        <v>225</v>
      </c>
      <c r="D98" s="158" t="s">
        <v>416</v>
      </c>
      <c r="E98" s="158" t="s">
        <v>97</v>
      </c>
      <c r="F98" s="47" t="s">
        <v>460</v>
      </c>
      <c r="G98" s="47">
        <v>0.871</v>
      </c>
      <c r="H98" s="255">
        <v>0.82099999999999995</v>
      </c>
      <c r="I98" s="151">
        <v>0.82399999999999995</v>
      </c>
      <c r="J98" s="173">
        <v>0.83199999999999996</v>
      </c>
      <c r="K98" s="173">
        <v>0.83799999999999997</v>
      </c>
      <c r="L98" s="173">
        <v>0.84699999999999998</v>
      </c>
      <c r="M98" s="173">
        <v>0.85699999999999998</v>
      </c>
      <c r="N98" s="408">
        <v>0.871</v>
      </c>
      <c r="O98" s="173">
        <v>0.89700000000000002</v>
      </c>
    </row>
    <row r="99" spans="2:15" x14ac:dyDescent="0.2">
      <c r="B99" s="158" t="s">
        <v>288</v>
      </c>
      <c r="C99" s="158" t="s">
        <v>289</v>
      </c>
      <c r="D99" s="158" t="s">
        <v>417</v>
      </c>
      <c r="E99" s="158" t="s">
        <v>98</v>
      </c>
      <c r="F99" s="47" t="s">
        <v>460</v>
      </c>
      <c r="G99" s="47">
        <v>0.871</v>
      </c>
      <c r="H99" s="255">
        <v>0.67900000000000005</v>
      </c>
      <c r="I99" s="151">
        <v>0.68100000000000005</v>
      </c>
      <c r="J99" s="173">
        <v>0.68700000000000006</v>
      </c>
      <c r="K99" s="173">
        <v>0.69199999999999995</v>
      </c>
      <c r="L99" s="173">
        <v>0.69899999999999995</v>
      </c>
      <c r="M99" s="173">
        <v>0.70499999999999996</v>
      </c>
      <c r="N99" s="408">
        <v>0.71699999999999997</v>
      </c>
      <c r="O99" s="173">
        <v>0.73799999999999999</v>
      </c>
    </row>
    <row r="100" spans="2:15" x14ac:dyDescent="0.2">
      <c r="B100" s="158" t="s">
        <v>227</v>
      </c>
      <c r="C100" s="158" t="s">
        <v>228</v>
      </c>
      <c r="D100" s="158" t="s">
        <v>418</v>
      </c>
      <c r="E100" s="158" t="s">
        <v>99</v>
      </c>
      <c r="F100" s="47" t="s">
        <v>460</v>
      </c>
      <c r="G100" s="47">
        <v>0.871</v>
      </c>
      <c r="H100" s="255">
        <v>0.86399999999999999</v>
      </c>
      <c r="I100" s="151">
        <v>0.86799999999999999</v>
      </c>
      <c r="J100" s="173">
        <v>0.88100000000000001</v>
      </c>
      <c r="K100" s="173">
        <v>0.89300000000000002</v>
      </c>
      <c r="L100" s="173">
        <v>0.90600000000000003</v>
      </c>
      <c r="M100" s="173">
        <v>0.91500000000000004</v>
      </c>
      <c r="N100" s="408">
        <v>0.93</v>
      </c>
      <c r="O100" s="173">
        <v>0.95799999999999996</v>
      </c>
    </row>
    <row r="101" spans="2:15" x14ac:dyDescent="0.2">
      <c r="B101" s="158" t="s">
        <v>251</v>
      </c>
      <c r="C101" s="158" t="s">
        <v>252</v>
      </c>
      <c r="D101" s="158" t="s">
        <v>421</v>
      </c>
      <c r="E101" s="158" t="s">
        <v>102</v>
      </c>
      <c r="F101" s="47" t="s">
        <v>460</v>
      </c>
      <c r="G101" s="47">
        <v>0.871</v>
      </c>
      <c r="H101" s="255">
        <v>0.745</v>
      </c>
      <c r="I101" s="151">
        <v>0.748</v>
      </c>
      <c r="J101" s="173">
        <v>0.755</v>
      </c>
      <c r="K101" s="173">
        <v>0.76</v>
      </c>
      <c r="L101" s="173">
        <v>0.77</v>
      </c>
      <c r="M101" s="173">
        <v>0.78</v>
      </c>
      <c r="N101" s="408">
        <v>0.79400000000000004</v>
      </c>
      <c r="O101" s="173">
        <v>0.81899999999999995</v>
      </c>
    </row>
    <row r="102" spans="2:15" x14ac:dyDescent="0.2">
      <c r="B102" s="158" t="s">
        <v>278</v>
      </c>
      <c r="C102" s="158" t="s">
        <v>279</v>
      </c>
      <c r="D102" s="158" t="s">
        <v>423</v>
      </c>
      <c r="E102" s="158" t="s">
        <v>104</v>
      </c>
      <c r="F102" s="47" t="s">
        <v>460</v>
      </c>
      <c r="G102" s="47">
        <v>0.871</v>
      </c>
      <c r="H102" s="255">
        <v>0.81</v>
      </c>
      <c r="I102" s="151">
        <v>0.81599999999999995</v>
      </c>
      <c r="J102" s="173">
        <v>0.83099999999999996</v>
      </c>
      <c r="K102" s="173">
        <v>0.84399999999999997</v>
      </c>
      <c r="L102" s="173">
        <v>0.85599999999999998</v>
      </c>
      <c r="M102" s="173">
        <v>0.872</v>
      </c>
      <c r="N102" s="408">
        <v>0.89600000000000002</v>
      </c>
      <c r="O102" s="173">
        <v>0.92500000000000004</v>
      </c>
    </row>
    <row r="103" spans="2:15" x14ac:dyDescent="0.2">
      <c r="B103" s="158" t="s">
        <v>220</v>
      </c>
      <c r="C103" s="158" t="s">
        <v>221</v>
      </c>
      <c r="D103" s="158" t="s">
        <v>425</v>
      </c>
      <c r="E103" s="158" t="s">
        <v>106</v>
      </c>
      <c r="F103" s="47" t="s">
        <v>460</v>
      </c>
      <c r="G103" s="47">
        <v>0.871</v>
      </c>
      <c r="H103" s="255">
        <v>0.77100000000000002</v>
      </c>
      <c r="I103" s="151">
        <v>0.76700000000000002</v>
      </c>
      <c r="J103" s="173">
        <v>0.76900000000000002</v>
      </c>
      <c r="K103" s="173">
        <v>0.77500000000000002</v>
      </c>
      <c r="L103" s="173">
        <v>0.77800000000000002</v>
      </c>
      <c r="M103" s="173">
        <v>0.78200000000000003</v>
      </c>
      <c r="N103" s="408">
        <v>0.79300000000000004</v>
      </c>
      <c r="O103" s="173">
        <v>0.81200000000000006</v>
      </c>
    </row>
    <row r="104" spans="2:15" x14ac:dyDescent="0.2">
      <c r="B104" s="158" t="s">
        <v>285</v>
      </c>
      <c r="C104" s="158" t="s">
        <v>286</v>
      </c>
      <c r="D104" s="158" t="s">
        <v>426</v>
      </c>
      <c r="E104" s="158" t="s">
        <v>107</v>
      </c>
      <c r="F104" s="47" t="s">
        <v>460</v>
      </c>
      <c r="G104" s="47">
        <v>0.871</v>
      </c>
      <c r="H104" s="255">
        <v>0.73899999999999999</v>
      </c>
      <c r="I104" s="151">
        <v>0.74199999999999999</v>
      </c>
      <c r="J104" s="173">
        <v>0.747</v>
      </c>
      <c r="K104" s="173">
        <v>0.751</v>
      </c>
      <c r="L104" s="173">
        <v>0.76100000000000001</v>
      </c>
      <c r="M104" s="173">
        <v>0.77400000000000002</v>
      </c>
      <c r="N104" s="408">
        <v>0.78700000000000003</v>
      </c>
      <c r="O104" s="173">
        <v>0.80500000000000005</v>
      </c>
    </row>
    <row r="105" spans="2:15" x14ac:dyDescent="0.2">
      <c r="B105" s="158" t="s">
        <v>316</v>
      </c>
      <c r="C105" s="158" t="s">
        <v>317</v>
      </c>
      <c r="D105" s="158" t="s">
        <v>428</v>
      </c>
      <c r="E105" s="158" t="s">
        <v>109</v>
      </c>
      <c r="F105" s="47" t="s">
        <v>460</v>
      </c>
      <c r="G105" s="47">
        <v>0.871</v>
      </c>
      <c r="H105" s="255">
        <v>0.81899999999999995</v>
      </c>
      <c r="I105" s="151">
        <v>0.81899999999999995</v>
      </c>
      <c r="J105" s="173">
        <v>0.82599999999999996</v>
      </c>
      <c r="K105" s="173">
        <v>0.83499999999999996</v>
      </c>
      <c r="L105" s="173">
        <v>0.84099999999999997</v>
      </c>
      <c r="M105" s="173">
        <v>0.85099999999999998</v>
      </c>
      <c r="N105" s="408">
        <v>0.86899999999999999</v>
      </c>
      <c r="O105" s="173">
        <v>0.88800000000000001</v>
      </c>
    </row>
    <row r="106" spans="2:15" x14ac:dyDescent="0.2">
      <c r="B106" s="158" t="s">
        <v>234</v>
      </c>
      <c r="C106" s="158" t="s">
        <v>235</v>
      </c>
      <c r="D106" s="158" t="s">
        <v>429</v>
      </c>
      <c r="E106" s="158" t="s">
        <v>430</v>
      </c>
      <c r="F106" s="47" t="s">
        <v>460</v>
      </c>
      <c r="G106" s="47">
        <v>0.871</v>
      </c>
      <c r="H106" s="255">
        <v>0.68300000000000005</v>
      </c>
      <c r="I106" s="151">
        <v>0.68100000000000005</v>
      </c>
      <c r="J106" s="173">
        <v>0.68500000000000005</v>
      </c>
      <c r="K106" s="173">
        <v>0.69</v>
      </c>
      <c r="L106" s="173">
        <v>0.69699999999999995</v>
      </c>
      <c r="M106" s="173">
        <v>0.70199999999999996</v>
      </c>
      <c r="N106" s="408">
        <v>0.71299999999999997</v>
      </c>
      <c r="O106" s="173">
        <v>0.73099999999999998</v>
      </c>
    </row>
    <row r="107" spans="2:15" x14ac:dyDescent="0.2">
      <c r="B107" s="158" t="s">
        <v>224</v>
      </c>
      <c r="C107" s="158" t="s">
        <v>225</v>
      </c>
      <c r="D107" s="158" t="s">
        <v>431</v>
      </c>
      <c r="E107" s="158" t="s">
        <v>110</v>
      </c>
      <c r="F107" s="47" t="s">
        <v>460</v>
      </c>
      <c r="G107" s="47">
        <v>0.871</v>
      </c>
      <c r="H107" s="255">
        <v>0.86799999999999999</v>
      </c>
      <c r="I107" s="151">
        <v>0.877</v>
      </c>
      <c r="J107" s="173">
        <v>0.88600000000000001</v>
      </c>
      <c r="K107" s="173">
        <v>0.89500000000000002</v>
      </c>
      <c r="L107" s="173">
        <v>0.90400000000000003</v>
      </c>
      <c r="M107" s="173">
        <v>0.91500000000000004</v>
      </c>
      <c r="N107" s="408">
        <v>0.93300000000000005</v>
      </c>
      <c r="O107" s="173">
        <v>0.96199999999999997</v>
      </c>
    </row>
    <row r="108" spans="2:15" x14ac:dyDescent="0.2">
      <c r="B108" s="158" t="s">
        <v>251</v>
      </c>
      <c r="C108" s="158" t="s">
        <v>252</v>
      </c>
      <c r="D108" s="158" t="s">
        <v>432</v>
      </c>
      <c r="E108" s="158" t="s">
        <v>111</v>
      </c>
      <c r="F108" s="47" t="s">
        <v>460</v>
      </c>
      <c r="G108" s="47">
        <v>0.871</v>
      </c>
      <c r="H108" s="255">
        <v>0.9</v>
      </c>
      <c r="I108" s="151">
        <v>0.90500000000000003</v>
      </c>
      <c r="J108" s="173">
        <v>0.91100000000000003</v>
      </c>
      <c r="K108" s="173">
        <v>0.91800000000000004</v>
      </c>
      <c r="L108" s="173">
        <v>0.93100000000000005</v>
      </c>
      <c r="M108" s="173">
        <v>0.94099999999999995</v>
      </c>
      <c r="N108" s="408">
        <v>0.95899999999999996</v>
      </c>
      <c r="O108" s="173">
        <v>0.98399999999999999</v>
      </c>
    </row>
    <row r="109" spans="2:15" x14ac:dyDescent="0.2">
      <c r="B109" s="34"/>
      <c r="C109" s="34"/>
      <c r="D109" s="34"/>
      <c r="E109" s="34"/>
      <c r="F109" s="35"/>
      <c r="G109" s="35"/>
    </row>
    <row r="110" spans="2:15" x14ac:dyDescent="0.2">
      <c r="B110" s="34"/>
      <c r="C110" s="34"/>
      <c r="D110" s="34"/>
      <c r="E110" s="34"/>
      <c r="F110" s="35"/>
      <c r="G110" s="35"/>
      <c r="H110" s="98"/>
      <c r="I110" s="150"/>
    </row>
    <row r="111" spans="2:15" x14ac:dyDescent="0.2">
      <c r="B111" s="34"/>
      <c r="C111" s="34"/>
      <c r="D111" s="34"/>
      <c r="E111" s="34"/>
      <c r="F111" s="35"/>
      <c r="G111" s="35"/>
    </row>
    <row r="112" spans="2:15" s="42" customFormat="1" x14ac:dyDescent="0.2">
      <c r="B112" s="37"/>
      <c r="C112" s="37"/>
      <c r="E112" s="37"/>
      <c r="F112" s="37"/>
      <c r="G112" s="37"/>
      <c r="H112" s="177"/>
      <c r="I112" s="173"/>
    </row>
    <row r="113" spans="2:15" x14ac:dyDescent="0.2">
      <c r="B113" s="36"/>
      <c r="C113" s="36"/>
      <c r="D113" s="36"/>
      <c r="E113" s="36"/>
      <c r="F113" s="37"/>
      <c r="G113" s="37"/>
    </row>
    <row r="115" spans="2:15" x14ac:dyDescent="0.2">
      <c r="B115" s="38"/>
      <c r="C115" s="38"/>
      <c r="D115" s="38"/>
      <c r="E115" s="38"/>
      <c r="F115" s="39"/>
      <c r="G115" s="39"/>
      <c r="H115" s="96"/>
    </row>
    <row r="116" spans="2:15" x14ac:dyDescent="0.2">
      <c r="C116" s="34"/>
      <c r="D116" s="40"/>
      <c r="E116" s="40"/>
      <c r="F116" s="41"/>
      <c r="G116" s="41"/>
      <c r="H116" s="99"/>
    </row>
    <row r="117" spans="2:15" x14ac:dyDescent="0.2">
      <c r="C117" s="38"/>
      <c r="D117" s="40"/>
      <c r="E117" s="40"/>
      <c r="F117" s="41"/>
      <c r="G117" s="41"/>
    </row>
    <row r="118" spans="2:15" x14ac:dyDescent="0.2">
      <c r="B118" s="38" t="s">
        <v>125</v>
      </c>
      <c r="C118" s="38"/>
      <c r="D118" s="38" t="s">
        <v>126</v>
      </c>
      <c r="E118" s="40"/>
      <c r="F118" s="41"/>
      <c r="G118" s="41"/>
      <c r="H118" s="68" t="str">
        <f>$F$1</f>
        <v>2021-2022</v>
      </c>
      <c r="I118" s="149" t="str">
        <f>$F$1</f>
        <v>2021-2022</v>
      </c>
      <c r="J118" s="149" t="str">
        <f t="shared" ref="J118:O118" si="0">$F$1</f>
        <v>2021-2022</v>
      </c>
      <c r="K118" s="149" t="str">
        <f t="shared" si="0"/>
        <v>2021-2022</v>
      </c>
      <c r="L118" s="149" t="str">
        <f t="shared" si="0"/>
        <v>2021-2022</v>
      </c>
      <c r="M118" s="149" t="str">
        <f t="shared" si="0"/>
        <v>2021-2022</v>
      </c>
      <c r="N118" s="149" t="str">
        <f t="shared" si="0"/>
        <v>2021-2022</v>
      </c>
      <c r="O118" s="149" t="str">
        <f t="shared" si="0"/>
        <v>2021-2022</v>
      </c>
    </row>
    <row r="119" spans="2:15" x14ac:dyDescent="0.2">
      <c r="B119" s="31" t="s">
        <v>127</v>
      </c>
      <c r="C119" s="38"/>
      <c r="D119" s="40" t="str">
        <f>'44a CCG trending chart data'!B1</f>
        <v>(All)</v>
      </c>
      <c r="E119" s="40"/>
      <c r="F119" s="41"/>
      <c r="G119" s="41"/>
      <c r="H119" s="68" t="e">
        <f>VLOOKUP($D$119,$D$3:$G$108,4,FALSE)</f>
        <v>#N/A</v>
      </c>
      <c r="I119" s="149" t="e">
        <f>VLOOKUP($D$119,$D$3:$G$108,4,FALSE)</f>
        <v>#N/A</v>
      </c>
      <c r="J119" s="149" t="e">
        <f t="shared" ref="J119:O119" si="1">VLOOKUP($D$119,$D$3:$G$108,4,FALSE)</f>
        <v>#N/A</v>
      </c>
      <c r="K119" s="149" t="e">
        <f t="shared" si="1"/>
        <v>#N/A</v>
      </c>
      <c r="L119" s="149" t="e">
        <f t="shared" si="1"/>
        <v>#N/A</v>
      </c>
      <c r="M119" s="149" t="e">
        <f t="shared" si="1"/>
        <v>#N/A</v>
      </c>
      <c r="N119" s="149" t="e">
        <f t="shared" si="1"/>
        <v>#N/A</v>
      </c>
      <c r="O119" s="149" t="e">
        <f t="shared" si="1"/>
        <v>#N/A</v>
      </c>
    </row>
    <row r="120" spans="2:15" x14ac:dyDescent="0.2">
      <c r="C120" s="38"/>
      <c r="D120" s="40"/>
      <c r="E120" s="40"/>
      <c r="F120" s="41"/>
      <c r="G120" s="41"/>
    </row>
    <row r="121" spans="2:15" x14ac:dyDescent="0.2">
      <c r="B121" s="147"/>
      <c r="C121" s="38"/>
      <c r="D121" s="40"/>
      <c r="E121" s="40"/>
      <c r="F121" s="41"/>
      <c r="G121" s="41"/>
    </row>
    <row r="122" spans="2:15" x14ac:dyDescent="0.2">
      <c r="B122" s="147"/>
      <c r="C122" s="38"/>
      <c r="D122" s="40"/>
      <c r="E122" s="40"/>
      <c r="F122" s="41"/>
      <c r="G122" s="41"/>
    </row>
    <row r="123" spans="2:15" x14ac:dyDescent="0.2">
      <c r="B123" s="4"/>
      <c r="C123" s="38"/>
      <c r="D123" s="40"/>
      <c r="E123" s="40"/>
      <c r="F123" s="41"/>
      <c r="G123" s="41"/>
    </row>
    <row r="124" spans="2:15" x14ac:dyDescent="0.2">
      <c r="B124" s="4"/>
      <c r="C124" s="38"/>
      <c r="D124" s="40"/>
      <c r="E124" s="40"/>
      <c r="F124" s="41"/>
      <c r="G124" s="41"/>
    </row>
    <row r="125" spans="2:15" x14ac:dyDescent="0.2">
      <c r="B125" s="4"/>
      <c r="C125" s="38"/>
      <c r="D125" s="40"/>
      <c r="E125" s="40"/>
      <c r="F125" s="41"/>
      <c r="G125" s="41"/>
    </row>
    <row r="126" spans="2:15" x14ac:dyDescent="0.2">
      <c r="B126" s="4"/>
      <c r="C126" s="38"/>
      <c r="D126" s="40"/>
      <c r="E126" s="40"/>
      <c r="F126" s="41"/>
      <c r="G126" s="41"/>
    </row>
    <row r="127" spans="2:15" x14ac:dyDescent="0.2">
      <c r="C127" s="38"/>
      <c r="D127" s="40"/>
      <c r="E127" s="40"/>
      <c r="F127" s="41"/>
      <c r="G127" s="41"/>
    </row>
    <row r="128" spans="2:15" x14ac:dyDescent="0.2">
      <c r="C128" s="38"/>
      <c r="D128" s="40"/>
      <c r="E128" s="40"/>
      <c r="F128" s="41"/>
      <c r="G128" s="41"/>
    </row>
    <row r="129" spans="4:4" x14ac:dyDescent="0.2">
      <c r="D129" s="40"/>
    </row>
    <row r="130" spans="4:4" x14ac:dyDescent="0.2">
      <c r="D130" s="40"/>
    </row>
    <row r="131" spans="4:4" x14ac:dyDescent="0.2">
      <c r="D131" s="40"/>
    </row>
    <row r="132" spans="4:4" x14ac:dyDescent="0.2">
      <c r="D132" s="40"/>
    </row>
    <row r="133" spans="4:4" x14ac:dyDescent="0.2">
      <c r="D133" s="40"/>
    </row>
    <row r="134" spans="4:4" x14ac:dyDescent="0.2">
      <c r="D134" s="40"/>
    </row>
    <row r="135" spans="4:4" x14ac:dyDescent="0.2">
      <c r="D135" s="40"/>
    </row>
    <row r="136" spans="4:4" x14ac:dyDescent="0.2">
      <c r="D136" s="40"/>
    </row>
    <row r="137" spans="4:4" x14ac:dyDescent="0.2">
      <c r="D137" s="40"/>
    </row>
    <row r="138" spans="4:4" x14ac:dyDescent="0.2">
      <c r="D138" s="40"/>
    </row>
    <row r="139" spans="4:4" x14ac:dyDescent="0.2">
      <c r="D139" s="40"/>
    </row>
    <row r="140" spans="4:4" x14ac:dyDescent="0.2">
      <c r="D140" s="40"/>
    </row>
    <row r="141" spans="4:4" x14ac:dyDescent="0.2">
      <c r="D141" s="40"/>
    </row>
    <row r="142" spans="4:4" x14ac:dyDescent="0.2">
      <c r="D142" s="40"/>
    </row>
    <row r="143" spans="4:4" x14ac:dyDescent="0.2">
      <c r="D143" s="40"/>
    </row>
    <row r="144" spans="4:4" x14ac:dyDescent="0.2">
      <c r="D144" s="40"/>
    </row>
    <row r="145" spans="4:4" x14ac:dyDescent="0.2">
      <c r="D145" s="40"/>
    </row>
  </sheetData>
  <customSheetViews>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1"/>
      <headerFooter alignWithMargins="0"/>
      <autoFilter ref="B2:IX211" xr:uid="{622250BA-9E02-4701-85BA-9FC3C6E4EC74}"/>
    </customSheetView>
    <customSheetView guid="{460C675D-EB01-4F1F-8F6F-F3410AC9815E}" hiddenColumns="1" topLeftCell="B1">
      <pane xSplit="4" ySplit="2" topLeftCell="F3" activePane="bottomRight" state="frozen"/>
      <selection pane="bottomRight" activeCell="B1" sqref="B1"/>
      <pageMargins left="0.75" right="0.75" top="1" bottom="1" header="0.5" footer="0.5"/>
      <pageSetup paperSize="9" orientation="portrait" r:id="rId2"/>
      <headerFooter alignWithMargins="0"/>
    </customSheetView>
  </customSheetViews>
  <phoneticPr fontId="12" type="noConversion"/>
  <conditionalFormatting sqref="I3:I108">
    <cfRule type="expression" dxfId="19" priority="1">
      <formula>J3="yes"</formula>
    </cfRule>
  </conditionalFormatting>
  <conditionalFormatting sqref="H3:H108">
    <cfRule type="expression" dxfId="18" priority="150">
      <formula>#REF!="yes"</formula>
    </cfRule>
  </conditionalFormatting>
  <conditionalFormatting sqref="D22:D108 D3:D20">
    <cfRule type="expression" dxfId="17" priority="151">
      <formula>#REF!="yes"</formula>
    </cfRule>
    <cfRule type="expression" dxfId="16" priority="152">
      <formula>AND(#REF!="no",#REF!="up")</formula>
    </cfRule>
  </conditionalFormatting>
  <dataValidations count="1">
    <dataValidation type="list" allowBlank="1" showInputMessage="1" showErrorMessage="1" sqref="D1:G1" xr:uid="{00000000-0002-0000-1600-000000000000}">
      <formula1>Quarters</formula1>
    </dataValidation>
  </dataValidations>
  <pageMargins left="0.75" right="0.75" top="1" bottom="1" header="0.5" footer="0.5"/>
  <pageSetup paperSize="9"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AF58"/>
  <sheetViews>
    <sheetView showGridLines="0" showRowColHeaders="0" zoomScale="70" zoomScaleNormal="70" workbookViewId="0">
      <selection activeCell="B1" sqref="B1"/>
    </sheetView>
  </sheetViews>
  <sheetFormatPr defaultColWidth="0" defaultRowHeight="12.75" customHeight="1" zeroHeight="1" x14ac:dyDescent="0.25"/>
  <cols>
    <col min="1" max="1" width="1.6640625" style="21" customWidth="1"/>
    <col min="2" max="5" width="10.77734375" style="21" customWidth="1"/>
    <col min="6" max="6" width="3.44140625" style="21" customWidth="1"/>
    <col min="7" max="7" width="19" style="21" customWidth="1"/>
    <col min="8" max="26" width="9.77734375" style="21" customWidth="1"/>
    <col min="27" max="27" width="11" style="21" customWidth="1"/>
    <col min="28" max="31" width="10.77734375" style="21" customWidth="1"/>
    <col min="32" max="32" width="10" style="21" customWidth="1"/>
    <col min="33" max="16384" width="10.6640625" style="21" hidden="1"/>
  </cols>
  <sheetData>
    <row r="1" spans="1:32" ht="10"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207"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419" t="s">
        <v>120</v>
      </c>
      <c r="C4" s="419"/>
      <c r="D4" s="419"/>
      <c r="E4" s="419"/>
      <c r="F4" s="419"/>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9"/>
      <c r="C5" s="419"/>
      <c r="D5" s="419"/>
      <c r="E5" s="419"/>
      <c r="F5" s="419"/>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35">
      <c r="A7" s="20"/>
      <c r="B7" s="20"/>
      <c r="C7" s="20"/>
      <c r="D7" s="20"/>
      <c r="E7" s="20"/>
      <c r="F7" s="20"/>
      <c r="G7" s="20"/>
      <c r="H7" s="20"/>
      <c r="I7" s="20"/>
      <c r="J7" s="20"/>
      <c r="K7" s="20"/>
      <c r="L7" s="20"/>
      <c r="M7" s="20"/>
      <c r="N7" s="20"/>
      <c r="O7" s="20"/>
      <c r="P7" s="20"/>
      <c r="Q7" s="20"/>
      <c r="R7" s="20"/>
      <c r="S7" s="20"/>
      <c r="T7" s="20"/>
      <c r="U7" s="20"/>
      <c r="V7" s="22"/>
      <c r="W7" s="20"/>
      <c r="X7" s="20"/>
      <c r="Y7" s="20"/>
      <c r="Z7" s="20"/>
      <c r="AA7" s="20"/>
      <c r="AB7" s="20"/>
      <c r="AC7" s="20"/>
      <c r="AD7" s="20"/>
      <c r="AE7" s="20"/>
      <c r="AF7" s="20"/>
    </row>
    <row r="8" spans="1:32" ht="15" customHeight="1" x14ac:dyDescent="0.25">
      <c r="A8" s="20"/>
      <c r="B8" s="20"/>
      <c r="C8" s="20"/>
      <c r="D8" s="20"/>
      <c r="E8" s="20"/>
      <c r="F8" s="20"/>
      <c r="G8" s="20"/>
      <c r="H8" s="20"/>
      <c r="I8" s="20"/>
      <c r="J8" s="20"/>
      <c r="K8" s="20"/>
      <c r="L8" s="20"/>
      <c r="M8" s="20"/>
      <c r="N8" s="20"/>
      <c r="O8" s="20"/>
      <c r="P8" s="20"/>
      <c r="Q8" s="20"/>
      <c r="R8" s="20"/>
      <c r="S8" s="20"/>
      <c r="T8" s="20"/>
      <c r="U8" s="20"/>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3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2"/>
    </row>
    <row r="34" spans="1:32" ht="15" customHeight="1" x14ac:dyDescent="0.25">
      <c r="A34" s="20"/>
      <c r="B34" s="20"/>
      <c r="C34" s="20"/>
      <c r="D34" s="20"/>
      <c r="E34" s="20"/>
      <c r="F34" s="20"/>
      <c r="G34" s="438" t="s">
        <v>121</v>
      </c>
      <c r="H34" s="420" t="str">
        <f>'44b CCG trending chart data'!B1</f>
        <v>(All)</v>
      </c>
      <c r="I34" s="446"/>
      <c r="J34" s="446"/>
      <c r="K34" s="447"/>
      <c r="L34" s="20"/>
      <c r="M34" s="451" t="s">
        <v>486</v>
      </c>
      <c r="N34" s="452"/>
      <c r="O34" s="440" t="e">
        <f>VLOOKUP('44b CCG trending chart data'!$B$1,'44b CCG trending DATA'!$D$3:$F$108,3,FALSE)</f>
        <v>#N/A</v>
      </c>
      <c r="P34" s="441"/>
      <c r="Q34" s="20"/>
      <c r="R34" s="20"/>
      <c r="S34" s="20"/>
      <c r="T34" s="20"/>
      <c r="U34" s="20"/>
      <c r="V34" s="20"/>
      <c r="W34" s="20"/>
      <c r="X34" s="20"/>
      <c r="Y34" s="20"/>
      <c r="Z34" s="20"/>
      <c r="AA34" s="20"/>
      <c r="AB34" s="20"/>
      <c r="AC34" s="20"/>
      <c r="AD34" s="20"/>
      <c r="AE34" s="20"/>
      <c r="AF34" s="20"/>
    </row>
    <row r="35" spans="1:32" ht="15" customHeight="1" x14ac:dyDescent="0.25">
      <c r="A35" s="20"/>
      <c r="B35" s="20"/>
      <c r="C35" s="20"/>
      <c r="D35" s="20"/>
      <c r="E35" s="20"/>
      <c r="F35" s="20"/>
      <c r="G35" s="439"/>
      <c r="H35" s="448"/>
      <c r="I35" s="449"/>
      <c r="J35" s="449"/>
      <c r="K35" s="450"/>
      <c r="L35" s="20"/>
      <c r="M35" s="453"/>
      <c r="N35" s="452"/>
      <c r="O35" s="442"/>
      <c r="P35" s="443"/>
      <c r="Q35" s="20"/>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20"/>
      <c r="H36" s="20"/>
      <c r="I36" s="20"/>
      <c r="J36" s="20"/>
      <c r="K36" s="20"/>
      <c r="L36" s="20"/>
      <c r="M36" s="20"/>
      <c r="N36" s="20"/>
      <c r="O36" s="20"/>
      <c r="P36" s="24"/>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5">
        <f>'44b CCG trending DATA'!H2</f>
        <v>44287</v>
      </c>
      <c r="I37" s="25">
        <f>'44b CCG trending DATA'!I2</f>
        <v>44317</v>
      </c>
      <c r="J37" s="25">
        <f>'44b CCG trending DATA'!J2</f>
        <v>44348</v>
      </c>
      <c r="K37" s="25">
        <f>'44b CCG trending DATA'!K2</f>
        <v>44378</v>
      </c>
      <c r="L37" s="25">
        <f>'44b CCG trending DATA'!L2</f>
        <v>44409</v>
      </c>
      <c r="M37" s="25">
        <f>'44b CCG trending DATA'!M2</f>
        <v>44440</v>
      </c>
      <c r="N37" s="25">
        <f>'44b CCG trending DATA'!N2</f>
        <v>44470</v>
      </c>
      <c r="O37" s="25">
        <f>'44b CCG trending DATA'!O2</f>
        <v>44501</v>
      </c>
      <c r="P37" s="268"/>
      <c r="Q37" s="268"/>
      <c r="R37" s="268"/>
      <c r="S37" s="268"/>
      <c r="T37" s="268"/>
      <c r="U37" s="268"/>
      <c r="V37" s="268"/>
      <c r="W37" s="268"/>
      <c r="X37" s="268"/>
      <c r="Y37" s="268"/>
      <c r="Z37" s="268"/>
      <c r="AA37" s="268"/>
      <c r="AB37" s="268"/>
      <c r="AC37" s="268"/>
      <c r="AD37" s="268"/>
      <c r="AE37" s="268"/>
      <c r="AF37" s="271"/>
    </row>
    <row r="38" spans="1:32" ht="15" customHeight="1" x14ac:dyDescent="0.25">
      <c r="A38" s="20"/>
      <c r="B38" s="20"/>
      <c r="C38" s="20"/>
      <c r="D38" s="20"/>
      <c r="E38" s="20"/>
      <c r="F38" s="20"/>
      <c r="G38" s="429" t="s">
        <v>122</v>
      </c>
      <c r="H38" s="444" t="e">
        <f>'44b CCG trending chart data'!A8</f>
        <v>#N/A</v>
      </c>
      <c r="I38" s="444" t="e">
        <f>'44b CCG trending chart data'!B8</f>
        <v>#N/A</v>
      </c>
      <c r="J38" s="444" t="e">
        <f>'44b CCG trending chart data'!C8</f>
        <v>#N/A</v>
      </c>
      <c r="K38" s="444" t="e">
        <f>'44b CCG trending chart data'!D8</f>
        <v>#N/A</v>
      </c>
      <c r="L38" s="444" t="e">
        <f>'44b CCG trending chart data'!E8</f>
        <v>#N/A</v>
      </c>
      <c r="M38" s="444" t="e">
        <f>'44b CCG trending chart data'!F8</f>
        <v>#N/A</v>
      </c>
      <c r="N38" s="444" t="e">
        <f>'44b CCG trending chart data'!G8</f>
        <v>#N/A</v>
      </c>
      <c r="O38" s="444" t="e">
        <f>'44b CCG trending chart data'!H8</f>
        <v>#N/A</v>
      </c>
      <c r="P38" s="437"/>
      <c r="Q38" s="437"/>
      <c r="R38" s="437"/>
      <c r="S38" s="437"/>
      <c r="T38" s="437"/>
      <c r="U38" s="437"/>
      <c r="V38" s="437"/>
      <c r="W38" s="437"/>
      <c r="X38" s="437"/>
      <c r="Y38" s="437"/>
      <c r="Z38" s="437"/>
      <c r="AA38" s="437"/>
      <c r="AB38" s="437"/>
      <c r="AC38" s="437"/>
      <c r="AD38" s="437"/>
      <c r="AE38" s="437"/>
      <c r="AF38" s="271"/>
    </row>
    <row r="39" spans="1:32" ht="15" customHeight="1" x14ac:dyDescent="0.25">
      <c r="A39" s="20"/>
      <c r="B39" s="20"/>
      <c r="C39" s="20"/>
      <c r="D39" s="20"/>
      <c r="E39" s="20"/>
      <c r="F39" s="20"/>
      <c r="G39" s="454"/>
      <c r="H39" s="445"/>
      <c r="I39" s="445"/>
      <c r="J39" s="445"/>
      <c r="K39" s="445"/>
      <c r="L39" s="445"/>
      <c r="M39" s="445"/>
      <c r="N39" s="445"/>
      <c r="O39" s="445"/>
      <c r="P39" s="437"/>
      <c r="Q39" s="437"/>
      <c r="R39" s="437"/>
      <c r="S39" s="437"/>
      <c r="T39" s="437"/>
      <c r="U39" s="437"/>
      <c r="V39" s="437"/>
      <c r="W39" s="437"/>
      <c r="X39" s="437"/>
      <c r="Y39" s="437"/>
      <c r="Z39" s="437"/>
      <c r="AA39" s="437"/>
      <c r="AB39" s="437"/>
      <c r="AC39" s="437"/>
      <c r="AD39" s="437"/>
      <c r="AE39" s="437"/>
      <c r="AF39" s="271"/>
    </row>
    <row r="40" spans="1:32" ht="15" customHeight="1" x14ac:dyDescent="0.25">
      <c r="A40" s="20"/>
      <c r="B40" s="20"/>
      <c r="C40" s="20"/>
      <c r="D40" s="20"/>
      <c r="E40" s="20"/>
      <c r="F40" s="20"/>
      <c r="G40" s="20"/>
      <c r="H40" s="24"/>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row>
    <row r="41" spans="1:32" ht="15" customHeight="1" x14ac:dyDescent="0.25">
      <c r="A41" s="20"/>
      <c r="B41" s="20"/>
      <c r="C41" s="20"/>
      <c r="D41" s="20"/>
      <c r="E41" s="20"/>
      <c r="F41" s="20"/>
      <c r="G41" s="438"/>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271"/>
    </row>
    <row r="42" spans="1:32" ht="15" customHeight="1" x14ac:dyDescent="0.25">
      <c r="A42" s="20"/>
      <c r="B42" s="20"/>
      <c r="C42" s="20"/>
      <c r="D42" s="20"/>
      <c r="E42" s="20"/>
      <c r="F42" s="20"/>
      <c r="G42" s="439"/>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271"/>
    </row>
    <row r="43" spans="1:32" ht="15" customHeight="1" x14ac:dyDescent="0.25">
      <c r="A43" s="20"/>
      <c r="B43" s="20"/>
      <c r="C43" s="20"/>
      <c r="D43" s="20"/>
      <c r="E43" s="20"/>
      <c r="F43" s="20"/>
      <c r="G43" s="24"/>
      <c r="H43" s="24"/>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row>
    <row r="44" spans="1:32" ht="15"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4"/>
    </row>
    <row r="45" spans="1:32" ht="15"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4"/>
    </row>
    <row r="46" spans="1:32" ht="1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4"/>
    </row>
    <row r="47" spans="1:32" ht="15" customHeight="1" x14ac:dyDescent="0.25">
      <c r="A47" s="20"/>
      <c r="B47" s="24"/>
      <c r="C47" s="24"/>
      <c r="D47" s="24"/>
      <c r="E47" s="24"/>
      <c r="F47" s="20"/>
      <c r="G47" s="20"/>
      <c r="H47" s="20"/>
      <c r="I47" s="20"/>
      <c r="J47" s="20"/>
      <c r="K47" s="20"/>
      <c r="L47" s="20"/>
      <c r="M47" s="20"/>
      <c r="N47" s="20"/>
      <c r="O47" s="20"/>
      <c r="P47" s="20"/>
      <c r="Q47" s="20"/>
      <c r="R47" s="20"/>
      <c r="S47" s="24"/>
      <c r="T47" s="24"/>
      <c r="U47" s="24"/>
      <c r="V47" s="24"/>
      <c r="W47" s="24"/>
      <c r="X47" s="24"/>
      <c r="Y47" s="24"/>
      <c r="Z47" s="24"/>
      <c r="AA47" s="24"/>
      <c r="AB47" s="24"/>
      <c r="AC47" s="24"/>
      <c r="AD47" s="24"/>
      <c r="AE47" s="24"/>
      <c r="AF47" s="24"/>
    </row>
    <row r="48" spans="1:32" ht="15" customHeight="1" x14ac:dyDescent="0.25">
      <c r="A48" s="20"/>
      <c r="B48" s="24"/>
      <c r="C48" s="24"/>
      <c r="D48" s="24"/>
      <c r="E48" s="24"/>
      <c r="F48" s="20"/>
      <c r="G48" s="20"/>
      <c r="H48" s="20"/>
      <c r="I48" s="20"/>
      <c r="J48" s="20"/>
      <c r="K48" s="20"/>
      <c r="L48" s="20"/>
      <c r="M48" s="20"/>
      <c r="N48" s="20"/>
      <c r="O48" s="20"/>
      <c r="P48" s="20"/>
      <c r="Q48" s="20"/>
      <c r="R48" s="20"/>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0"/>
      <c r="G49" s="20"/>
      <c r="H49" s="20"/>
      <c r="I49" s="20"/>
      <c r="J49" s="20"/>
      <c r="K49" s="20"/>
      <c r="L49" s="20"/>
      <c r="M49" s="20"/>
      <c r="N49" s="20"/>
      <c r="O49" s="20"/>
      <c r="P49" s="20"/>
      <c r="Q49" s="20"/>
      <c r="R49" s="20"/>
      <c r="S49" s="26"/>
      <c r="T49" s="26"/>
      <c r="U49" s="26"/>
      <c r="V49" s="26"/>
      <c r="W49" s="26"/>
      <c r="X49" s="26"/>
      <c r="Y49" s="26"/>
      <c r="Z49" s="26"/>
      <c r="AA49" s="24"/>
      <c r="AB49" s="24"/>
      <c r="AC49" s="24"/>
      <c r="AD49" s="24"/>
      <c r="AE49" s="24"/>
      <c r="AF49" s="24"/>
    </row>
    <row r="50" spans="1:32" ht="15" customHeight="1" x14ac:dyDescent="0.25">
      <c r="A50" s="20"/>
      <c r="B50" s="24"/>
      <c r="C50" s="24"/>
      <c r="D50" s="24"/>
      <c r="E50" s="24"/>
      <c r="F50" s="20"/>
      <c r="G50" s="20"/>
      <c r="H50" s="20"/>
      <c r="I50" s="20"/>
      <c r="J50" s="20"/>
      <c r="K50" s="20"/>
      <c r="L50" s="20"/>
      <c r="M50" s="20"/>
      <c r="N50" s="20"/>
      <c r="O50" s="20"/>
      <c r="P50" s="20"/>
      <c r="Q50" s="20"/>
      <c r="R50" s="20"/>
      <c r="S50" s="26"/>
      <c r="T50" s="26"/>
      <c r="U50" s="26"/>
      <c r="V50" s="26"/>
      <c r="W50" s="26"/>
      <c r="X50" s="26"/>
      <c r="Y50" s="26"/>
      <c r="Z50" s="26"/>
      <c r="AA50" s="24"/>
      <c r="AB50" s="24"/>
      <c r="AC50" s="24"/>
      <c r="AD50" s="24"/>
      <c r="AE50" s="24"/>
      <c r="AF50" s="24"/>
    </row>
    <row r="51" spans="1:32" ht="15" customHeight="1" x14ac:dyDescent="0.25">
      <c r="A51" s="20"/>
      <c r="B51" s="24"/>
      <c r="C51" s="24"/>
      <c r="D51" s="24"/>
      <c r="E51" s="24"/>
      <c r="F51" s="20"/>
      <c r="G51" s="20"/>
      <c r="H51" s="20"/>
      <c r="I51" s="20"/>
      <c r="J51" s="20"/>
      <c r="K51" s="20"/>
      <c r="L51" s="20"/>
      <c r="M51" s="20"/>
      <c r="N51" s="20"/>
      <c r="O51" s="20"/>
      <c r="P51" s="20"/>
      <c r="Q51" s="20"/>
      <c r="R51" s="20"/>
      <c r="S51" s="24"/>
      <c r="T51" s="24"/>
      <c r="U51" s="24"/>
      <c r="V51" s="24"/>
      <c r="W51" s="24"/>
      <c r="X51" s="24"/>
      <c r="Y51" s="24"/>
      <c r="Z51" s="24"/>
      <c r="AA51" s="24"/>
      <c r="AB51" s="24"/>
      <c r="AC51" s="24"/>
      <c r="AD51" s="24"/>
      <c r="AE51" s="24"/>
      <c r="AF51" s="24"/>
    </row>
    <row r="52" spans="1:32" ht="15" customHeight="1" x14ac:dyDescent="0.25">
      <c r="A52" s="20"/>
      <c r="B52" s="24"/>
      <c r="C52" s="24"/>
      <c r="D52" s="24"/>
      <c r="E52" s="24"/>
      <c r="F52" s="20"/>
      <c r="G52" s="20"/>
      <c r="H52" s="20"/>
      <c r="I52" s="20"/>
      <c r="J52" s="20"/>
      <c r="K52" s="20"/>
      <c r="L52" s="20"/>
      <c r="M52" s="20"/>
      <c r="N52" s="20"/>
      <c r="O52" s="20"/>
      <c r="P52" s="20"/>
      <c r="Q52" s="20"/>
      <c r="R52" s="20"/>
      <c r="S52" s="26"/>
      <c r="T52" s="26"/>
      <c r="U52" s="26"/>
      <c r="V52" s="26"/>
      <c r="W52" s="24"/>
      <c r="X52" s="24"/>
      <c r="Y52" s="24"/>
      <c r="Z52" s="24"/>
      <c r="AA52" s="24"/>
      <c r="AB52" s="24"/>
      <c r="AC52" s="24"/>
      <c r="AD52" s="24"/>
      <c r="AE52" s="24"/>
      <c r="AF52" s="24"/>
    </row>
    <row r="53" spans="1:32" ht="15" customHeight="1" x14ac:dyDescent="0.25">
      <c r="A53" s="20"/>
      <c r="B53" s="24"/>
      <c r="C53" s="24"/>
      <c r="D53" s="24"/>
      <c r="E53" s="24"/>
      <c r="F53" s="20"/>
      <c r="G53" s="20"/>
      <c r="H53" s="20"/>
      <c r="I53" s="20"/>
      <c r="J53" s="20"/>
      <c r="K53" s="20"/>
      <c r="L53" s="20"/>
      <c r="M53" s="20"/>
      <c r="N53" s="20"/>
      <c r="O53" s="20"/>
      <c r="P53" s="20"/>
      <c r="Q53" s="20"/>
      <c r="R53" s="20"/>
      <c r="S53" s="26"/>
      <c r="T53" s="26"/>
      <c r="U53" s="26"/>
      <c r="V53" s="26"/>
      <c r="W53" s="24"/>
      <c r="X53" s="24"/>
      <c r="Y53" s="24"/>
      <c r="Z53" s="24"/>
      <c r="AA53" s="24"/>
      <c r="AB53" s="24"/>
      <c r="AC53" s="24"/>
      <c r="AD53" s="24"/>
      <c r="AE53" s="24"/>
      <c r="AF53" s="24"/>
    </row>
    <row r="54" spans="1:32" ht="15" customHeight="1" x14ac:dyDescent="0.25">
      <c r="A54" s="20"/>
      <c r="B54" s="24"/>
      <c r="C54" s="24"/>
      <c r="D54" s="24"/>
      <c r="E54" s="24"/>
      <c r="F54" s="20"/>
      <c r="G54" s="20"/>
      <c r="H54" s="20"/>
      <c r="I54" s="20"/>
      <c r="J54" s="20"/>
      <c r="K54" s="20"/>
      <c r="L54" s="20"/>
      <c r="M54" s="20"/>
      <c r="N54" s="20"/>
      <c r="O54" s="20"/>
      <c r="P54" s="20"/>
      <c r="Q54" s="20"/>
      <c r="R54" s="20"/>
      <c r="S54" s="24"/>
      <c r="T54" s="24"/>
      <c r="U54" s="24"/>
      <c r="V54" s="24"/>
      <c r="W54" s="24"/>
      <c r="X54" s="24"/>
      <c r="Y54" s="24"/>
      <c r="Z54" s="24"/>
      <c r="AA54" s="24"/>
      <c r="AB54" s="24"/>
      <c r="AC54" s="24"/>
      <c r="AD54" s="24"/>
      <c r="AE54" s="24"/>
      <c r="AF54" s="24"/>
    </row>
    <row r="55" spans="1:32" ht="15" customHeight="1" x14ac:dyDescent="0.25">
      <c r="A55" s="20"/>
      <c r="B55" s="24"/>
      <c r="C55" s="24"/>
      <c r="D55" s="24"/>
      <c r="E55" s="24"/>
      <c r="F55" s="20"/>
      <c r="G55" s="20"/>
      <c r="H55" s="20"/>
      <c r="I55" s="20"/>
      <c r="J55" s="20"/>
      <c r="K55" s="20"/>
      <c r="L55" s="20"/>
      <c r="M55" s="20"/>
      <c r="N55" s="20"/>
      <c r="O55" s="20"/>
      <c r="P55" s="20"/>
      <c r="Q55" s="20"/>
      <c r="R55" s="20"/>
      <c r="S55" s="24"/>
      <c r="T55" s="24"/>
      <c r="U55" s="24"/>
      <c r="V55" s="24"/>
      <c r="W55" s="24"/>
      <c r="X55" s="24"/>
      <c r="Y55" s="24"/>
      <c r="Z55" s="24"/>
      <c r="AA55" s="24"/>
      <c r="AB55" s="24"/>
      <c r="AC55" s="24"/>
      <c r="AD55" s="24"/>
      <c r="AE55" s="24"/>
      <c r="AF55" s="24"/>
    </row>
    <row r="56" spans="1:32" ht="12.5" hidden="1" x14ac:dyDescent="0.25">
      <c r="AF56" s="24"/>
    </row>
    <row r="57" spans="1:32" ht="12.5" hidden="1" x14ac:dyDescent="0.25">
      <c r="AF57" s="24"/>
    </row>
    <row r="58" spans="1:32" ht="12.75" customHeight="1" x14ac:dyDescent="0.25">
      <c r="AF58" s="24"/>
    </row>
  </sheetData>
  <customSheetViews>
    <customSheetView guid="{0B466410-FB7E-451A-AFD3-95886095C000}" scale="70" showPageBreaks="1" printArea="1" hiddenRows="1" hiddenColumns="1" view="pageBreakPreview">
      <selection activeCell="S2" sqref="S2"/>
      <pageMargins left="0" right="0" top="0" bottom="0" header="0.51181102362204722" footer="0.51181102362204722"/>
      <pageSetup paperSize="9" scale="57" orientation="landscape" r:id="rId1"/>
      <headerFooter alignWithMargins="0"/>
    </customSheetView>
    <customSheetView guid="{460C675D-EB01-4F1F-8F6F-F3410AC9815E}" scale="70" showRowCol="0" hiddenRows="1" hiddenColumns="1">
      <pageMargins left="0" right="0" top="0" bottom="0" header="0.51181102362204722" footer="0.51181102362204722"/>
      <pageSetup paperSize="9" scale="57" orientation="landscape" r:id="rId2"/>
      <headerFooter alignWithMargins="0"/>
    </customSheetView>
  </customSheetViews>
  <mergeCells count="55">
    <mergeCell ref="AB38:AB39"/>
    <mergeCell ref="AB41:AB42"/>
    <mergeCell ref="L41:L42"/>
    <mergeCell ref="M41:M42"/>
    <mergeCell ref="N41:N42"/>
    <mergeCell ref="X38:X39"/>
    <mergeCell ref="X41:X42"/>
    <mergeCell ref="O41:O42"/>
    <mergeCell ref="P41:P42"/>
    <mergeCell ref="Q41:Q42"/>
    <mergeCell ref="R41:R42"/>
    <mergeCell ref="Q38:Q39"/>
    <mergeCell ref="W41:W42"/>
    <mergeCell ref="V41:V42"/>
    <mergeCell ref="T41:T42"/>
    <mergeCell ref="U41:U42"/>
    <mergeCell ref="AE38:AE39"/>
    <mergeCell ref="AE41:AE42"/>
    <mergeCell ref="AD38:AD39"/>
    <mergeCell ref="AD41:AD42"/>
    <mergeCell ref="AC38:AC39"/>
    <mergeCell ref="AC41:AC42"/>
    <mergeCell ref="B4:F5"/>
    <mergeCell ref="G34:G35"/>
    <mergeCell ref="H34:K35"/>
    <mergeCell ref="O34:P35"/>
    <mergeCell ref="W38:W39"/>
    <mergeCell ref="T38:T39"/>
    <mergeCell ref="R38:R39"/>
    <mergeCell ref="U38:U39"/>
    <mergeCell ref="V38:V39"/>
    <mergeCell ref="S38:S39"/>
    <mergeCell ref="O38:O39"/>
    <mergeCell ref="P38:P39"/>
    <mergeCell ref="M34:N35"/>
    <mergeCell ref="L38:L39"/>
    <mergeCell ref="M38:M39"/>
    <mergeCell ref="N38:N39"/>
    <mergeCell ref="G41:G42"/>
    <mergeCell ref="H41:H42"/>
    <mergeCell ref="G38:G39"/>
    <mergeCell ref="H38:H39"/>
    <mergeCell ref="K41:K42"/>
    <mergeCell ref="J38:J39"/>
    <mergeCell ref="K38:K39"/>
    <mergeCell ref="J41:J42"/>
    <mergeCell ref="I41:I42"/>
    <mergeCell ref="I38:I39"/>
    <mergeCell ref="S41:S42"/>
    <mergeCell ref="AA38:AA39"/>
    <mergeCell ref="AA41:AA42"/>
    <mergeCell ref="Z38:Z39"/>
    <mergeCell ref="Z41:Z42"/>
    <mergeCell ref="Y38:Y39"/>
    <mergeCell ref="Y41:Y42"/>
  </mergeCells>
  <conditionalFormatting sqref="I41:AE41 H38:AE38">
    <cfRule type="containsErrors" dxfId="15" priority="8">
      <formula>ISERROR(H38)</formula>
    </cfRule>
  </conditionalFormatting>
  <conditionalFormatting sqref="O34">
    <cfRule type="containsErrors" dxfId="14" priority="7">
      <formula>ISERROR(O34)</formula>
    </cfRule>
  </conditionalFormatting>
  <conditionalFormatting sqref="H41">
    <cfRule type="containsErrors" dxfId="13" priority="1">
      <formula>ISERROR(H41)</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FFFF00"/>
  </sheetPr>
  <dimension ref="A1:Y10"/>
  <sheetViews>
    <sheetView workbookViewId="0">
      <selection activeCell="A2" sqref="A2"/>
    </sheetView>
  </sheetViews>
  <sheetFormatPr defaultColWidth="9.33203125" defaultRowHeight="12.5" x14ac:dyDescent="0.25"/>
  <cols>
    <col min="1" max="1" width="14.33203125" style="21" bestFit="1" customWidth="1"/>
    <col min="2" max="2" width="14.6640625" style="21" bestFit="1" customWidth="1"/>
    <col min="3" max="3" width="14.33203125" style="21" bestFit="1" customWidth="1"/>
    <col min="4" max="4" width="13.6640625" style="21" bestFit="1" customWidth="1"/>
    <col min="5" max="5" width="14.6640625" style="21" bestFit="1" customWidth="1"/>
    <col min="6" max="6" width="14.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5" x14ac:dyDescent="0.25">
      <c r="A1" s="160" t="s">
        <v>0</v>
      </c>
      <c r="B1" s="412" t="s">
        <v>504</v>
      </c>
    </row>
    <row r="3" spans="1:25" x14ac:dyDescent="0.25">
      <c r="A3" s="412" t="s">
        <v>485</v>
      </c>
      <c r="B3" s="412" t="s">
        <v>616</v>
      </c>
      <c r="C3" s="412" t="s">
        <v>617</v>
      </c>
      <c r="D3" s="412" t="s">
        <v>618</v>
      </c>
      <c r="E3" s="412" t="s">
        <v>626</v>
      </c>
      <c r="F3" s="412" t="s">
        <v>631</v>
      </c>
      <c r="G3" s="412" t="s">
        <v>636</v>
      </c>
      <c r="H3" s="412" t="s">
        <v>652</v>
      </c>
      <c r="I3"/>
      <c r="J3"/>
      <c r="K3"/>
      <c r="L3"/>
      <c r="M3"/>
      <c r="N3"/>
      <c r="O3"/>
      <c r="P3"/>
      <c r="Q3"/>
      <c r="R3"/>
      <c r="S3"/>
      <c r="T3"/>
      <c r="U3"/>
      <c r="V3"/>
      <c r="W3"/>
      <c r="X3"/>
      <c r="Y3"/>
    </row>
    <row r="4" spans="1:25" x14ac:dyDescent="0.25">
      <c r="A4" s="9">
        <v>1048.6999999999998</v>
      </c>
      <c r="B4" s="9">
        <v>1040.2000000000005</v>
      </c>
      <c r="C4" s="9">
        <v>1027</v>
      </c>
      <c r="D4" s="9">
        <v>1014.9999999999999</v>
      </c>
      <c r="E4" s="9">
        <v>1009.8999999999996</v>
      </c>
      <c r="F4" s="9">
        <v>1001.4000000000002</v>
      </c>
      <c r="G4" s="9">
        <v>981.30000000000018</v>
      </c>
      <c r="H4" s="9">
        <v>958.79999999999984</v>
      </c>
      <c r="I4"/>
      <c r="J4"/>
      <c r="K4"/>
      <c r="L4"/>
      <c r="M4"/>
      <c r="N4"/>
      <c r="O4"/>
      <c r="P4"/>
      <c r="Q4"/>
      <c r="R4"/>
      <c r="S4"/>
      <c r="T4"/>
      <c r="U4"/>
      <c r="V4"/>
      <c r="W4"/>
      <c r="X4"/>
    </row>
    <row r="5" spans="1:25" x14ac:dyDescent="0.25">
      <c r="A5"/>
      <c r="B5"/>
      <c r="C5"/>
      <c r="D5"/>
      <c r="E5"/>
      <c r="F5"/>
      <c r="G5"/>
      <c r="H5"/>
      <c r="I5"/>
      <c r="J5"/>
      <c r="K5"/>
      <c r="L5"/>
      <c r="M5"/>
      <c r="N5"/>
      <c r="O5"/>
    </row>
    <row r="7" spans="1:25" x14ac:dyDescent="0.25">
      <c r="A7" s="64">
        <v>44287</v>
      </c>
      <c r="B7" s="64">
        <v>44317</v>
      </c>
      <c r="C7" s="64">
        <v>44348</v>
      </c>
      <c r="D7" s="64">
        <v>44378</v>
      </c>
      <c r="E7" s="64">
        <v>44409</v>
      </c>
      <c r="F7" s="64">
        <v>44440</v>
      </c>
      <c r="G7" s="64">
        <v>44470</v>
      </c>
      <c r="H7" s="64">
        <v>44501</v>
      </c>
      <c r="I7" s="269"/>
      <c r="J7" s="269"/>
      <c r="K7" s="269"/>
      <c r="L7" s="269"/>
      <c r="M7" s="269"/>
      <c r="N7" s="269"/>
      <c r="O7" s="269"/>
      <c r="P7" s="269"/>
      <c r="Q7" s="269"/>
      <c r="R7" s="269"/>
      <c r="S7" s="269"/>
      <c r="T7" s="269"/>
      <c r="U7" s="269"/>
      <c r="V7" s="269"/>
      <c r="W7" s="269"/>
      <c r="X7" s="269"/>
    </row>
    <row r="8" spans="1:25" s="239" customFormat="1" x14ac:dyDescent="0.25">
      <c r="A8" s="238" t="e">
        <f>IF(GETPIVOTDATA("Sum of Apr-21",$A$3)=SUM('44b CCG trending DATA'!H3:H108),#N/A,GETPIVOTDATA("Sum of Apr-21",$A$3))</f>
        <v>#N/A</v>
      </c>
      <c r="B8" s="238" t="e">
        <f>IF(GETPIVOTDATA("Sum of May-21",$A$3)=SUM('44b CCG trending DATA'!I3:I108),#N/A,GETPIVOTDATA("Sum of May-21",$A$3))</f>
        <v>#N/A</v>
      </c>
      <c r="C8" s="238" t="e">
        <f>IF(GETPIVOTDATA("Sum of Jun-21",$A$3)=SUM('44b CCG trending DATA'!J3:J108),#N/A,GETPIVOTDATA("Sum of Jun-21",$A$3))</f>
        <v>#N/A</v>
      </c>
      <c r="D8" s="238" t="e">
        <f>IF(GETPIVOTDATA("Sum of Jul-21",$A$3)=SUM('44b CCG trending DATA'!K3:K108),#N/A,GETPIVOTDATA("Sum of Jul-21",$A$3))</f>
        <v>#N/A</v>
      </c>
      <c r="E8" s="238" t="e">
        <f>IF(GETPIVOTDATA("Sum of Aug-21",$A$3)=SUM('44b CCG trending DATA'!L3:L108),#N/A,GETPIVOTDATA("Sum of Aug-21",$A$3))</f>
        <v>#N/A</v>
      </c>
      <c r="F8" s="238" t="e">
        <f>IF(GETPIVOTDATA("Sum of Sep-21",$A$3)=SUM('44b CCG trending DATA'!M3:M108),#N/A,GETPIVOTDATA("Sum of Sep-21",$A$3))</f>
        <v>#N/A</v>
      </c>
      <c r="G8" s="238" t="e">
        <f>IF(GETPIVOTDATA("Sum of Oct-21",$A$3)=SUM('44b CCG trending DATA'!N3:N108),#N/A,GETPIVOTDATA("Sum of Oct-21",$A$3))</f>
        <v>#N/A</v>
      </c>
      <c r="H8" s="238" t="e">
        <f>IF(GETPIVOTDATA("Sum of Nov-21",$A$3)=SUM('44b CCG trending DATA'!O3:O108),#N/A,GETPIVOTDATA("Sum of Nov-21",$A$3))</f>
        <v>#N/A</v>
      </c>
      <c r="I8" s="270"/>
      <c r="J8" s="270"/>
      <c r="K8" s="270"/>
      <c r="L8" s="270"/>
      <c r="M8" s="270"/>
      <c r="N8" s="270"/>
      <c r="O8" s="270"/>
      <c r="P8" s="270"/>
      <c r="Q8" s="270"/>
      <c r="R8" s="270"/>
      <c r="S8" s="270"/>
      <c r="T8" s="270"/>
      <c r="U8" s="270"/>
      <c r="V8" s="270"/>
      <c r="W8" s="270"/>
      <c r="X8" s="270"/>
    </row>
    <row r="9" spans="1:25" x14ac:dyDescent="0.25">
      <c r="B9" s="69"/>
      <c r="C9" s="69"/>
      <c r="D9" s="69"/>
      <c r="E9" s="69"/>
      <c r="F9" s="69"/>
      <c r="G9" s="69"/>
      <c r="H9" s="69"/>
      <c r="I9" s="69"/>
      <c r="J9" s="69"/>
      <c r="K9" s="69"/>
      <c r="L9" s="69"/>
      <c r="M9" s="69"/>
      <c r="N9" s="69"/>
      <c r="O9" s="69"/>
      <c r="P9" s="69"/>
      <c r="Q9" s="69"/>
      <c r="R9" s="69"/>
      <c r="S9" s="69"/>
      <c r="T9" s="69"/>
      <c r="U9" s="69"/>
      <c r="V9" s="69"/>
      <c r="W9" s="69"/>
      <c r="X9" s="69"/>
    </row>
    <row r="10" spans="1:25" x14ac:dyDescent="0.25">
      <c r="B10" s="69"/>
      <c r="C10" s="69"/>
      <c r="D10" s="69"/>
      <c r="E10" s="69"/>
      <c r="F10" s="69"/>
      <c r="G10" s="69"/>
      <c r="H10" s="69"/>
      <c r="I10" s="69"/>
      <c r="J10" s="69"/>
      <c r="K10" s="69"/>
      <c r="L10" s="69"/>
      <c r="M10" s="69"/>
      <c r="N10" s="69"/>
      <c r="O10" s="69"/>
      <c r="P10" s="69"/>
      <c r="Q10" s="69"/>
      <c r="R10" s="69"/>
      <c r="S10" s="69"/>
      <c r="T10" s="69"/>
      <c r="U10" s="69"/>
      <c r="V10" s="69"/>
      <c r="W10" s="69"/>
      <c r="X10" s="69"/>
    </row>
  </sheetData>
  <customSheetViews>
    <customSheetView guid="{0B466410-FB7E-451A-AFD3-95886095C000}">
      <selection activeCell="A4" sqref="A4"/>
      <pageMargins left="0.7" right="0.7" top="0.75" bottom="0.75" header="0.3" footer="0.3"/>
    </customSheetView>
    <customSheetView guid="{460C675D-EB01-4F1F-8F6F-F3410AC9815E}">
      <selection activeCell="A2" sqref="A2"/>
      <pageMargins left="0.7" right="0.7" top="0.75" bottom="0.75" header="0.3" footer="0.3"/>
    </customSheetView>
  </customSheetView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FFFF00"/>
  </sheetPr>
  <dimension ref="A1:AE220"/>
  <sheetViews>
    <sheetView topLeftCell="C1" workbookViewId="0">
      <pane xSplit="5" ySplit="2" topLeftCell="H3" activePane="bottomRight" state="frozen"/>
      <selection activeCell="C1" sqref="C1"/>
      <selection pane="topRight" activeCell="H1" sqref="H1"/>
      <selection pane="bottomLeft" activeCell="C3" sqref="C3"/>
      <selection pane="bottomRight" activeCell="C1" sqref="C1"/>
    </sheetView>
  </sheetViews>
  <sheetFormatPr defaultColWidth="9.33203125" defaultRowHeight="10" x14ac:dyDescent="0.2"/>
  <cols>
    <col min="1" max="1" width="10.44140625" style="31" hidden="1" customWidth="1"/>
    <col min="2" max="2" width="38.6640625" style="31" customWidth="1"/>
    <col min="3" max="3" width="19.6640625" style="31" customWidth="1"/>
    <col min="4" max="4" width="40.6640625" style="31" customWidth="1"/>
    <col min="5" max="5" width="15.44140625" style="31" customWidth="1"/>
    <col min="6" max="6" width="14.77734375" style="42" customWidth="1"/>
    <col min="7" max="7" width="15" style="42" customWidth="1"/>
    <col min="8" max="19" width="13.33203125" style="42" customWidth="1"/>
    <col min="20" max="20" width="13.33203125" style="94" customWidth="1"/>
    <col min="21" max="24" width="13.33203125" style="31" customWidth="1"/>
    <col min="25" max="25" width="13.33203125" style="31" bestFit="1" customWidth="1"/>
    <col min="26" max="26" width="13.77734375" style="31" customWidth="1"/>
    <col min="27" max="27" width="13.33203125" style="31" bestFit="1" customWidth="1"/>
    <col min="28" max="29" width="13.33203125" style="31" customWidth="1"/>
    <col min="30" max="30" width="13.77734375" style="31" customWidth="1"/>
    <col min="31" max="31" width="13.33203125" style="31" bestFit="1" customWidth="1"/>
    <col min="32" max="219" width="10.6640625" style="31" customWidth="1"/>
    <col min="220" max="16384" width="9.33203125" style="31"/>
  </cols>
  <sheetData>
    <row r="1" spans="2:31" ht="15.75" customHeight="1" x14ac:dyDescent="0.25">
      <c r="B1" s="91"/>
      <c r="C1" s="91" t="s">
        <v>123</v>
      </c>
      <c r="D1" s="76"/>
      <c r="E1" s="28"/>
      <c r="F1" s="29" t="s">
        <v>484</v>
      </c>
      <c r="G1" s="29"/>
      <c r="H1" s="92" t="s">
        <v>119</v>
      </c>
      <c r="I1" s="92" t="s">
        <v>119</v>
      </c>
      <c r="J1" s="92" t="s">
        <v>119</v>
      </c>
      <c r="K1" s="92" t="s">
        <v>119</v>
      </c>
      <c r="L1" s="92" t="s">
        <v>119</v>
      </c>
      <c r="M1" s="92" t="s">
        <v>119</v>
      </c>
      <c r="N1" s="92" t="s">
        <v>119</v>
      </c>
      <c r="O1" s="92" t="s">
        <v>119</v>
      </c>
      <c r="P1" s="30"/>
      <c r="Q1" s="30"/>
      <c r="R1" s="198"/>
      <c r="S1" s="198"/>
      <c r="T1" s="92"/>
      <c r="U1" s="247"/>
      <c r="V1" s="92"/>
      <c r="W1" s="92"/>
      <c r="X1" s="92"/>
      <c r="Y1" s="92"/>
      <c r="Z1" s="92"/>
      <c r="AA1" s="92"/>
      <c r="AB1" s="92"/>
      <c r="AC1" s="92"/>
      <c r="AD1" s="92"/>
      <c r="AE1" s="92"/>
    </row>
    <row r="2" spans="2:31" s="28" customFormat="1" ht="21" x14ac:dyDescent="0.25">
      <c r="B2" s="228" t="s">
        <v>436</v>
      </c>
      <c r="C2" s="229" t="s">
        <v>437</v>
      </c>
      <c r="D2" s="228" t="s">
        <v>0</v>
      </c>
      <c r="E2" s="228" t="s">
        <v>1</v>
      </c>
      <c r="F2" s="32" t="s">
        <v>124</v>
      </c>
      <c r="G2" s="67" t="s">
        <v>132</v>
      </c>
      <c r="H2" s="250">
        <v>44287</v>
      </c>
      <c r="I2" s="250">
        <v>44317</v>
      </c>
      <c r="J2" s="250">
        <v>44348</v>
      </c>
      <c r="K2" s="250">
        <v>44378</v>
      </c>
      <c r="L2" s="250">
        <v>44409</v>
      </c>
      <c r="M2" s="250">
        <v>44440</v>
      </c>
      <c r="N2" s="250">
        <v>44470</v>
      </c>
      <c r="O2" s="250">
        <v>44501</v>
      </c>
      <c r="P2" s="250"/>
      <c r="Q2" s="250"/>
      <c r="R2" s="250"/>
      <c r="S2" s="250"/>
      <c r="T2" s="250"/>
      <c r="U2" s="251"/>
      <c r="V2" s="250"/>
      <c r="W2" s="250"/>
      <c r="X2" s="250"/>
      <c r="Y2" s="250"/>
      <c r="Z2" s="250"/>
      <c r="AA2" s="250"/>
      <c r="AB2" s="250"/>
      <c r="AC2" s="250"/>
      <c r="AD2" s="250"/>
      <c r="AE2" s="250"/>
    </row>
    <row r="3" spans="2:31" x14ac:dyDescent="0.2">
      <c r="B3" s="158" t="s">
        <v>191</v>
      </c>
      <c r="C3" s="158" t="s">
        <v>192</v>
      </c>
      <c r="D3" s="158" t="s">
        <v>193</v>
      </c>
      <c r="E3" s="158" t="s">
        <v>194</v>
      </c>
      <c r="F3" s="33" t="s">
        <v>131</v>
      </c>
      <c r="G3" s="33">
        <v>10</v>
      </c>
      <c r="H3" s="9">
        <v>11.5</v>
      </c>
      <c r="I3" s="197">
        <v>11.4</v>
      </c>
      <c r="J3" s="197">
        <v>11.3</v>
      </c>
      <c r="K3" s="197">
        <v>11.2</v>
      </c>
      <c r="L3" s="197">
        <v>11.2</v>
      </c>
      <c r="M3" s="197">
        <v>11</v>
      </c>
      <c r="N3" s="197">
        <v>10.9</v>
      </c>
      <c r="O3" s="197">
        <v>10.7</v>
      </c>
      <c r="P3" s="197"/>
      <c r="Q3" s="197"/>
      <c r="R3" s="197"/>
      <c r="S3" s="197"/>
      <c r="T3" s="197"/>
      <c r="U3" s="252"/>
      <c r="V3" s="252"/>
      <c r="W3" s="252"/>
      <c r="X3" s="252"/>
      <c r="Y3" s="253"/>
      <c r="Z3" s="253"/>
      <c r="AA3" s="253"/>
      <c r="AB3" s="253"/>
      <c r="AC3" s="253"/>
      <c r="AD3" s="253"/>
      <c r="AE3" s="153"/>
    </row>
    <row r="4" spans="2:31" x14ac:dyDescent="0.2">
      <c r="B4" s="158" t="s">
        <v>200</v>
      </c>
      <c r="C4" s="158" t="s">
        <v>201</v>
      </c>
      <c r="D4" s="158" t="s">
        <v>202</v>
      </c>
      <c r="E4" s="158" t="s">
        <v>6</v>
      </c>
      <c r="F4" s="33" t="s">
        <v>131</v>
      </c>
      <c r="G4" s="33">
        <v>10</v>
      </c>
      <c r="H4" s="9">
        <v>6.8</v>
      </c>
      <c r="I4" s="197">
        <v>6.8</v>
      </c>
      <c r="J4" s="197">
        <v>6.7</v>
      </c>
      <c r="K4" s="197">
        <v>6.7</v>
      </c>
      <c r="L4" s="197">
        <v>6.8</v>
      </c>
      <c r="M4" s="197">
        <v>6.8</v>
      </c>
      <c r="N4" s="197">
        <v>6.7</v>
      </c>
      <c r="O4" s="197">
        <v>6.5</v>
      </c>
      <c r="P4" s="197"/>
      <c r="Q4" s="197"/>
      <c r="R4" s="197"/>
      <c r="S4" s="197"/>
      <c r="T4" s="197"/>
      <c r="U4" s="252"/>
      <c r="V4" s="252"/>
      <c r="W4" s="252"/>
      <c r="X4" s="252"/>
      <c r="Y4" s="253"/>
      <c r="Z4" s="253"/>
      <c r="AA4" s="253"/>
      <c r="AB4" s="253"/>
      <c r="AC4" s="253"/>
      <c r="AD4" s="253"/>
      <c r="AE4" s="153"/>
    </row>
    <row r="5" spans="2:31" x14ac:dyDescent="0.2">
      <c r="B5" s="158" t="s">
        <v>204</v>
      </c>
      <c r="C5" s="158" t="s">
        <v>205</v>
      </c>
      <c r="D5" s="158" t="s">
        <v>206</v>
      </c>
      <c r="E5" s="158" t="s">
        <v>7</v>
      </c>
      <c r="F5" s="33" t="s">
        <v>131</v>
      </c>
      <c r="G5" s="33">
        <v>10</v>
      </c>
      <c r="H5" s="9">
        <v>10.4</v>
      </c>
      <c r="I5" s="197">
        <v>10</v>
      </c>
      <c r="J5" s="197">
        <v>9.6999999999999993</v>
      </c>
      <c r="K5" s="197">
        <v>9.5</v>
      </c>
      <c r="L5" s="197">
        <v>9.3000000000000007</v>
      </c>
      <c r="M5" s="197">
        <v>9.1999999999999993</v>
      </c>
      <c r="N5" s="197">
        <v>8.8000000000000007</v>
      </c>
      <c r="O5" s="197">
        <v>8.5</v>
      </c>
      <c r="P5" s="197"/>
      <c r="Q5" s="197"/>
      <c r="R5" s="197"/>
      <c r="S5" s="197"/>
      <c r="T5" s="197"/>
      <c r="U5" s="252"/>
      <c r="V5" s="252"/>
      <c r="W5" s="252"/>
      <c r="X5" s="252"/>
      <c r="Y5" s="253"/>
      <c r="Z5" s="253"/>
      <c r="AA5" s="253"/>
      <c r="AB5" s="253"/>
      <c r="AC5" s="253"/>
      <c r="AD5" s="253"/>
      <c r="AE5" s="253"/>
    </row>
    <row r="6" spans="2:31" x14ac:dyDescent="0.2">
      <c r="B6" s="158" t="s">
        <v>200</v>
      </c>
      <c r="C6" s="158" t="s">
        <v>201</v>
      </c>
      <c r="D6" s="158" t="s">
        <v>207</v>
      </c>
      <c r="E6" s="158" t="s">
        <v>8</v>
      </c>
      <c r="F6" s="33" t="s">
        <v>131</v>
      </c>
      <c r="G6" s="33">
        <v>10</v>
      </c>
      <c r="H6" s="9">
        <v>7.1</v>
      </c>
      <c r="I6" s="197">
        <v>7.1</v>
      </c>
      <c r="J6" s="197">
        <v>7</v>
      </c>
      <c r="K6" s="197">
        <v>6.8</v>
      </c>
      <c r="L6" s="197">
        <v>6.8</v>
      </c>
      <c r="M6" s="197">
        <v>6.7</v>
      </c>
      <c r="N6" s="197">
        <v>6.6</v>
      </c>
      <c r="O6" s="197">
        <v>6.5</v>
      </c>
      <c r="P6" s="197"/>
      <c r="Q6" s="197"/>
      <c r="R6" s="197"/>
      <c r="S6" s="197"/>
      <c r="T6" s="197"/>
      <c r="U6" s="252"/>
      <c r="V6" s="252"/>
      <c r="W6" s="252"/>
      <c r="X6" s="252"/>
      <c r="Y6" s="253"/>
      <c r="Z6" s="253"/>
      <c r="AA6" s="253"/>
      <c r="AB6" s="253"/>
      <c r="AC6" s="253"/>
      <c r="AD6" s="253"/>
      <c r="AE6" s="253"/>
    </row>
    <row r="7" spans="2:31" x14ac:dyDescent="0.2">
      <c r="B7" s="158" t="s">
        <v>208</v>
      </c>
      <c r="C7" s="158" t="s">
        <v>209</v>
      </c>
      <c r="D7" s="158" t="s">
        <v>464</v>
      </c>
      <c r="E7" s="158" t="s">
        <v>465</v>
      </c>
      <c r="F7" s="33" t="s">
        <v>131</v>
      </c>
      <c r="G7" s="33">
        <v>10</v>
      </c>
      <c r="H7" s="9">
        <v>10.9</v>
      </c>
      <c r="I7" s="197">
        <v>10.8</v>
      </c>
      <c r="J7" s="197">
        <v>10.6</v>
      </c>
      <c r="K7" s="197">
        <v>10.5</v>
      </c>
      <c r="L7" s="197">
        <v>10.4</v>
      </c>
      <c r="M7" s="197">
        <v>10.4</v>
      </c>
      <c r="N7" s="197">
        <v>10.1</v>
      </c>
      <c r="O7" s="197">
        <v>9.8000000000000007</v>
      </c>
      <c r="P7" s="197"/>
      <c r="Q7" s="197"/>
      <c r="R7" s="197"/>
      <c r="S7" s="197"/>
      <c r="T7" s="197"/>
      <c r="U7" s="252"/>
      <c r="V7" s="252"/>
      <c r="W7" s="252"/>
      <c r="X7" s="252"/>
      <c r="Y7" s="253"/>
      <c r="Z7" s="253"/>
      <c r="AA7" s="253"/>
      <c r="AB7" s="253"/>
      <c r="AC7" s="253"/>
      <c r="AD7" s="253"/>
      <c r="AE7" s="253"/>
    </row>
    <row r="8" spans="2:31" x14ac:dyDescent="0.2">
      <c r="B8" s="158" t="s">
        <v>212</v>
      </c>
      <c r="C8" s="158" t="s">
        <v>213</v>
      </c>
      <c r="D8" s="158" t="s">
        <v>214</v>
      </c>
      <c r="E8" s="158" t="s">
        <v>144</v>
      </c>
      <c r="F8" s="33" t="s">
        <v>131</v>
      </c>
      <c r="G8" s="33">
        <v>10</v>
      </c>
      <c r="H8" s="9">
        <v>11.1</v>
      </c>
      <c r="I8" s="197">
        <v>11</v>
      </c>
      <c r="J8" s="197">
        <v>10.8</v>
      </c>
      <c r="K8" s="197">
        <v>10.7</v>
      </c>
      <c r="L8" s="197">
        <v>10.7</v>
      </c>
      <c r="M8" s="197">
        <v>10.6</v>
      </c>
      <c r="N8" s="197">
        <v>10.4</v>
      </c>
      <c r="O8" s="197">
        <v>10.199999999999999</v>
      </c>
      <c r="P8" s="197"/>
      <c r="Q8" s="197"/>
      <c r="R8" s="197"/>
      <c r="S8" s="197"/>
      <c r="T8" s="197"/>
      <c r="U8" s="252"/>
      <c r="V8" s="252"/>
      <c r="W8" s="252"/>
      <c r="X8" s="252"/>
      <c r="Y8" s="253"/>
      <c r="Z8" s="253"/>
      <c r="AA8" s="253"/>
      <c r="AB8" s="253"/>
      <c r="AC8" s="253"/>
      <c r="AD8" s="253"/>
      <c r="AE8" s="253"/>
    </row>
    <row r="9" spans="2:31" x14ac:dyDescent="0.2">
      <c r="B9" s="158" t="s">
        <v>216</v>
      </c>
      <c r="C9" s="158" t="s">
        <v>217</v>
      </c>
      <c r="D9" s="158" t="s">
        <v>218</v>
      </c>
      <c r="E9" s="158" t="s">
        <v>145</v>
      </c>
      <c r="F9" s="33" t="s">
        <v>131</v>
      </c>
      <c r="G9" s="33">
        <v>10</v>
      </c>
      <c r="H9" s="9">
        <v>9.4</v>
      </c>
      <c r="I9" s="197">
        <v>9.3000000000000007</v>
      </c>
      <c r="J9" s="197">
        <v>9.1999999999999993</v>
      </c>
      <c r="K9" s="197">
        <v>9.1</v>
      </c>
      <c r="L9" s="197">
        <v>9</v>
      </c>
      <c r="M9" s="197">
        <v>8.9</v>
      </c>
      <c r="N9" s="197">
        <v>8.6999999999999993</v>
      </c>
      <c r="O9" s="197">
        <v>8.5</v>
      </c>
      <c r="P9" s="197"/>
      <c r="Q9" s="197"/>
      <c r="R9" s="197"/>
      <c r="S9" s="197"/>
      <c r="T9" s="197"/>
      <c r="U9" s="252"/>
      <c r="V9" s="252"/>
      <c r="W9" s="252"/>
      <c r="X9" s="252"/>
      <c r="Y9" s="253"/>
      <c r="Z9" s="253"/>
      <c r="AA9" s="253"/>
      <c r="AB9" s="253"/>
      <c r="AC9" s="253"/>
      <c r="AD9" s="253"/>
      <c r="AE9" s="253"/>
    </row>
    <row r="10" spans="2:31" x14ac:dyDescent="0.2">
      <c r="B10" s="158" t="s">
        <v>274</v>
      </c>
      <c r="C10" s="158" t="s">
        <v>275</v>
      </c>
      <c r="D10" s="158" t="s">
        <v>466</v>
      </c>
      <c r="E10" s="158" t="s">
        <v>467</v>
      </c>
      <c r="F10" s="33" t="s">
        <v>131</v>
      </c>
      <c r="G10" s="33">
        <v>10</v>
      </c>
      <c r="H10" s="9">
        <v>7.1</v>
      </c>
      <c r="I10" s="197">
        <v>7.1</v>
      </c>
      <c r="J10" s="197">
        <v>7</v>
      </c>
      <c r="K10" s="197">
        <v>6.9</v>
      </c>
      <c r="L10" s="197">
        <v>6.9</v>
      </c>
      <c r="M10" s="197">
        <v>6.9</v>
      </c>
      <c r="N10" s="197">
        <v>6.8</v>
      </c>
      <c r="O10" s="197">
        <v>6.7</v>
      </c>
      <c r="P10" s="197"/>
      <c r="Q10" s="197"/>
      <c r="R10" s="197"/>
      <c r="S10" s="197"/>
      <c r="T10" s="197"/>
      <c r="U10" s="252"/>
      <c r="V10" s="252"/>
      <c r="W10" s="252"/>
      <c r="X10" s="252"/>
      <c r="Y10" s="253"/>
      <c r="Z10" s="253"/>
      <c r="AA10" s="253"/>
      <c r="AB10" s="253"/>
      <c r="AC10" s="253"/>
      <c r="AD10" s="253"/>
      <c r="AE10" s="253"/>
    </row>
    <row r="11" spans="2:31" x14ac:dyDescent="0.2">
      <c r="B11" s="158" t="s">
        <v>220</v>
      </c>
      <c r="C11" s="158" t="s">
        <v>221</v>
      </c>
      <c r="D11" s="158" t="s">
        <v>222</v>
      </c>
      <c r="E11" s="158" t="s">
        <v>10</v>
      </c>
      <c r="F11" s="33" t="s">
        <v>131</v>
      </c>
      <c r="G11" s="33">
        <v>10</v>
      </c>
      <c r="H11" s="9">
        <v>8.5</v>
      </c>
      <c r="I11" s="197">
        <v>8.4</v>
      </c>
      <c r="J11" s="197">
        <v>8.1</v>
      </c>
      <c r="K11" s="197">
        <v>8</v>
      </c>
      <c r="L11" s="197">
        <v>7.9</v>
      </c>
      <c r="M11" s="197">
        <v>7.9</v>
      </c>
      <c r="N11" s="197">
        <v>7.5</v>
      </c>
      <c r="O11" s="197">
        <v>7.3</v>
      </c>
      <c r="P11" s="197"/>
      <c r="Q11" s="197"/>
      <c r="R11" s="197"/>
      <c r="S11" s="197"/>
      <c r="T11" s="197"/>
      <c r="U11" s="252"/>
      <c r="V11" s="252"/>
      <c r="W11" s="252"/>
      <c r="X11" s="252"/>
      <c r="Y11" s="253"/>
      <c r="Z11" s="253"/>
      <c r="AA11" s="253"/>
      <c r="AB11" s="253"/>
      <c r="AC11" s="253"/>
      <c r="AD11" s="253"/>
      <c r="AE11" s="253"/>
    </row>
    <row r="12" spans="2:31" x14ac:dyDescent="0.2">
      <c r="B12" s="158" t="s">
        <v>220</v>
      </c>
      <c r="C12" s="158" t="s">
        <v>221</v>
      </c>
      <c r="D12" s="158" t="s">
        <v>223</v>
      </c>
      <c r="E12" s="158" t="s">
        <v>11</v>
      </c>
      <c r="F12" s="33" t="s">
        <v>131</v>
      </c>
      <c r="G12" s="33">
        <v>10</v>
      </c>
      <c r="H12" s="9">
        <v>9.4</v>
      </c>
      <c r="I12" s="197">
        <v>9.3000000000000007</v>
      </c>
      <c r="J12" s="197">
        <v>9.3000000000000007</v>
      </c>
      <c r="K12" s="197">
        <v>9.1999999999999993</v>
      </c>
      <c r="L12" s="197">
        <v>9.1</v>
      </c>
      <c r="M12" s="197">
        <v>9</v>
      </c>
      <c r="N12" s="197">
        <v>8.9</v>
      </c>
      <c r="O12" s="197">
        <v>8.6999999999999993</v>
      </c>
      <c r="P12" s="197"/>
      <c r="Q12" s="197"/>
      <c r="R12" s="197"/>
      <c r="S12" s="197"/>
      <c r="T12" s="197"/>
      <c r="U12" s="252"/>
      <c r="V12" s="252"/>
      <c r="W12" s="252"/>
      <c r="X12" s="252"/>
      <c r="Y12" s="253"/>
      <c r="Z12" s="253"/>
      <c r="AA12" s="253"/>
      <c r="AB12" s="253"/>
      <c r="AC12" s="253"/>
      <c r="AD12" s="253"/>
      <c r="AE12" s="253"/>
    </row>
    <row r="13" spans="2:31" x14ac:dyDescent="0.2">
      <c r="B13" s="158" t="s">
        <v>224</v>
      </c>
      <c r="C13" s="158" t="s">
        <v>225</v>
      </c>
      <c r="D13" s="158" t="s">
        <v>226</v>
      </c>
      <c r="E13" s="158" t="s">
        <v>12</v>
      </c>
      <c r="F13" s="33" t="s">
        <v>131</v>
      </c>
      <c r="G13" s="33">
        <v>10</v>
      </c>
      <c r="H13" s="9">
        <v>8.1999999999999993</v>
      </c>
      <c r="I13" s="197">
        <v>8.1</v>
      </c>
      <c r="J13" s="197">
        <v>8</v>
      </c>
      <c r="K13" s="197">
        <v>7.8</v>
      </c>
      <c r="L13" s="197">
        <v>7.8</v>
      </c>
      <c r="M13" s="197">
        <v>7.7</v>
      </c>
      <c r="N13" s="197">
        <v>7.5</v>
      </c>
      <c r="O13" s="197">
        <v>7.2</v>
      </c>
      <c r="P13" s="197"/>
      <c r="Q13" s="197"/>
      <c r="R13" s="197"/>
      <c r="S13" s="197"/>
      <c r="T13" s="197"/>
      <c r="U13" s="252"/>
      <c r="V13" s="252"/>
      <c r="W13" s="252"/>
      <c r="X13" s="252"/>
      <c r="Y13" s="253"/>
      <c r="Z13" s="253"/>
      <c r="AA13" s="253"/>
      <c r="AB13" s="253"/>
      <c r="AC13" s="253"/>
      <c r="AD13" s="253"/>
      <c r="AE13" s="253"/>
    </row>
    <row r="14" spans="2:31" x14ac:dyDescent="0.2">
      <c r="B14" s="158" t="s">
        <v>227</v>
      </c>
      <c r="C14" s="158" t="s">
        <v>228</v>
      </c>
      <c r="D14" s="158" t="s">
        <v>229</v>
      </c>
      <c r="E14" s="158" t="s">
        <v>230</v>
      </c>
      <c r="F14" s="33" t="s">
        <v>131</v>
      </c>
      <c r="G14" s="33">
        <v>10</v>
      </c>
      <c r="H14" s="9">
        <v>6.7</v>
      </c>
      <c r="I14" s="197">
        <v>6.6</v>
      </c>
      <c r="J14" s="197">
        <v>6.5</v>
      </c>
      <c r="K14" s="197">
        <v>6.4</v>
      </c>
      <c r="L14" s="197">
        <v>6.3</v>
      </c>
      <c r="M14" s="197">
        <v>6.2</v>
      </c>
      <c r="N14" s="197">
        <v>6.1</v>
      </c>
      <c r="O14" s="197">
        <v>5.9</v>
      </c>
      <c r="P14" s="197"/>
      <c r="Q14" s="197"/>
      <c r="R14" s="197"/>
      <c r="S14" s="197"/>
      <c r="T14" s="197"/>
      <c r="U14" s="252"/>
      <c r="V14" s="252"/>
      <c r="W14" s="252"/>
      <c r="X14" s="252"/>
      <c r="Y14" s="253"/>
      <c r="Z14" s="253"/>
      <c r="AA14" s="253"/>
      <c r="AB14" s="253"/>
      <c r="AC14" s="253"/>
      <c r="AD14" s="253"/>
      <c r="AE14" s="253"/>
    </row>
    <row r="15" spans="2:31" x14ac:dyDescent="0.2">
      <c r="B15" s="158" t="s">
        <v>234</v>
      </c>
      <c r="C15" s="158" t="s">
        <v>235</v>
      </c>
      <c r="D15" s="158" t="s">
        <v>236</v>
      </c>
      <c r="E15" s="158" t="s">
        <v>14</v>
      </c>
      <c r="F15" s="33" t="s">
        <v>131</v>
      </c>
      <c r="G15" s="33">
        <v>10</v>
      </c>
      <c r="H15" s="9">
        <v>11.4</v>
      </c>
      <c r="I15" s="197">
        <v>11.4</v>
      </c>
      <c r="J15" s="197">
        <v>11.4</v>
      </c>
      <c r="K15" s="197">
        <v>11.3</v>
      </c>
      <c r="L15" s="197">
        <v>11.2</v>
      </c>
      <c r="M15" s="197">
        <v>11.1</v>
      </c>
      <c r="N15" s="197">
        <v>10.9</v>
      </c>
      <c r="O15" s="197">
        <v>10.6</v>
      </c>
      <c r="P15" s="197"/>
      <c r="Q15" s="197"/>
      <c r="R15" s="197"/>
      <c r="S15" s="197"/>
      <c r="T15" s="197"/>
      <c r="U15" s="252"/>
      <c r="V15" s="252"/>
      <c r="W15" s="252"/>
      <c r="X15" s="252"/>
      <c r="Y15" s="253"/>
      <c r="Z15" s="253"/>
      <c r="AA15" s="253"/>
      <c r="AB15" s="253"/>
      <c r="AC15" s="253"/>
      <c r="AD15" s="253"/>
      <c r="AE15" s="253"/>
    </row>
    <row r="16" spans="2:31" x14ac:dyDescent="0.2">
      <c r="B16" s="158" t="s">
        <v>237</v>
      </c>
      <c r="C16" s="158" t="s">
        <v>238</v>
      </c>
      <c r="D16" s="158" t="s">
        <v>239</v>
      </c>
      <c r="E16" s="158" t="s">
        <v>146</v>
      </c>
      <c r="F16" s="33" t="s">
        <v>131</v>
      </c>
      <c r="G16" s="33">
        <v>10</v>
      </c>
      <c r="H16" s="9">
        <v>10.7</v>
      </c>
      <c r="I16" s="197">
        <v>10.7</v>
      </c>
      <c r="J16" s="197">
        <v>10.6</v>
      </c>
      <c r="K16" s="197">
        <v>10.6</v>
      </c>
      <c r="L16" s="197">
        <v>10.6</v>
      </c>
      <c r="M16" s="197">
        <v>10.5</v>
      </c>
      <c r="N16" s="197">
        <v>10.4</v>
      </c>
      <c r="O16" s="197">
        <v>10.199999999999999</v>
      </c>
      <c r="P16" s="197"/>
      <c r="Q16" s="197"/>
      <c r="R16" s="197"/>
      <c r="S16" s="197"/>
      <c r="T16" s="197"/>
      <c r="U16" s="252"/>
      <c r="V16" s="252"/>
      <c r="W16" s="252"/>
      <c r="X16" s="252"/>
      <c r="Y16" s="253"/>
      <c r="Z16" s="253"/>
      <c r="AA16" s="253"/>
      <c r="AB16" s="253"/>
      <c r="AC16" s="253"/>
      <c r="AD16" s="253"/>
      <c r="AE16" s="253"/>
    </row>
    <row r="17" spans="2:31" x14ac:dyDescent="0.2">
      <c r="B17" s="158" t="s">
        <v>212</v>
      </c>
      <c r="C17" s="158" t="s">
        <v>213</v>
      </c>
      <c r="D17" s="158" t="s">
        <v>240</v>
      </c>
      <c r="E17" s="158" t="s">
        <v>147</v>
      </c>
      <c r="F17" s="33" t="s">
        <v>131</v>
      </c>
      <c r="G17" s="33">
        <v>10</v>
      </c>
      <c r="H17" s="9">
        <v>10.3</v>
      </c>
      <c r="I17" s="197">
        <v>10.199999999999999</v>
      </c>
      <c r="J17" s="197">
        <v>10.1</v>
      </c>
      <c r="K17" s="197">
        <v>10</v>
      </c>
      <c r="L17" s="197">
        <v>10</v>
      </c>
      <c r="M17" s="197">
        <v>9.9</v>
      </c>
      <c r="N17" s="197">
        <v>9.6999999999999993</v>
      </c>
      <c r="O17" s="197">
        <v>9.5</v>
      </c>
      <c r="P17" s="197"/>
      <c r="Q17" s="197"/>
      <c r="R17" s="197"/>
      <c r="S17" s="197"/>
      <c r="T17" s="197"/>
      <c r="U17" s="252"/>
      <c r="V17" s="252"/>
      <c r="W17" s="252"/>
      <c r="X17" s="252"/>
      <c r="Y17" s="253"/>
      <c r="Z17" s="253"/>
      <c r="AA17" s="253"/>
      <c r="AB17" s="253"/>
      <c r="AC17" s="253"/>
      <c r="AD17" s="253"/>
      <c r="AE17" s="253"/>
    </row>
    <row r="18" spans="2:31" x14ac:dyDescent="0.2">
      <c r="B18" s="158" t="s">
        <v>224</v>
      </c>
      <c r="C18" s="158" t="s">
        <v>225</v>
      </c>
      <c r="D18" s="158" t="s">
        <v>241</v>
      </c>
      <c r="E18" s="158" t="s">
        <v>15</v>
      </c>
      <c r="F18" s="33" t="s">
        <v>131</v>
      </c>
      <c r="G18" s="33">
        <v>10</v>
      </c>
      <c r="H18" s="9">
        <v>7.2</v>
      </c>
      <c r="I18" s="197">
        <v>7.1</v>
      </c>
      <c r="J18" s="197">
        <v>7</v>
      </c>
      <c r="K18" s="197">
        <v>7</v>
      </c>
      <c r="L18" s="197">
        <v>7</v>
      </c>
      <c r="M18" s="197">
        <v>6.9</v>
      </c>
      <c r="N18" s="197">
        <v>6.8</v>
      </c>
      <c r="O18" s="197">
        <v>6.7</v>
      </c>
      <c r="P18" s="197"/>
      <c r="Q18" s="197"/>
      <c r="R18" s="197"/>
      <c r="S18" s="197"/>
      <c r="T18" s="197"/>
      <c r="U18" s="252"/>
      <c r="V18" s="252"/>
      <c r="W18" s="252"/>
      <c r="X18" s="252"/>
      <c r="Y18" s="253"/>
      <c r="Z18" s="253"/>
      <c r="AA18" s="253"/>
      <c r="AB18" s="253"/>
      <c r="AC18" s="253"/>
      <c r="AD18" s="253"/>
      <c r="AE18" s="253"/>
    </row>
    <row r="19" spans="2:31" x14ac:dyDescent="0.2">
      <c r="B19" s="158" t="s">
        <v>227</v>
      </c>
      <c r="C19" s="158" t="s">
        <v>228</v>
      </c>
      <c r="D19" s="158" t="s">
        <v>242</v>
      </c>
      <c r="E19" s="158" t="s">
        <v>16</v>
      </c>
      <c r="F19" s="33" t="s">
        <v>131</v>
      </c>
      <c r="G19" s="33">
        <v>10</v>
      </c>
      <c r="H19" s="9">
        <v>7.2</v>
      </c>
      <c r="I19" s="197">
        <v>7.1</v>
      </c>
      <c r="J19" s="197">
        <v>7</v>
      </c>
      <c r="K19" s="197">
        <v>6.8</v>
      </c>
      <c r="L19" s="197">
        <v>6.8</v>
      </c>
      <c r="M19" s="197">
        <v>6.7</v>
      </c>
      <c r="N19" s="197">
        <v>6.5</v>
      </c>
      <c r="O19" s="197">
        <v>6.3</v>
      </c>
      <c r="P19" s="197"/>
      <c r="Q19" s="197"/>
      <c r="R19" s="197"/>
      <c r="S19" s="197"/>
      <c r="T19" s="197"/>
      <c r="U19" s="252"/>
      <c r="V19" s="252"/>
      <c r="W19" s="252"/>
      <c r="X19" s="252"/>
      <c r="Y19" s="253"/>
      <c r="Z19" s="253"/>
      <c r="AA19" s="253"/>
      <c r="AB19" s="253"/>
      <c r="AC19" s="253"/>
      <c r="AD19" s="253"/>
      <c r="AE19" s="253"/>
    </row>
    <row r="20" spans="2:31" x14ac:dyDescent="0.2">
      <c r="B20" s="158" t="s">
        <v>243</v>
      </c>
      <c r="C20" s="158" t="s">
        <v>244</v>
      </c>
      <c r="D20" s="158" t="s">
        <v>245</v>
      </c>
      <c r="E20" s="158" t="s">
        <v>17</v>
      </c>
      <c r="F20" s="33" t="s">
        <v>131</v>
      </c>
      <c r="G20" s="33">
        <v>10</v>
      </c>
      <c r="H20" s="9">
        <v>12.4</v>
      </c>
      <c r="I20" s="197">
        <v>12.4</v>
      </c>
      <c r="J20" s="197">
        <v>12.2</v>
      </c>
      <c r="K20" s="197">
        <v>12.1</v>
      </c>
      <c r="L20" s="197">
        <v>12</v>
      </c>
      <c r="M20" s="197">
        <v>11.8</v>
      </c>
      <c r="N20" s="197">
        <v>11.6</v>
      </c>
      <c r="O20" s="197">
        <v>11.4</v>
      </c>
      <c r="P20" s="197"/>
      <c r="Q20" s="197"/>
      <c r="R20" s="197"/>
      <c r="S20" s="197"/>
      <c r="T20" s="197"/>
      <c r="U20" s="252"/>
      <c r="V20" s="252"/>
      <c r="W20" s="252"/>
      <c r="X20" s="252"/>
      <c r="Y20" s="253"/>
      <c r="Z20" s="253"/>
      <c r="AA20" s="253"/>
      <c r="AB20" s="253"/>
      <c r="AC20" s="253"/>
      <c r="AD20" s="253"/>
      <c r="AE20" s="253"/>
    </row>
    <row r="21" spans="2:31" x14ac:dyDescent="0.2">
      <c r="B21" s="158" t="s">
        <v>246</v>
      </c>
      <c r="C21" s="158" t="s">
        <v>247</v>
      </c>
      <c r="D21" s="158" t="s">
        <v>248</v>
      </c>
      <c r="E21" s="158" t="s">
        <v>18</v>
      </c>
      <c r="F21" s="33" t="s">
        <v>131</v>
      </c>
      <c r="G21" s="33">
        <v>10</v>
      </c>
      <c r="H21" s="9">
        <v>10.7</v>
      </c>
      <c r="I21" s="197">
        <v>10.6</v>
      </c>
      <c r="J21" s="197">
        <v>10.6</v>
      </c>
      <c r="K21" s="197">
        <v>10.4</v>
      </c>
      <c r="L21" s="197">
        <v>10.4</v>
      </c>
      <c r="M21" s="197">
        <v>10.3</v>
      </c>
      <c r="N21" s="197">
        <v>10.199999999999999</v>
      </c>
      <c r="O21" s="197">
        <v>10</v>
      </c>
      <c r="P21" s="197"/>
      <c r="Q21" s="197"/>
      <c r="R21" s="197"/>
      <c r="S21" s="197"/>
      <c r="T21" s="197"/>
      <c r="U21" s="252"/>
      <c r="V21" s="252"/>
      <c r="W21" s="252"/>
      <c r="X21" s="252"/>
      <c r="Y21" s="253"/>
      <c r="Z21" s="253"/>
      <c r="AA21" s="253"/>
      <c r="AB21" s="253"/>
      <c r="AC21" s="253"/>
      <c r="AD21" s="253"/>
      <c r="AE21" s="253"/>
    </row>
    <row r="22" spans="2:31" x14ac:dyDescent="0.2">
      <c r="B22" s="158" t="s">
        <v>204</v>
      </c>
      <c r="C22" s="158" t="s">
        <v>205</v>
      </c>
      <c r="D22" s="158" t="s">
        <v>249</v>
      </c>
      <c r="E22" s="158" t="s">
        <v>19</v>
      </c>
      <c r="F22" s="33" t="s">
        <v>131</v>
      </c>
      <c r="G22" s="33">
        <v>10</v>
      </c>
      <c r="H22" s="9">
        <v>12.6</v>
      </c>
      <c r="I22" s="197">
        <v>12.4</v>
      </c>
      <c r="J22" s="197">
        <v>12</v>
      </c>
      <c r="K22" s="197">
        <v>11.8</v>
      </c>
      <c r="L22" s="197">
        <v>11.5</v>
      </c>
      <c r="M22" s="197">
        <v>11.3</v>
      </c>
      <c r="N22" s="197">
        <v>10.9</v>
      </c>
      <c r="O22" s="197">
        <v>10.6</v>
      </c>
      <c r="P22" s="197"/>
      <c r="Q22" s="197"/>
      <c r="R22" s="197"/>
      <c r="S22" s="197"/>
      <c r="T22" s="197"/>
      <c r="U22" s="252"/>
      <c r="V22" s="252"/>
      <c r="W22" s="252"/>
      <c r="X22" s="252"/>
      <c r="Y22" s="253"/>
      <c r="Z22" s="253"/>
      <c r="AA22" s="253"/>
      <c r="AB22" s="253"/>
      <c r="AC22" s="253"/>
      <c r="AD22" s="253"/>
      <c r="AE22" s="253"/>
    </row>
    <row r="23" spans="2:31" x14ac:dyDescent="0.2">
      <c r="B23" s="158" t="s">
        <v>251</v>
      </c>
      <c r="C23" s="158" t="s">
        <v>252</v>
      </c>
      <c r="D23" s="158" t="s">
        <v>253</v>
      </c>
      <c r="E23" s="158" t="s">
        <v>254</v>
      </c>
      <c r="F23" s="33" t="s">
        <v>131</v>
      </c>
      <c r="G23" s="33">
        <v>10</v>
      </c>
      <c r="H23" s="9">
        <v>9.6</v>
      </c>
      <c r="I23" s="197">
        <v>9.6</v>
      </c>
      <c r="J23" s="197">
        <v>9.5</v>
      </c>
      <c r="K23" s="197">
        <v>9.3000000000000007</v>
      </c>
      <c r="L23" s="197">
        <v>9.1999999999999993</v>
      </c>
      <c r="M23" s="197">
        <v>9.1</v>
      </c>
      <c r="N23" s="197">
        <v>8.9</v>
      </c>
      <c r="O23" s="197">
        <v>8.6999999999999993</v>
      </c>
      <c r="P23" s="197"/>
      <c r="Q23" s="197"/>
      <c r="R23" s="197"/>
      <c r="S23" s="197"/>
      <c r="T23" s="197"/>
      <c r="U23" s="252"/>
      <c r="V23" s="252"/>
      <c r="W23" s="252"/>
      <c r="X23" s="252"/>
      <c r="Y23" s="253"/>
      <c r="Z23" s="253"/>
      <c r="AA23" s="253"/>
      <c r="AB23" s="253"/>
      <c r="AC23" s="253"/>
      <c r="AD23" s="253"/>
      <c r="AE23" s="253"/>
    </row>
    <row r="24" spans="2:31" x14ac:dyDescent="0.2">
      <c r="B24" s="158" t="s">
        <v>220</v>
      </c>
      <c r="C24" s="158" t="s">
        <v>221</v>
      </c>
      <c r="D24" s="158" t="s">
        <v>255</v>
      </c>
      <c r="E24" s="158" t="s">
        <v>21</v>
      </c>
      <c r="F24" s="33" t="s">
        <v>131</v>
      </c>
      <c r="G24" s="33">
        <v>10</v>
      </c>
      <c r="H24" s="9">
        <v>10.3</v>
      </c>
      <c r="I24" s="197">
        <v>10.199999999999999</v>
      </c>
      <c r="J24" s="197">
        <v>10.199999999999999</v>
      </c>
      <c r="K24" s="197">
        <v>10.1</v>
      </c>
      <c r="L24" s="197">
        <v>10</v>
      </c>
      <c r="M24" s="197">
        <v>9.9</v>
      </c>
      <c r="N24" s="197">
        <v>9.8000000000000007</v>
      </c>
      <c r="O24" s="197">
        <v>9.5</v>
      </c>
      <c r="P24" s="197"/>
      <c r="Q24" s="197"/>
      <c r="R24" s="197"/>
      <c r="S24" s="197"/>
      <c r="T24" s="197"/>
      <c r="U24" s="252"/>
      <c r="V24" s="252"/>
      <c r="W24" s="252"/>
      <c r="X24" s="252"/>
      <c r="Y24" s="253"/>
      <c r="Z24" s="253"/>
      <c r="AA24" s="253"/>
      <c r="AB24" s="253"/>
      <c r="AC24" s="253"/>
      <c r="AD24" s="253"/>
      <c r="AE24" s="253"/>
    </row>
    <row r="25" spans="2:31" x14ac:dyDescent="0.2">
      <c r="B25" s="158" t="s">
        <v>257</v>
      </c>
      <c r="C25" s="158" t="s">
        <v>258</v>
      </c>
      <c r="D25" s="158" t="s">
        <v>259</v>
      </c>
      <c r="E25" s="158" t="s">
        <v>260</v>
      </c>
      <c r="F25" s="33" t="s">
        <v>131</v>
      </c>
      <c r="G25" s="33">
        <v>10</v>
      </c>
      <c r="H25" s="9">
        <v>8.1999999999999993</v>
      </c>
      <c r="I25" s="197">
        <v>8.1999999999999993</v>
      </c>
      <c r="J25" s="197">
        <v>8.1999999999999993</v>
      </c>
      <c r="K25" s="197">
        <v>8.1</v>
      </c>
      <c r="L25" s="197">
        <v>8</v>
      </c>
      <c r="M25" s="197">
        <v>8</v>
      </c>
      <c r="N25" s="197">
        <v>7.8</v>
      </c>
      <c r="O25" s="197">
        <v>7.6</v>
      </c>
      <c r="P25" s="197"/>
      <c r="Q25" s="197"/>
      <c r="R25" s="197"/>
      <c r="S25" s="197"/>
      <c r="T25" s="197"/>
      <c r="U25" s="252"/>
      <c r="V25" s="252"/>
      <c r="W25" s="252"/>
      <c r="X25" s="252"/>
      <c r="Y25" s="253"/>
      <c r="Z25" s="253"/>
      <c r="AA25" s="253"/>
      <c r="AB25" s="253"/>
      <c r="AC25" s="253"/>
      <c r="AD25" s="253"/>
      <c r="AE25" s="253"/>
    </row>
    <row r="26" spans="2:31" x14ac:dyDescent="0.2">
      <c r="B26" s="158" t="s">
        <v>261</v>
      </c>
      <c r="C26" s="158" t="s">
        <v>262</v>
      </c>
      <c r="D26" s="158" t="s">
        <v>468</v>
      </c>
      <c r="E26" s="158" t="s">
        <v>469</v>
      </c>
      <c r="F26" s="33" t="s">
        <v>131</v>
      </c>
      <c r="G26" s="33">
        <v>10</v>
      </c>
      <c r="H26" s="9">
        <v>10.7</v>
      </c>
      <c r="I26" s="197">
        <v>10.6</v>
      </c>
      <c r="J26" s="197">
        <v>10.5</v>
      </c>
      <c r="K26" s="197">
        <v>10.4</v>
      </c>
      <c r="L26" s="197">
        <v>10.4</v>
      </c>
      <c r="M26" s="197">
        <v>10.3</v>
      </c>
      <c r="N26" s="197">
        <v>10.1</v>
      </c>
      <c r="O26" s="197">
        <v>9.9</v>
      </c>
      <c r="P26" s="197"/>
      <c r="Q26" s="197"/>
      <c r="R26" s="197"/>
      <c r="S26" s="197"/>
      <c r="T26" s="197"/>
      <c r="U26" s="252"/>
      <c r="V26" s="252"/>
      <c r="W26" s="252"/>
      <c r="X26" s="252"/>
      <c r="Y26" s="253"/>
      <c r="Z26" s="253"/>
      <c r="AA26" s="253"/>
      <c r="AB26" s="253"/>
      <c r="AC26" s="253"/>
      <c r="AD26" s="253"/>
      <c r="AE26" s="253"/>
    </row>
    <row r="27" spans="2:31" x14ac:dyDescent="0.2">
      <c r="B27" s="158" t="s">
        <v>264</v>
      </c>
      <c r="C27" s="158" t="s">
        <v>265</v>
      </c>
      <c r="D27" s="158" t="s">
        <v>266</v>
      </c>
      <c r="E27" s="158" t="s">
        <v>162</v>
      </c>
      <c r="F27" s="33" t="s">
        <v>131</v>
      </c>
      <c r="G27" s="33">
        <v>10</v>
      </c>
      <c r="H27" s="9">
        <v>9.1999999999999993</v>
      </c>
      <c r="I27" s="197">
        <v>9.1</v>
      </c>
      <c r="J27" s="197">
        <v>9.1</v>
      </c>
      <c r="K27" s="197">
        <v>9</v>
      </c>
      <c r="L27" s="197">
        <v>9</v>
      </c>
      <c r="M27" s="197">
        <v>8.9</v>
      </c>
      <c r="N27" s="197">
        <v>8.6999999999999993</v>
      </c>
      <c r="O27" s="197">
        <v>8.5</v>
      </c>
      <c r="P27" s="197"/>
      <c r="Q27" s="197"/>
      <c r="R27" s="197"/>
      <c r="S27" s="197"/>
      <c r="T27" s="197"/>
      <c r="U27" s="252"/>
      <c r="V27" s="252"/>
      <c r="W27" s="252"/>
      <c r="X27" s="252"/>
      <c r="Y27" s="253"/>
      <c r="Z27" s="253"/>
      <c r="AA27" s="253"/>
      <c r="AB27" s="253"/>
      <c r="AC27" s="253"/>
      <c r="AD27" s="253"/>
      <c r="AE27" s="253"/>
    </row>
    <row r="28" spans="2:31" x14ac:dyDescent="0.2">
      <c r="B28" s="158" t="s">
        <v>267</v>
      </c>
      <c r="C28" s="158" t="s">
        <v>268</v>
      </c>
      <c r="D28" s="158" t="s">
        <v>269</v>
      </c>
      <c r="E28" s="158" t="s">
        <v>163</v>
      </c>
      <c r="F28" s="33" t="s">
        <v>131</v>
      </c>
      <c r="G28" s="33">
        <v>10</v>
      </c>
      <c r="H28" s="9">
        <v>10.6</v>
      </c>
      <c r="I28" s="197">
        <v>10.5</v>
      </c>
      <c r="J28" s="197">
        <v>10.4</v>
      </c>
      <c r="K28" s="197">
        <v>10.199999999999999</v>
      </c>
      <c r="L28" s="197">
        <v>10.199999999999999</v>
      </c>
      <c r="M28" s="197">
        <v>10.1</v>
      </c>
      <c r="N28" s="197">
        <v>9.9</v>
      </c>
      <c r="O28" s="197">
        <v>9.8000000000000007</v>
      </c>
      <c r="P28" s="197"/>
      <c r="Q28" s="197"/>
      <c r="R28" s="197"/>
      <c r="S28" s="197"/>
      <c r="T28" s="197"/>
      <c r="U28" s="252"/>
      <c r="V28" s="252"/>
      <c r="W28" s="252"/>
      <c r="X28" s="252"/>
      <c r="Y28" s="253"/>
      <c r="Z28" s="253"/>
      <c r="AA28" s="253"/>
      <c r="AB28" s="253"/>
      <c r="AC28" s="253"/>
      <c r="AD28" s="253"/>
      <c r="AE28" s="253"/>
    </row>
    <row r="29" spans="2:31" x14ac:dyDescent="0.2">
      <c r="B29" s="158" t="s">
        <v>200</v>
      </c>
      <c r="C29" s="158" t="s">
        <v>201</v>
      </c>
      <c r="D29" s="158" t="s">
        <v>270</v>
      </c>
      <c r="E29" s="158" t="s">
        <v>25</v>
      </c>
      <c r="F29" s="33" t="s">
        <v>131</v>
      </c>
      <c r="G29" s="33">
        <v>10</v>
      </c>
      <c r="H29" s="9">
        <v>7.5</v>
      </c>
      <c r="I29" s="197">
        <v>7.4</v>
      </c>
      <c r="J29" s="197">
        <v>7.3</v>
      </c>
      <c r="K29" s="197">
        <v>7.2</v>
      </c>
      <c r="L29" s="197">
        <v>7.2</v>
      </c>
      <c r="M29" s="197">
        <v>7.1</v>
      </c>
      <c r="N29" s="197">
        <v>6.9</v>
      </c>
      <c r="O29" s="197">
        <v>6.7</v>
      </c>
      <c r="P29" s="197"/>
      <c r="Q29" s="197"/>
      <c r="R29" s="197"/>
      <c r="S29" s="197"/>
      <c r="T29" s="197"/>
      <c r="U29" s="252"/>
      <c r="V29" s="252"/>
      <c r="W29" s="252"/>
      <c r="X29" s="252"/>
      <c r="Y29" s="253"/>
      <c r="Z29" s="253"/>
      <c r="AA29" s="253"/>
      <c r="AB29" s="253"/>
      <c r="AC29" s="253"/>
      <c r="AD29" s="253"/>
      <c r="AE29" s="253"/>
    </row>
    <row r="30" spans="2:31" x14ac:dyDescent="0.2">
      <c r="B30" s="158" t="s">
        <v>271</v>
      </c>
      <c r="C30" s="158" t="s">
        <v>272</v>
      </c>
      <c r="D30" s="158" t="s">
        <v>273</v>
      </c>
      <c r="E30" s="158" t="s">
        <v>26</v>
      </c>
      <c r="F30" s="33" t="s">
        <v>131</v>
      </c>
      <c r="G30" s="33">
        <v>10</v>
      </c>
      <c r="H30" s="9">
        <v>10.6</v>
      </c>
      <c r="I30" s="197">
        <v>10.6</v>
      </c>
      <c r="J30" s="197">
        <v>10.5</v>
      </c>
      <c r="K30" s="197">
        <v>10.5</v>
      </c>
      <c r="L30" s="197">
        <v>10.4</v>
      </c>
      <c r="M30" s="197">
        <v>10.3</v>
      </c>
      <c r="N30" s="197">
        <v>10.1</v>
      </c>
      <c r="O30" s="197">
        <v>9.9</v>
      </c>
      <c r="P30" s="197"/>
      <c r="Q30" s="197"/>
      <c r="R30" s="197"/>
      <c r="S30" s="197"/>
      <c r="T30" s="197"/>
      <c r="U30" s="252"/>
      <c r="V30" s="252"/>
      <c r="W30" s="252"/>
      <c r="X30" s="252"/>
      <c r="Y30" s="253"/>
      <c r="Z30" s="253"/>
      <c r="AA30" s="253"/>
      <c r="AB30" s="253"/>
      <c r="AC30" s="253"/>
      <c r="AD30" s="253"/>
      <c r="AE30" s="253"/>
    </row>
    <row r="31" spans="2:31" x14ac:dyDescent="0.2">
      <c r="B31" s="158" t="s">
        <v>278</v>
      </c>
      <c r="C31" s="158" t="s">
        <v>279</v>
      </c>
      <c r="D31" s="158" t="s">
        <v>280</v>
      </c>
      <c r="E31" s="158" t="s">
        <v>29</v>
      </c>
      <c r="F31" s="33" t="s">
        <v>131</v>
      </c>
      <c r="G31" s="33">
        <v>10</v>
      </c>
      <c r="H31" s="9">
        <v>10.4</v>
      </c>
      <c r="I31" s="197">
        <v>10.3</v>
      </c>
      <c r="J31" s="197">
        <v>10.199999999999999</v>
      </c>
      <c r="K31" s="197">
        <v>10.1</v>
      </c>
      <c r="L31" s="197">
        <v>10</v>
      </c>
      <c r="M31" s="197">
        <v>9.9</v>
      </c>
      <c r="N31" s="197">
        <v>9.6999999999999993</v>
      </c>
      <c r="O31" s="197">
        <v>9.5</v>
      </c>
      <c r="P31" s="197"/>
      <c r="Q31" s="197"/>
      <c r="R31" s="197"/>
      <c r="S31" s="197"/>
      <c r="T31" s="197"/>
      <c r="U31" s="252"/>
      <c r="V31" s="252"/>
      <c r="W31" s="252"/>
      <c r="X31" s="252"/>
      <c r="Y31" s="253"/>
      <c r="Z31" s="253"/>
      <c r="AA31" s="253"/>
      <c r="AB31" s="253"/>
      <c r="AC31" s="253"/>
      <c r="AD31" s="253"/>
      <c r="AE31" s="253"/>
    </row>
    <row r="32" spans="2:31" x14ac:dyDescent="0.2">
      <c r="B32" s="158" t="s">
        <v>220</v>
      </c>
      <c r="C32" s="158" t="s">
        <v>221</v>
      </c>
      <c r="D32" s="158" t="s">
        <v>284</v>
      </c>
      <c r="E32" s="158" t="s">
        <v>30</v>
      </c>
      <c r="F32" s="33" t="s">
        <v>131</v>
      </c>
      <c r="G32" s="33">
        <v>10</v>
      </c>
      <c r="H32" s="9">
        <v>7.2</v>
      </c>
      <c r="I32" s="197">
        <v>7.1</v>
      </c>
      <c r="J32" s="197">
        <v>7</v>
      </c>
      <c r="K32" s="197">
        <v>6.9</v>
      </c>
      <c r="L32" s="197">
        <v>6.9</v>
      </c>
      <c r="M32" s="197">
        <v>6.9</v>
      </c>
      <c r="N32" s="197">
        <v>6.7</v>
      </c>
      <c r="O32" s="197">
        <v>6.6</v>
      </c>
      <c r="P32" s="197"/>
      <c r="Q32" s="197"/>
      <c r="R32" s="197"/>
      <c r="S32" s="197"/>
      <c r="T32" s="197"/>
      <c r="U32" s="252"/>
      <c r="V32" s="252"/>
      <c r="W32" s="252"/>
      <c r="X32" s="252"/>
      <c r="Y32" s="253"/>
      <c r="Z32" s="253"/>
      <c r="AA32" s="253"/>
      <c r="AB32" s="253"/>
      <c r="AC32" s="253"/>
      <c r="AD32" s="253"/>
      <c r="AE32" s="253"/>
    </row>
    <row r="33" spans="2:31" x14ac:dyDescent="0.2">
      <c r="B33" s="158" t="s">
        <v>285</v>
      </c>
      <c r="C33" s="158" t="s">
        <v>286</v>
      </c>
      <c r="D33" s="158" t="s">
        <v>287</v>
      </c>
      <c r="E33" s="158" t="s">
        <v>31</v>
      </c>
      <c r="F33" s="33" t="s">
        <v>131</v>
      </c>
      <c r="G33" s="33">
        <v>10</v>
      </c>
      <c r="H33" s="9">
        <v>12</v>
      </c>
      <c r="I33" s="197">
        <v>11.9</v>
      </c>
      <c r="J33" s="197">
        <v>11.7</v>
      </c>
      <c r="K33" s="197">
        <v>11.6</v>
      </c>
      <c r="L33" s="197">
        <v>11.5</v>
      </c>
      <c r="M33" s="197">
        <v>11.4</v>
      </c>
      <c r="N33" s="197">
        <v>11.2</v>
      </c>
      <c r="O33" s="197">
        <v>11</v>
      </c>
      <c r="P33" s="197"/>
      <c r="Q33" s="197"/>
      <c r="R33" s="197"/>
      <c r="S33" s="197"/>
      <c r="T33" s="197"/>
      <c r="U33" s="252"/>
      <c r="V33" s="252"/>
      <c r="W33" s="252"/>
      <c r="X33" s="252"/>
      <c r="Y33" s="253"/>
      <c r="Z33" s="253"/>
      <c r="AA33" s="253"/>
      <c r="AB33" s="253"/>
      <c r="AC33" s="253"/>
      <c r="AD33" s="253"/>
      <c r="AE33" s="253"/>
    </row>
    <row r="34" spans="2:31" x14ac:dyDescent="0.2">
      <c r="B34" s="158" t="s">
        <v>288</v>
      </c>
      <c r="C34" s="158" t="s">
        <v>289</v>
      </c>
      <c r="D34" s="158" t="s">
        <v>290</v>
      </c>
      <c r="E34" s="158" t="s">
        <v>32</v>
      </c>
      <c r="F34" s="33" t="s">
        <v>131</v>
      </c>
      <c r="G34" s="33">
        <v>10</v>
      </c>
      <c r="H34" s="9">
        <v>6.1</v>
      </c>
      <c r="I34" s="197">
        <v>6</v>
      </c>
      <c r="J34" s="197">
        <v>5.9</v>
      </c>
      <c r="K34" s="197">
        <v>5.7</v>
      </c>
      <c r="L34" s="197">
        <v>5.6</v>
      </c>
      <c r="M34" s="197">
        <v>5.6</v>
      </c>
      <c r="N34" s="197">
        <v>5.4</v>
      </c>
      <c r="O34" s="197">
        <v>5.3</v>
      </c>
      <c r="P34" s="197"/>
      <c r="Q34" s="197"/>
      <c r="R34" s="197"/>
      <c r="S34" s="197"/>
      <c r="T34" s="197"/>
      <c r="U34" s="252"/>
      <c r="V34" s="252"/>
      <c r="W34" s="252"/>
      <c r="X34" s="252"/>
      <c r="Y34" s="253"/>
      <c r="Z34" s="253"/>
      <c r="AA34" s="253"/>
      <c r="AB34" s="253"/>
      <c r="AC34" s="253"/>
      <c r="AD34" s="253"/>
      <c r="AE34" s="253"/>
    </row>
    <row r="35" spans="2:31" x14ac:dyDescent="0.2">
      <c r="B35" s="158" t="s">
        <v>246</v>
      </c>
      <c r="C35" s="158" t="s">
        <v>247</v>
      </c>
      <c r="D35" s="158" t="s">
        <v>291</v>
      </c>
      <c r="E35" s="158" t="s">
        <v>33</v>
      </c>
      <c r="F35" s="33" t="s">
        <v>131</v>
      </c>
      <c r="G35" s="33">
        <v>10</v>
      </c>
      <c r="H35" s="9">
        <v>11.5</v>
      </c>
      <c r="I35" s="197">
        <v>11.5</v>
      </c>
      <c r="J35" s="197">
        <v>11.3</v>
      </c>
      <c r="K35" s="197">
        <v>11.2</v>
      </c>
      <c r="L35" s="197">
        <v>11.2</v>
      </c>
      <c r="M35" s="197">
        <v>11.1</v>
      </c>
      <c r="N35" s="197">
        <v>11</v>
      </c>
      <c r="O35" s="197">
        <v>10.7</v>
      </c>
      <c r="P35" s="197"/>
      <c r="Q35" s="197"/>
      <c r="R35" s="197"/>
      <c r="S35" s="197"/>
      <c r="T35" s="197"/>
      <c r="U35" s="252"/>
      <c r="V35" s="252"/>
      <c r="W35" s="252"/>
      <c r="X35" s="252"/>
      <c r="Y35" s="253"/>
      <c r="Z35" s="253"/>
      <c r="AA35" s="253"/>
      <c r="AB35" s="253"/>
      <c r="AC35" s="253"/>
      <c r="AD35" s="253"/>
      <c r="AE35" s="253"/>
    </row>
    <row r="36" spans="2:31" x14ac:dyDescent="0.2">
      <c r="B36" s="158" t="s">
        <v>234</v>
      </c>
      <c r="C36" s="158" t="s">
        <v>235</v>
      </c>
      <c r="D36" s="158" t="s">
        <v>292</v>
      </c>
      <c r="E36" s="158" t="s">
        <v>293</v>
      </c>
      <c r="F36" s="33" t="s">
        <v>131</v>
      </c>
      <c r="G36" s="33">
        <v>10</v>
      </c>
      <c r="H36" s="9">
        <v>11.4</v>
      </c>
      <c r="I36" s="197">
        <v>11.3</v>
      </c>
      <c r="J36" s="197">
        <v>11.2</v>
      </c>
      <c r="K36" s="197">
        <v>11</v>
      </c>
      <c r="L36" s="197">
        <v>10.9</v>
      </c>
      <c r="M36" s="197">
        <v>10.8</v>
      </c>
      <c r="N36" s="197">
        <v>10.5</v>
      </c>
      <c r="O36" s="197">
        <v>10.3</v>
      </c>
      <c r="P36" s="197"/>
      <c r="Q36" s="197"/>
      <c r="R36" s="197"/>
      <c r="S36" s="197"/>
      <c r="T36" s="197"/>
      <c r="U36" s="252"/>
      <c r="V36" s="252"/>
      <c r="W36" s="252"/>
      <c r="X36" s="252"/>
      <c r="Y36" s="253"/>
      <c r="Z36" s="253"/>
      <c r="AA36" s="253"/>
      <c r="AB36" s="253"/>
      <c r="AC36" s="253"/>
      <c r="AD36" s="253"/>
      <c r="AE36" s="253"/>
    </row>
    <row r="37" spans="2:31" x14ac:dyDescent="0.2">
      <c r="B37" s="158" t="s">
        <v>281</v>
      </c>
      <c r="C37" s="158" t="s">
        <v>282</v>
      </c>
      <c r="D37" s="158" t="s">
        <v>470</v>
      </c>
      <c r="E37" s="158" t="s">
        <v>471</v>
      </c>
      <c r="F37" s="33" t="s">
        <v>131</v>
      </c>
      <c r="G37" s="33">
        <v>10</v>
      </c>
      <c r="H37" s="9">
        <v>11.3</v>
      </c>
      <c r="I37" s="197">
        <v>11.2</v>
      </c>
      <c r="J37" s="197">
        <v>10.9</v>
      </c>
      <c r="K37" s="197">
        <v>10.7</v>
      </c>
      <c r="L37" s="197">
        <v>10.7</v>
      </c>
      <c r="M37" s="197">
        <v>10.5</v>
      </c>
      <c r="N37" s="197">
        <v>10.3</v>
      </c>
      <c r="O37" s="197">
        <v>10</v>
      </c>
      <c r="P37" s="197"/>
      <c r="Q37" s="197"/>
      <c r="R37" s="197"/>
      <c r="S37" s="197"/>
      <c r="T37" s="197"/>
      <c r="U37" s="252"/>
      <c r="V37" s="252"/>
      <c r="W37" s="252"/>
      <c r="X37" s="252"/>
      <c r="Y37" s="253"/>
      <c r="Z37" s="253"/>
      <c r="AA37" s="253"/>
      <c r="AB37" s="253"/>
      <c r="AC37" s="253"/>
      <c r="AD37" s="253"/>
      <c r="AE37" s="253"/>
    </row>
    <row r="38" spans="2:31" x14ac:dyDescent="0.2">
      <c r="B38" s="158" t="s">
        <v>220</v>
      </c>
      <c r="C38" s="158" t="s">
        <v>221</v>
      </c>
      <c r="D38" s="158" t="s">
        <v>297</v>
      </c>
      <c r="E38" s="158" t="s">
        <v>35</v>
      </c>
      <c r="F38" s="33" t="s">
        <v>131</v>
      </c>
      <c r="G38" s="33">
        <v>10</v>
      </c>
      <c r="H38" s="9">
        <v>10.1</v>
      </c>
      <c r="I38" s="197">
        <v>10</v>
      </c>
      <c r="J38" s="197">
        <v>9.9</v>
      </c>
      <c r="K38" s="197">
        <v>9.6999999999999993</v>
      </c>
      <c r="L38" s="197">
        <v>9.6</v>
      </c>
      <c r="M38" s="197">
        <v>9.5</v>
      </c>
      <c r="N38" s="197">
        <v>9.4</v>
      </c>
      <c r="O38" s="197">
        <v>9.3000000000000007</v>
      </c>
      <c r="P38" s="197"/>
      <c r="Q38" s="197"/>
      <c r="R38" s="197"/>
      <c r="S38" s="197"/>
      <c r="T38" s="197"/>
      <c r="U38" s="252"/>
      <c r="V38" s="252"/>
      <c r="W38" s="252"/>
      <c r="X38" s="252"/>
      <c r="Y38" s="253"/>
      <c r="Z38" s="253"/>
      <c r="AA38" s="253"/>
      <c r="AB38" s="253"/>
      <c r="AC38" s="253"/>
      <c r="AD38" s="253"/>
      <c r="AE38" s="253"/>
    </row>
    <row r="39" spans="2:31" x14ac:dyDescent="0.2">
      <c r="B39" s="158" t="s">
        <v>298</v>
      </c>
      <c r="C39" s="158" t="s">
        <v>299</v>
      </c>
      <c r="D39" s="158" t="s">
        <v>300</v>
      </c>
      <c r="E39" s="158" t="s">
        <v>36</v>
      </c>
      <c r="F39" s="33" t="s">
        <v>131</v>
      </c>
      <c r="G39" s="33">
        <v>10</v>
      </c>
      <c r="H39" s="9">
        <v>10.6</v>
      </c>
      <c r="I39" s="197">
        <v>10.6</v>
      </c>
      <c r="J39" s="197">
        <v>10.5</v>
      </c>
      <c r="K39" s="197">
        <v>10.4</v>
      </c>
      <c r="L39" s="197">
        <v>10.3</v>
      </c>
      <c r="M39" s="197">
        <v>10.3</v>
      </c>
      <c r="N39" s="197">
        <v>10.1</v>
      </c>
      <c r="O39" s="197">
        <v>9.9</v>
      </c>
      <c r="P39" s="197"/>
      <c r="Q39" s="197"/>
      <c r="R39" s="197"/>
      <c r="S39" s="197"/>
      <c r="T39" s="197"/>
      <c r="U39" s="252"/>
      <c r="V39" s="252"/>
      <c r="W39" s="252"/>
      <c r="X39" s="252"/>
      <c r="Y39" s="253"/>
      <c r="Z39" s="253"/>
      <c r="AA39" s="253"/>
      <c r="AB39" s="253"/>
      <c r="AC39" s="253"/>
      <c r="AD39" s="253"/>
      <c r="AE39" s="253"/>
    </row>
    <row r="40" spans="2:31" x14ac:dyDescent="0.2">
      <c r="B40" s="158" t="s">
        <v>220</v>
      </c>
      <c r="C40" s="158" t="s">
        <v>221</v>
      </c>
      <c r="D40" s="158" t="s">
        <v>302</v>
      </c>
      <c r="E40" s="158" t="s">
        <v>38</v>
      </c>
      <c r="F40" s="33" t="s">
        <v>131</v>
      </c>
      <c r="G40" s="33">
        <v>10</v>
      </c>
      <c r="H40" s="9">
        <v>10.5</v>
      </c>
      <c r="I40" s="197">
        <v>10.5</v>
      </c>
      <c r="J40" s="197">
        <v>10.3</v>
      </c>
      <c r="K40" s="197">
        <v>10.1</v>
      </c>
      <c r="L40" s="197">
        <v>10.1</v>
      </c>
      <c r="M40" s="197">
        <v>10</v>
      </c>
      <c r="N40" s="197">
        <v>9.8000000000000007</v>
      </c>
      <c r="O40" s="197">
        <v>9.6</v>
      </c>
      <c r="P40" s="197"/>
      <c r="Q40" s="197"/>
      <c r="R40" s="197"/>
      <c r="S40" s="197"/>
      <c r="T40" s="197"/>
      <c r="U40" s="252"/>
      <c r="V40" s="252"/>
      <c r="W40" s="252"/>
      <c r="X40" s="252"/>
      <c r="Y40" s="253"/>
      <c r="Z40" s="253"/>
      <c r="AA40" s="253"/>
      <c r="AB40" s="253"/>
      <c r="AC40" s="253"/>
      <c r="AD40" s="253"/>
      <c r="AE40" s="253"/>
    </row>
    <row r="41" spans="2:31" x14ac:dyDescent="0.2">
      <c r="B41" s="158" t="s">
        <v>251</v>
      </c>
      <c r="C41" s="158" t="s">
        <v>252</v>
      </c>
      <c r="D41" s="158" t="s">
        <v>303</v>
      </c>
      <c r="E41" s="158" t="s">
        <v>39</v>
      </c>
      <c r="F41" s="33" t="s">
        <v>131</v>
      </c>
      <c r="G41" s="33">
        <v>10</v>
      </c>
      <c r="H41" s="9">
        <v>8.1999999999999993</v>
      </c>
      <c r="I41" s="197">
        <v>8.1999999999999993</v>
      </c>
      <c r="J41" s="197">
        <v>8</v>
      </c>
      <c r="K41" s="197">
        <v>7.9</v>
      </c>
      <c r="L41" s="197">
        <v>7.8</v>
      </c>
      <c r="M41" s="197">
        <v>7.7</v>
      </c>
      <c r="N41" s="197">
        <v>7.5</v>
      </c>
      <c r="O41" s="197">
        <v>7.4</v>
      </c>
      <c r="P41" s="197"/>
      <c r="Q41" s="197"/>
      <c r="R41" s="197"/>
      <c r="S41" s="197"/>
      <c r="T41" s="197"/>
      <c r="U41" s="252"/>
      <c r="V41" s="252"/>
      <c r="W41" s="252"/>
      <c r="X41" s="252"/>
      <c r="Y41" s="253"/>
      <c r="Z41" s="253"/>
      <c r="AA41" s="253"/>
      <c r="AB41" s="253"/>
      <c r="AC41" s="253"/>
      <c r="AD41" s="253"/>
      <c r="AE41" s="253"/>
    </row>
    <row r="42" spans="2:31" x14ac:dyDescent="0.2">
      <c r="B42" s="158" t="s">
        <v>294</v>
      </c>
      <c r="C42" s="158" t="s">
        <v>295</v>
      </c>
      <c r="D42" s="158" t="s">
        <v>472</v>
      </c>
      <c r="E42" s="158" t="s">
        <v>473</v>
      </c>
      <c r="F42" s="33" t="s">
        <v>131</v>
      </c>
      <c r="G42" s="33">
        <v>10</v>
      </c>
      <c r="H42" s="9">
        <v>11.5</v>
      </c>
      <c r="I42" s="197">
        <v>11.5</v>
      </c>
      <c r="J42" s="197">
        <v>11.4</v>
      </c>
      <c r="K42" s="197">
        <v>11.4</v>
      </c>
      <c r="L42" s="197">
        <v>11.3</v>
      </c>
      <c r="M42" s="197">
        <v>11.2</v>
      </c>
      <c r="N42" s="197">
        <v>11</v>
      </c>
      <c r="O42" s="197">
        <v>10.8</v>
      </c>
      <c r="P42" s="197"/>
      <c r="Q42" s="197"/>
      <c r="R42" s="197"/>
      <c r="S42" s="197"/>
      <c r="T42" s="197"/>
      <c r="U42" s="252"/>
      <c r="V42" s="252"/>
      <c r="W42" s="252"/>
      <c r="X42" s="252"/>
      <c r="Y42" s="253"/>
      <c r="Z42" s="253"/>
      <c r="AA42" s="253"/>
      <c r="AB42" s="253"/>
      <c r="AC42" s="253"/>
      <c r="AD42" s="253"/>
      <c r="AE42" s="253"/>
    </row>
    <row r="43" spans="2:31" x14ac:dyDescent="0.2">
      <c r="B43" s="158" t="s">
        <v>307</v>
      </c>
      <c r="C43" s="158" t="s">
        <v>308</v>
      </c>
      <c r="D43" s="158" t="s">
        <v>309</v>
      </c>
      <c r="E43" s="158" t="s">
        <v>310</v>
      </c>
      <c r="F43" s="33" t="s">
        <v>131</v>
      </c>
      <c r="G43" s="33">
        <v>10</v>
      </c>
      <c r="H43" s="9">
        <v>10.4</v>
      </c>
      <c r="I43" s="197">
        <v>10.3</v>
      </c>
      <c r="J43" s="197">
        <v>10.199999999999999</v>
      </c>
      <c r="K43" s="197">
        <v>10.1</v>
      </c>
      <c r="L43" s="197">
        <v>10.1</v>
      </c>
      <c r="M43" s="197">
        <v>10</v>
      </c>
      <c r="N43" s="197">
        <v>9.9</v>
      </c>
      <c r="O43" s="197">
        <v>9.6999999999999993</v>
      </c>
      <c r="P43" s="197"/>
      <c r="Q43" s="197"/>
      <c r="R43" s="197"/>
      <c r="S43" s="197"/>
      <c r="T43" s="197"/>
      <c r="U43" s="252"/>
      <c r="V43" s="252"/>
      <c r="W43" s="252"/>
      <c r="X43" s="252"/>
      <c r="Y43" s="253"/>
      <c r="Z43" s="253"/>
      <c r="AA43" s="253"/>
      <c r="AB43" s="253"/>
      <c r="AC43" s="253"/>
      <c r="AD43" s="253"/>
      <c r="AE43" s="253"/>
    </row>
    <row r="44" spans="2:31" x14ac:dyDescent="0.2">
      <c r="B44" s="158" t="s">
        <v>278</v>
      </c>
      <c r="C44" s="158" t="s">
        <v>279</v>
      </c>
      <c r="D44" s="158" t="s">
        <v>311</v>
      </c>
      <c r="E44" s="158" t="s">
        <v>43</v>
      </c>
      <c r="F44" s="33" t="s">
        <v>131</v>
      </c>
      <c r="G44" s="33">
        <v>10</v>
      </c>
      <c r="H44" s="9">
        <v>11.5</v>
      </c>
      <c r="I44" s="197">
        <v>11.4</v>
      </c>
      <c r="J44" s="197">
        <v>11.3</v>
      </c>
      <c r="K44" s="197">
        <v>11.1</v>
      </c>
      <c r="L44" s="197">
        <v>11</v>
      </c>
      <c r="M44" s="197">
        <v>10.9</v>
      </c>
      <c r="N44" s="197">
        <v>10.6</v>
      </c>
      <c r="O44" s="197">
        <v>10.3</v>
      </c>
      <c r="P44" s="197"/>
      <c r="Q44" s="197"/>
      <c r="R44" s="197"/>
      <c r="S44" s="197"/>
      <c r="T44" s="197"/>
      <c r="U44" s="252"/>
      <c r="V44" s="252"/>
      <c r="W44" s="252"/>
      <c r="X44" s="252"/>
      <c r="Y44" s="253"/>
      <c r="Z44" s="253"/>
      <c r="AA44" s="253"/>
      <c r="AB44" s="253"/>
      <c r="AC44" s="253"/>
      <c r="AD44" s="253"/>
      <c r="AE44" s="253"/>
    </row>
    <row r="45" spans="2:31" x14ac:dyDescent="0.2">
      <c r="B45" s="158" t="s">
        <v>224</v>
      </c>
      <c r="C45" s="158" t="s">
        <v>225</v>
      </c>
      <c r="D45" s="158" t="s">
        <v>312</v>
      </c>
      <c r="E45" s="158" t="s">
        <v>44</v>
      </c>
      <c r="F45" s="33" t="s">
        <v>131</v>
      </c>
      <c r="G45" s="33">
        <v>10</v>
      </c>
      <c r="H45" s="9">
        <v>9.5</v>
      </c>
      <c r="I45" s="197">
        <v>9.3000000000000007</v>
      </c>
      <c r="J45" s="197">
        <v>9.1999999999999993</v>
      </c>
      <c r="K45" s="197">
        <v>9</v>
      </c>
      <c r="L45" s="197">
        <v>8.9</v>
      </c>
      <c r="M45" s="197">
        <v>8.8000000000000007</v>
      </c>
      <c r="N45" s="197">
        <v>8.6</v>
      </c>
      <c r="O45" s="197">
        <v>8.3000000000000007</v>
      </c>
      <c r="P45" s="197"/>
      <c r="Q45" s="197"/>
      <c r="R45" s="197"/>
      <c r="S45" s="197"/>
      <c r="T45" s="197"/>
      <c r="U45" s="252"/>
      <c r="V45" s="252"/>
      <c r="W45" s="252"/>
      <c r="X45" s="252"/>
      <c r="Y45" s="253"/>
      <c r="Z45" s="253"/>
      <c r="AA45" s="253"/>
      <c r="AB45" s="253"/>
      <c r="AC45" s="253"/>
      <c r="AD45" s="253"/>
      <c r="AE45" s="253"/>
    </row>
    <row r="46" spans="2:31" x14ac:dyDescent="0.2">
      <c r="B46" s="158" t="s">
        <v>288</v>
      </c>
      <c r="C46" s="158" t="s">
        <v>289</v>
      </c>
      <c r="D46" s="158" t="s">
        <v>315</v>
      </c>
      <c r="E46" s="158" t="s">
        <v>47</v>
      </c>
      <c r="F46" s="33" t="s">
        <v>131</v>
      </c>
      <c r="G46" s="33">
        <v>10</v>
      </c>
      <c r="H46" s="9">
        <v>5.3</v>
      </c>
      <c r="I46" s="197">
        <v>5.3</v>
      </c>
      <c r="J46" s="197">
        <v>5.2</v>
      </c>
      <c r="K46" s="197">
        <v>5.0999999999999996</v>
      </c>
      <c r="L46" s="197">
        <v>5.0999999999999996</v>
      </c>
      <c r="M46" s="197">
        <v>5</v>
      </c>
      <c r="N46" s="197">
        <v>4.9000000000000004</v>
      </c>
      <c r="O46" s="197">
        <v>4.7</v>
      </c>
      <c r="P46" s="197"/>
      <c r="Q46" s="197"/>
      <c r="R46" s="197"/>
      <c r="S46" s="197"/>
      <c r="T46" s="197"/>
      <c r="U46" s="252"/>
      <c r="V46" s="252"/>
      <c r="W46" s="252"/>
      <c r="X46" s="252"/>
      <c r="Y46" s="253"/>
      <c r="Z46" s="253"/>
      <c r="AA46" s="253"/>
      <c r="AB46" s="253"/>
      <c r="AC46" s="253"/>
      <c r="AD46" s="253"/>
      <c r="AE46" s="253"/>
    </row>
    <row r="47" spans="2:31" x14ac:dyDescent="0.2">
      <c r="B47" s="158" t="s">
        <v>316</v>
      </c>
      <c r="C47" s="158" t="s">
        <v>317</v>
      </c>
      <c r="D47" s="158" t="s">
        <v>318</v>
      </c>
      <c r="E47" s="158" t="s">
        <v>48</v>
      </c>
      <c r="F47" s="33" t="s">
        <v>131</v>
      </c>
      <c r="G47" s="33">
        <v>10</v>
      </c>
      <c r="H47" s="9">
        <v>9.4</v>
      </c>
      <c r="I47" s="197">
        <v>9.3000000000000007</v>
      </c>
      <c r="J47" s="197">
        <v>9.3000000000000007</v>
      </c>
      <c r="K47" s="197">
        <v>9.1</v>
      </c>
      <c r="L47" s="197">
        <v>9.1</v>
      </c>
      <c r="M47" s="197">
        <v>9.1</v>
      </c>
      <c r="N47" s="197">
        <v>8.8000000000000007</v>
      </c>
      <c r="O47" s="197">
        <v>8.6999999999999993</v>
      </c>
      <c r="P47" s="197"/>
      <c r="Q47" s="197"/>
      <c r="R47" s="197"/>
      <c r="S47" s="197"/>
      <c r="T47" s="197"/>
      <c r="U47" s="252"/>
      <c r="V47" s="252"/>
      <c r="W47" s="252"/>
      <c r="X47" s="252"/>
      <c r="Y47" s="253"/>
      <c r="Z47" s="253"/>
      <c r="AA47" s="253"/>
      <c r="AB47" s="253"/>
      <c r="AC47" s="253"/>
      <c r="AD47" s="253"/>
      <c r="AE47" s="253"/>
    </row>
    <row r="48" spans="2:31" x14ac:dyDescent="0.2">
      <c r="B48" s="158" t="s">
        <v>320</v>
      </c>
      <c r="C48" s="158" t="s">
        <v>321</v>
      </c>
      <c r="D48" s="158" t="s">
        <v>322</v>
      </c>
      <c r="E48" s="158" t="s">
        <v>323</v>
      </c>
      <c r="F48" s="33" t="s">
        <v>131</v>
      </c>
      <c r="G48" s="33">
        <v>10</v>
      </c>
      <c r="H48" s="9">
        <v>10.9</v>
      </c>
      <c r="I48" s="197">
        <v>10.8</v>
      </c>
      <c r="J48" s="197">
        <v>10.7</v>
      </c>
      <c r="K48" s="197">
        <v>10.6</v>
      </c>
      <c r="L48" s="197">
        <v>10.6</v>
      </c>
      <c r="M48" s="197">
        <v>10.5</v>
      </c>
      <c r="N48" s="197">
        <v>10.3</v>
      </c>
      <c r="O48" s="197">
        <v>10.1</v>
      </c>
      <c r="P48" s="197"/>
      <c r="Q48" s="197"/>
      <c r="R48" s="197"/>
      <c r="S48" s="197"/>
      <c r="T48" s="197"/>
      <c r="U48" s="252"/>
      <c r="V48" s="252"/>
      <c r="W48" s="252"/>
      <c r="X48" s="252"/>
      <c r="Y48" s="253"/>
      <c r="Z48" s="253"/>
      <c r="AA48" s="253"/>
      <c r="AB48" s="253"/>
      <c r="AC48" s="253"/>
      <c r="AD48" s="253"/>
      <c r="AE48" s="253"/>
    </row>
    <row r="49" spans="2:31" x14ac:dyDescent="0.2">
      <c r="B49" s="158" t="s">
        <v>324</v>
      </c>
      <c r="C49" s="158" t="s">
        <v>325</v>
      </c>
      <c r="D49" s="158" t="s">
        <v>326</v>
      </c>
      <c r="E49" s="158" t="s">
        <v>50</v>
      </c>
      <c r="F49" s="33" t="s">
        <v>131</v>
      </c>
      <c r="G49" s="33">
        <v>10</v>
      </c>
      <c r="H49" s="9">
        <v>11.2</v>
      </c>
      <c r="I49" s="197">
        <v>11.1</v>
      </c>
      <c r="J49" s="197">
        <v>11</v>
      </c>
      <c r="K49" s="197">
        <v>10.8</v>
      </c>
      <c r="L49" s="197">
        <v>10.7</v>
      </c>
      <c r="M49" s="197">
        <v>10.6</v>
      </c>
      <c r="N49" s="197">
        <v>10.5</v>
      </c>
      <c r="O49" s="197">
        <v>10.199999999999999</v>
      </c>
      <c r="P49" s="197"/>
      <c r="Q49" s="197"/>
      <c r="R49" s="197"/>
      <c r="S49" s="197"/>
      <c r="T49" s="197"/>
      <c r="U49" s="252"/>
      <c r="V49" s="252"/>
      <c r="W49" s="252"/>
      <c r="X49" s="252"/>
      <c r="Y49" s="253"/>
      <c r="Z49" s="253"/>
      <c r="AA49" s="253"/>
      <c r="AB49" s="253"/>
      <c r="AC49" s="253"/>
      <c r="AD49" s="253"/>
      <c r="AE49" s="253"/>
    </row>
    <row r="50" spans="2:31" x14ac:dyDescent="0.2">
      <c r="B50" s="158" t="s">
        <v>227</v>
      </c>
      <c r="C50" s="158" t="s">
        <v>228</v>
      </c>
      <c r="D50" s="158" t="s">
        <v>474</v>
      </c>
      <c r="E50" s="158" t="s">
        <v>475</v>
      </c>
      <c r="F50" s="33" t="s">
        <v>131</v>
      </c>
      <c r="G50" s="33">
        <v>10</v>
      </c>
      <c r="H50" s="9">
        <v>7.9</v>
      </c>
      <c r="I50" s="197">
        <v>7.8</v>
      </c>
      <c r="J50" s="197">
        <v>7.6</v>
      </c>
      <c r="K50" s="197">
        <v>7.4</v>
      </c>
      <c r="L50" s="197">
        <v>7.3</v>
      </c>
      <c r="M50" s="197">
        <v>7.2</v>
      </c>
      <c r="N50" s="197">
        <v>7</v>
      </c>
      <c r="O50" s="197">
        <v>6.7</v>
      </c>
      <c r="P50" s="197"/>
      <c r="Q50" s="197"/>
      <c r="R50" s="197"/>
      <c r="S50" s="197"/>
      <c r="T50" s="197"/>
      <c r="U50" s="252"/>
      <c r="V50" s="252"/>
      <c r="W50" s="252"/>
      <c r="X50" s="252"/>
      <c r="Y50" s="253"/>
      <c r="Z50" s="253"/>
      <c r="AA50" s="253"/>
      <c r="AB50" s="253"/>
      <c r="AC50" s="253"/>
      <c r="AD50" s="253"/>
      <c r="AE50" s="253"/>
    </row>
    <row r="51" spans="2:31" x14ac:dyDescent="0.2">
      <c r="B51" s="158" t="s">
        <v>251</v>
      </c>
      <c r="C51" s="158" t="s">
        <v>252</v>
      </c>
      <c r="D51" s="158" t="s">
        <v>327</v>
      </c>
      <c r="E51" s="158" t="s">
        <v>51</v>
      </c>
      <c r="F51" s="33" t="s">
        <v>131</v>
      </c>
      <c r="G51" s="33">
        <v>10</v>
      </c>
      <c r="H51" s="9">
        <v>8.9</v>
      </c>
      <c r="I51" s="197">
        <v>8.6999999999999993</v>
      </c>
      <c r="J51" s="197">
        <v>8.5</v>
      </c>
      <c r="K51" s="197">
        <v>8.5</v>
      </c>
      <c r="L51" s="197">
        <v>8.5</v>
      </c>
      <c r="M51" s="197">
        <v>8.5</v>
      </c>
      <c r="N51" s="197">
        <v>8.3000000000000007</v>
      </c>
      <c r="O51" s="197">
        <v>8.1</v>
      </c>
      <c r="P51" s="197"/>
      <c r="Q51" s="197"/>
      <c r="R51" s="197"/>
      <c r="S51" s="197"/>
      <c r="T51" s="197"/>
      <c r="U51" s="252"/>
      <c r="V51" s="252"/>
      <c r="W51" s="252"/>
      <c r="X51" s="252"/>
      <c r="Y51" s="253"/>
      <c r="Z51" s="253"/>
      <c r="AA51" s="253"/>
      <c r="AB51" s="253"/>
      <c r="AC51" s="253"/>
      <c r="AD51" s="253"/>
      <c r="AE51" s="253"/>
    </row>
    <row r="52" spans="2:31" x14ac:dyDescent="0.2">
      <c r="B52" s="158" t="s">
        <v>227</v>
      </c>
      <c r="C52" s="158" t="s">
        <v>228</v>
      </c>
      <c r="D52" s="158" t="s">
        <v>328</v>
      </c>
      <c r="E52" s="158" t="s">
        <v>149</v>
      </c>
      <c r="F52" s="33" t="s">
        <v>131</v>
      </c>
      <c r="G52" s="33">
        <v>10</v>
      </c>
      <c r="H52" s="9">
        <v>7.7</v>
      </c>
      <c r="I52" s="197">
        <v>7.7</v>
      </c>
      <c r="J52" s="197">
        <v>7.6</v>
      </c>
      <c r="K52" s="197">
        <v>7.5</v>
      </c>
      <c r="L52" s="197">
        <v>7.5</v>
      </c>
      <c r="M52" s="197">
        <v>7.4</v>
      </c>
      <c r="N52" s="197">
        <v>7.3</v>
      </c>
      <c r="O52" s="197">
        <v>7.2</v>
      </c>
      <c r="P52" s="197"/>
      <c r="Q52" s="197"/>
      <c r="R52" s="197"/>
      <c r="S52" s="197"/>
      <c r="T52" s="197"/>
      <c r="U52" s="252"/>
      <c r="V52" s="252"/>
      <c r="W52" s="252"/>
      <c r="X52" s="252"/>
      <c r="Y52" s="253"/>
      <c r="Z52" s="253"/>
      <c r="AA52" s="253"/>
      <c r="AB52" s="253"/>
      <c r="AC52" s="253"/>
      <c r="AD52" s="253"/>
      <c r="AE52" s="253"/>
    </row>
    <row r="53" spans="2:31" x14ac:dyDescent="0.2">
      <c r="B53" s="158" t="s">
        <v>285</v>
      </c>
      <c r="C53" s="158" t="s">
        <v>286</v>
      </c>
      <c r="D53" s="158" t="s">
        <v>329</v>
      </c>
      <c r="E53" s="158" t="s">
        <v>53</v>
      </c>
      <c r="F53" s="33" t="s">
        <v>131</v>
      </c>
      <c r="G53" s="33">
        <v>10</v>
      </c>
      <c r="H53" s="9">
        <v>10.1</v>
      </c>
      <c r="I53" s="197">
        <v>10</v>
      </c>
      <c r="J53" s="197">
        <v>9.9</v>
      </c>
      <c r="K53" s="197">
        <v>9.6999999999999993</v>
      </c>
      <c r="L53" s="197">
        <v>9.6999999999999993</v>
      </c>
      <c r="M53" s="197">
        <v>9.6</v>
      </c>
      <c r="N53" s="197">
        <v>9.4</v>
      </c>
      <c r="O53" s="197">
        <v>9.3000000000000007</v>
      </c>
      <c r="P53" s="197"/>
      <c r="Q53" s="197"/>
      <c r="R53" s="197"/>
      <c r="S53" s="197"/>
      <c r="T53" s="197"/>
      <c r="U53" s="252"/>
      <c r="V53" s="252"/>
      <c r="W53" s="252"/>
      <c r="X53" s="252"/>
      <c r="Y53" s="253"/>
      <c r="Z53" s="253"/>
      <c r="AA53" s="253"/>
      <c r="AB53" s="253"/>
      <c r="AC53" s="253"/>
      <c r="AD53" s="253"/>
      <c r="AE53" s="253"/>
    </row>
    <row r="54" spans="2:31" x14ac:dyDescent="0.2">
      <c r="B54" s="158" t="s">
        <v>330</v>
      </c>
      <c r="C54" s="158" t="s">
        <v>331</v>
      </c>
      <c r="D54" s="158" t="s">
        <v>332</v>
      </c>
      <c r="E54" s="158" t="s">
        <v>333</v>
      </c>
      <c r="F54" s="33" t="s">
        <v>131</v>
      </c>
      <c r="G54" s="33">
        <v>10</v>
      </c>
      <c r="H54" s="9">
        <v>12.7</v>
      </c>
      <c r="I54" s="197">
        <v>12.8</v>
      </c>
      <c r="J54" s="197">
        <v>12.6</v>
      </c>
      <c r="K54" s="197">
        <v>12.6</v>
      </c>
      <c r="L54" s="197">
        <v>12.6</v>
      </c>
      <c r="M54" s="197">
        <v>12.5</v>
      </c>
      <c r="N54" s="197">
        <v>12.3</v>
      </c>
      <c r="O54" s="197">
        <v>12.1</v>
      </c>
      <c r="P54" s="197"/>
      <c r="Q54" s="197"/>
      <c r="R54" s="197"/>
      <c r="S54" s="197"/>
      <c r="T54" s="197"/>
      <c r="U54" s="252"/>
      <c r="V54" s="252"/>
      <c r="W54" s="252"/>
      <c r="X54" s="252"/>
      <c r="Y54" s="253"/>
      <c r="Z54" s="253"/>
      <c r="AA54" s="253"/>
      <c r="AB54" s="253"/>
      <c r="AC54" s="253"/>
      <c r="AD54" s="253"/>
      <c r="AE54" s="253"/>
    </row>
    <row r="55" spans="2:31" x14ac:dyDescent="0.2">
      <c r="B55" s="158" t="s">
        <v>251</v>
      </c>
      <c r="C55" s="158" t="s">
        <v>252</v>
      </c>
      <c r="D55" s="158" t="s">
        <v>334</v>
      </c>
      <c r="E55" s="158" t="s">
        <v>54</v>
      </c>
      <c r="F55" s="33" t="s">
        <v>131</v>
      </c>
      <c r="G55" s="33">
        <v>10</v>
      </c>
      <c r="H55" s="9">
        <v>9.6</v>
      </c>
      <c r="I55" s="197">
        <v>9.5</v>
      </c>
      <c r="J55" s="197">
        <v>9.4</v>
      </c>
      <c r="K55" s="197">
        <v>9.3000000000000007</v>
      </c>
      <c r="L55" s="197">
        <v>9.1999999999999993</v>
      </c>
      <c r="M55" s="197">
        <v>9.1999999999999993</v>
      </c>
      <c r="N55" s="197">
        <v>9</v>
      </c>
      <c r="O55" s="197">
        <v>8.8000000000000007</v>
      </c>
      <c r="P55" s="197"/>
      <c r="Q55" s="197"/>
      <c r="R55" s="197"/>
      <c r="S55" s="197"/>
      <c r="T55" s="197"/>
      <c r="U55" s="252"/>
      <c r="V55" s="252"/>
      <c r="W55" s="252"/>
      <c r="X55" s="252"/>
      <c r="Y55" s="253"/>
      <c r="Z55" s="253"/>
      <c r="AA55" s="253"/>
      <c r="AB55" s="253"/>
      <c r="AC55" s="253"/>
      <c r="AD55" s="253"/>
      <c r="AE55" s="253"/>
    </row>
    <row r="56" spans="2:31" x14ac:dyDescent="0.2">
      <c r="B56" s="158" t="s">
        <v>224</v>
      </c>
      <c r="C56" s="158" t="s">
        <v>225</v>
      </c>
      <c r="D56" s="158" t="s">
        <v>336</v>
      </c>
      <c r="E56" s="158" t="s">
        <v>133</v>
      </c>
      <c r="F56" s="33" t="s">
        <v>131</v>
      </c>
      <c r="G56" s="33">
        <v>10</v>
      </c>
      <c r="H56" s="9">
        <v>9.9</v>
      </c>
      <c r="I56" s="197">
        <v>9.6999999999999993</v>
      </c>
      <c r="J56" s="197">
        <v>9.5</v>
      </c>
      <c r="K56" s="197">
        <v>9.3000000000000007</v>
      </c>
      <c r="L56" s="197">
        <v>9.1999999999999993</v>
      </c>
      <c r="M56" s="197">
        <v>9.1999999999999993</v>
      </c>
      <c r="N56" s="197">
        <v>9</v>
      </c>
      <c r="O56" s="197">
        <v>8.8000000000000007</v>
      </c>
      <c r="P56" s="197"/>
      <c r="Q56" s="197"/>
      <c r="R56" s="197"/>
      <c r="S56" s="197"/>
      <c r="T56" s="197"/>
      <c r="U56" s="252"/>
      <c r="V56" s="252"/>
      <c r="W56" s="252"/>
      <c r="X56" s="252"/>
      <c r="Y56" s="253"/>
      <c r="Z56" s="253"/>
      <c r="AA56" s="253"/>
      <c r="AB56" s="253"/>
      <c r="AC56" s="253"/>
      <c r="AD56" s="253"/>
      <c r="AE56" s="253"/>
    </row>
    <row r="57" spans="2:31" x14ac:dyDescent="0.2">
      <c r="B57" s="158" t="s">
        <v>204</v>
      </c>
      <c r="C57" s="158" t="s">
        <v>205</v>
      </c>
      <c r="D57" s="158" t="s">
        <v>337</v>
      </c>
      <c r="E57" s="158" t="s">
        <v>56</v>
      </c>
      <c r="F57" s="33" t="s">
        <v>131</v>
      </c>
      <c r="G57" s="33">
        <v>10</v>
      </c>
      <c r="H57" s="9">
        <v>12.3</v>
      </c>
      <c r="I57" s="197">
        <v>12.2</v>
      </c>
      <c r="J57" s="197">
        <v>11.9</v>
      </c>
      <c r="K57" s="197">
        <v>11.7</v>
      </c>
      <c r="L57" s="197">
        <v>11.5</v>
      </c>
      <c r="M57" s="197">
        <v>11.3</v>
      </c>
      <c r="N57" s="197">
        <v>11</v>
      </c>
      <c r="O57" s="197">
        <v>10.7</v>
      </c>
      <c r="P57" s="197"/>
      <c r="Q57" s="197"/>
      <c r="R57" s="197"/>
      <c r="S57" s="197"/>
      <c r="T57" s="197"/>
      <c r="U57" s="252"/>
      <c r="V57" s="252"/>
      <c r="W57" s="252"/>
      <c r="X57" s="252"/>
      <c r="Y57" s="253"/>
      <c r="Z57" s="253"/>
      <c r="AA57" s="253"/>
      <c r="AB57" s="253"/>
      <c r="AC57" s="253"/>
      <c r="AD57" s="253"/>
      <c r="AE57" s="253"/>
    </row>
    <row r="58" spans="2:31" x14ac:dyDescent="0.2">
      <c r="B58" s="158" t="s">
        <v>220</v>
      </c>
      <c r="C58" s="158" t="s">
        <v>221</v>
      </c>
      <c r="D58" s="158" t="s">
        <v>339</v>
      </c>
      <c r="E58" s="158" t="s">
        <v>52</v>
      </c>
      <c r="F58" s="33" t="s">
        <v>131</v>
      </c>
      <c r="G58" s="33">
        <v>10</v>
      </c>
      <c r="H58" s="9">
        <v>11.7</v>
      </c>
      <c r="I58" s="197">
        <v>11.7</v>
      </c>
      <c r="J58" s="197">
        <v>11.6</v>
      </c>
      <c r="K58" s="197">
        <v>11.5</v>
      </c>
      <c r="L58" s="197">
        <v>11.5</v>
      </c>
      <c r="M58" s="197">
        <v>11.5</v>
      </c>
      <c r="N58" s="197">
        <v>11.3</v>
      </c>
      <c r="O58" s="197">
        <v>11.1</v>
      </c>
      <c r="P58" s="197"/>
      <c r="Q58" s="197"/>
      <c r="R58" s="197"/>
      <c r="S58" s="197"/>
      <c r="T58" s="197"/>
      <c r="U58" s="252"/>
      <c r="V58" s="252"/>
      <c r="W58" s="252"/>
      <c r="X58" s="252"/>
      <c r="Y58" s="253"/>
      <c r="Z58" s="253"/>
      <c r="AA58" s="253"/>
      <c r="AB58" s="253"/>
      <c r="AC58" s="253"/>
      <c r="AD58" s="253"/>
      <c r="AE58" s="253"/>
    </row>
    <row r="59" spans="2:31" x14ac:dyDescent="0.2">
      <c r="B59" s="158" t="s">
        <v>257</v>
      </c>
      <c r="C59" s="158" t="s">
        <v>258</v>
      </c>
      <c r="D59" s="158" t="s">
        <v>340</v>
      </c>
      <c r="E59" s="158" t="s">
        <v>58</v>
      </c>
      <c r="F59" s="33" t="s">
        <v>131</v>
      </c>
      <c r="G59" s="33">
        <v>10</v>
      </c>
      <c r="H59" s="9">
        <v>9.1</v>
      </c>
      <c r="I59" s="197">
        <v>9.1</v>
      </c>
      <c r="J59" s="197">
        <v>9</v>
      </c>
      <c r="K59" s="197">
        <v>9</v>
      </c>
      <c r="L59" s="197">
        <v>8.9</v>
      </c>
      <c r="M59" s="197">
        <v>8.9</v>
      </c>
      <c r="N59" s="197">
        <v>8.8000000000000007</v>
      </c>
      <c r="O59" s="197">
        <v>8.6999999999999993</v>
      </c>
      <c r="P59" s="197"/>
      <c r="Q59" s="197"/>
      <c r="R59" s="197"/>
      <c r="S59" s="197"/>
      <c r="T59" s="197"/>
      <c r="U59" s="252"/>
      <c r="V59" s="252"/>
      <c r="W59" s="252"/>
      <c r="X59" s="252"/>
      <c r="Y59" s="253"/>
      <c r="Z59" s="253"/>
      <c r="AA59" s="253"/>
      <c r="AB59" s="253"/>
      <c r="AC59" s="253"/>
      <c r="AD59" s="253"/>
      <c r="AE59" s="253"/>
    </row>
    <row r="60" spans="2:31" x14ac:dyDescent="0.2">
      <c r="B60" s="158" t="s">
        <v>342</v>
      </c>
      <c r="C60" s="158" t="s">
        <v>343</v>
      </c>
      <c r="D60" s="158" t="s">
        <v>344</v>
      </c>
      <c r="E60" s="158" t="s">
        <v>345</v>
      </c>
      <c r="F60" s="33" t="s">
        <v>131</v>
      </c>
      <c r="G60" s="33">
        <v>10</v>
      </c>
      <c r="H60" s="9">
        <v>12</v>
      </c>
      <c r="I60" s="197">
        <v>12</v>
      </c>
      <c r="J60" s="197">
        <v>11.9</v>
      </c>
      <c r="K60" s="197">
        <v>11.8</v>
      </c>
      <c r="L60" s="197">
        <v>11.8</v>
      </c>
      <c r="M60" s="197">
        <v>11.7</v>
      </c>
      <c r="N60" s="197">
        <v>11.5</v>
      </c>
      <c r="O60" s="197">
        <v>11.2</v>
      </c>
      <c r="P60" s="197"/>
      <c r="Q60" s="197"/>
      <c r="R60" s="197"/>
      <c r="S60" s="197"/>
      <c r="T60" s="197"/>
      <c r="U60" s="252"/>
      <c r="V60" s="252"/>
      <c r="W60" s="252"/>
      <c r="X60" s="252"/>
      <c r="Y60" s="253"/>
      <c r="Z60" s="253"/>
      <c r="AA60" s="253"/>
      <c r="AB60" s="253"/>
      <c r="AC60" s="253"/>
      <c r="AD60" s="253"/>
      <c r="AE60" s="253"/>
    </row>
    <row r="61" spans="2:31" x14ac:dyDescent="0.2">
      <c r="B61" s="158" t="s">
        <v>346</v>
      </c>
      <c r="C61" s="158" t="s">
        <v>347</v>
      </c>
      <c r="D61" s="158" t="s">
        <v>348</v>
      </c>
      <c r="E61" s="158" t="s">
        <v>349</v>
      </c>
      <c r="F61" s="33" t="s">
        <v>131</v>
      </c>
      <c r="G61" s="33">
        <v>10</v>
      </c>
      <c r="H61" s="9">
        <v>12.2</v>
      </c>
      <c r="I61" s="197">
        <v>12.1</v>
      </c>
      <c r="J61" s="197">
        <v>11.8</v>
      </c>
      <c r="K61" s="197">
        <v>11.6</v>
      </c>
      <c r="L61" s="197">
        <v>11.5</v>
      </c>
      <c r="M61" s="197">
        <v>11.4</v>
      </c>
      <c r="N61" s="197">
        <v>11.2</v>
      </c>
      <c r="O61" s="197">
        <v>10.9</v>
      </c>
      <c r="P61" s="197"/>
      <c r="Q61" s="197"/>
      <c r="R61" s="197"/>
      <c r="S61" s="197"/>
      <c r="T61" s="197"/>
      <c r="U61" s="252"/>
      <c r="V61" s="252"/>
      <c r="W61" s="252"/>
      <c r="X61" s="252"/>
      <c r="Y61" s="253"/>
      <c r="Z61" s="253"/>
      <c r="AA61" s="253"/>
      <c r="AB61" s="253"/>
      <c r="AC61" s="253"/>
      <c r="AD61" s="253"/>
      <c r="AE61" s="253"/>
    </row>
    <row r="62" spans="2:31" x14ac:dyDescent="0.2">
      <c r="B62" s="158" t="s">
        <v>257</v>
      </c>
      <c r="C62" s="158" t="s">
        <v>258</v>
      </c>
      <c r="D62" s="158" t="s">
        <v>350</v>
      </c>
      <c r="E62" s="158" t="s">
        <v>24</v>
      </c>
      <c r="F62" s="33" t="s">
        <v>131</v>
      </c>
      <c r="G62" s="33">
        <v>10</v>
      </c>
      <c r="H62" s="9">
        <v>9.9</v>
      </c>
      <c r="I62" s="197">
        <v>9.9</v>
      </c>
      <c r="J62" s="197">
        <v>9.8000000000000007</v>
      </c>
      <c r="K62" s="197">
        <v>9.6999999999999993</v>
      </c>
      <c r="L62" s="197">
        <v>9.6999999999999993</v>
      </c>
      <c r="M62" s="197">
        <v>9.6999999999999993</v>
      </c>
      <c r="N62" s="197">
        <v>9.6</v>
      </c>
      <c r="O62" s="197">
        <v>9.3000000000000007</v>
      </c>
      <c r="P62" s="197"/>
      <c r="Q62" s="197"/>
      <c r="R62" s="197"/>
      <c r="S62" s="197"/>
      <c r="T62" s="197"/>
      <c r="U62" s="252"/>
      <c r="V62" s="252"/>
      <c r="W62" s="252"/>
      <c r="X62" s="252"/>
      <c r="Y62" s="253"/>
      <c r="Z62" s="253"/>
      <c r="AA62" s="253"/>
      <c r="AB62" s="253"/>
      <c r="AC62" s="253"/>
      <c r="AD62" s="253"/>
      <c r="AE62" s="253"/>
    </row>
    <row r="63" spans="2:31" x14ac:dyDescent="0.2">
      <c r="B63" s="158" t="s">
        <v>316</v>
      </c>
      <c r="C63" s="158" t="s">
        <v>317</v>
      </c>
      <c r="D63" s="158" t="s">
        <v>351</v>
      </c>
      <c r="E63" s="158" t="s">
        <v>60</v>
      </c>
      <c r="F63" s="33" t="s">
        <v>131</v>
      </c>
      <c r="G63" s="33">
        <v>10</v>
      </c>
      <c r="H63" s="9">
        <v>11.7</v>
      </c>
      <c r="I63" s="197">
        <v>11.5</v>
      </c>
      <c r="J63" s="197">
        <v>11.2</v>
      </c>
      <c r="K63" s="197">
        <v>11</v>
      </c>
      <c r="L63" s="197">
        <v>10.9</v>
      </c>
      <c r="M63" s="197">
        <v>10.6</v>
      </c>
      <c r="N63" s="197">
        <v>10.3</v>
      </c>
      <c r="O63" s="197">
        <v>9.9</v>
      </c>
      <c r="P63" s="197"/>
      <c r="Q63" s="197"/>
      <c r="R63" s="197"/>
      <c r="S63" s="197"/>
      <c r="T63" s="197"/>
      <c r="U63" s="252"/>
      <c r="V63" s="252"/>
      <c r="W63" s="252"/>
      <c r="X63" s="252"/>
      <c r="Y63" s="253"/>
      <c r="Z63" s="253"/>
      <c r="AA63" s="253"/>
      <c r="AB63" s="253"/>
      <c r="AC63" s="253"/>
      <c r="AD63" s="253"/>
      <c r="AE63" s="253"/>
    </row>
    <row r="64" spans="2:31" x14ac:dyDescent="0.2">
      <c r="B64" s="158" t="s">
        <v>288</v>
      </c>
      <c r="C64" s="158" t="s">
        <v>289</v>
      </c>
      <c r="D64" s="158" t="s">
        <v>353</v>
      </c>
      <c r="E64" s="158" t="s">
        <v>62</v>
      </c>
      <c r="F64" s="33" t="s">
        <v>131</v>
      </c>
      <c r="G64" s="33">
        <v>10</v>
      </c>
      <c r="H64" s="9">
        <v>9.5</v>
      </c>
      <c r="I64" s="197">
        <v>9.5</v>
      </c>
      <c r="J64" s="197">
        <v>9.5</v>
      </c>
      <c r="K64" s="197">
        <v>9.4</v>
      </c>
      <c r="L64" s="197">
        <v>9.5</v>
      </c>
      <c r="M64" s="197">
        <v>9.4</v>
      </c>
      <c r="N64" s="197">
        <v>9.1999999999999993</v>
      </c>
      <c r="O64" s="197">
        <v>9</v>
      </c>
      <c r="P64" s="197"/>
      <c r="Q64" s="197"/>
      <c r="R64" s="197"/>
      <c r="S64" s="197"/>
      <c r="T64" s="197"/>
      <c r="U64" s="252"/>
      <c r="V64" s="252"/>
      <c r="W64" s="252"/>
      <c r="X64" s="252"/>
      <c r="Y64" s="253"/>
      <c r="Z64" s="253"/>
      <c r="AA64" s="253"/>
      <c r="AB64" s="253"/>
      <c r="AC64" s="253"/>
      <c r="AD64" s="253"/>
      <c r="AE64" s="253"/>
    </row>
    <row r="65" spans="2:31" x14ac:dyDescent="0.2">
      <c r="B65" s="158" t="s">
        <v>196</v>
      </c>
      <c r="C65" s="158" t="s">
        <v>197</v>
      </c>
      <c r="D65" s="158" t="s">
        <v>476</v>
      </c>
      <c r="E65" s="158" t="s">
        <v>477</v>
      </c>
      <c r="F65" s="33" t="s">
        <v>131</v>
      </c>
      <c r="G65" s="33">
        <v>10</v>
      </c>
      <c r="H65" s="9">
        <v>11.1</v>
      </c>
      <c r="I65" s="197">
        <v>11</v>
      </c>
      <c r="J65" s="197">
        <v>10.8</v>
      </c>
      <c r="K65" s="197">
        <v>10.7</v>
      </c>
      <c r="L65" s="197">
        <v>10.6</v>
      </c>
      <c r="M65" s="197">
        <v>10.5</v>
      </c>
      <c r="N65" s="197">
        <v>10.3</v>
      </c>
      <c r="O65" s="197">
        <v>10.1</v>
      </c>
      <c r="P65" s="197"/>
      <c r="Q65" s="197"/>
      <c r="R65" s="197"/>
      <c r="S65" s="197"/>
      <c r="T65" s="197"/>
      <c r="U65" s="252"/>
      <c r="V65" s="252"/>
      <c r="W65" s="252"/>
      <c r="X65" s="252"/>
      <c r="Y65" s="253"/>
      <c r="Z65" s="253"/>
      <c r="AA65" s="253"/>
      <c r="AB65" s="253"/>
      <c r="AC65" s="253"/>
      <c r="AD65" s="253"/>
      <c r="AE65" s="253"/>
    </row>
    <row r="66" spans="2:31" x14ac:dyDescent="0.2">
      <c r="B66" s="158" t="s">
        <v>288</v>
      </c>
      <c r="C66" s="158" t="s">
        <v>289</v>
      </c>
      <c r="D66" s="158" t="s">
        <v>356</v>
      </c>
      <c r="E66" s="158" t="s">
        <v>65</v>
      </c>
      <c r="F66" s="33" t="s">
        <v>131</v>
      </c>
      <c r="G66" s="33">
        <v>10</v>
      </c>
      <c r="H66" s="9">
        <v>11.4</v>
      </c>
      <c r="I66" s="197">
        <v>11.4</v>
      </c>
      <c r="J66" s="197">
        <v>11.3</v>
      </c>
      <c r="K66" s="197">
        <v>11.2</v>
      </c>
      <c r="L66" s="197">
        <v>11.2</v>
      </c>
      <c r="M66" s="197">
        <v>11.1</v>
      </c>
      <c r="N66" s="197">
        <v>10.9</v>
      </c>
      <c r="O66" s="197">
        <v>10.6</v>
      </c>
      <c r="P66" s="197"/>
      <c r="Q66" s="197"/>
      <c r="R66" s="197"/>
      <c r="S66" s="197"/>
      <c r="T66" s="197"/>
      <c r="U66" s="252"/>
      <c r="V66" s="252"/>
      <c r="W66" s="252"/>
      <c r="X66" s="252"/>
      <c r="Y66" s="253"/>
      <c r="Z66" s="253"/>
      <c r="AA66" s="253"/>
      <c r="AB66" s="253"/>
      <c r="AC66" s="253"/>
      <c r="AD66" s="253"/>
      <c r="AE66" s="253"/>
    </row>
    <row r="67" spans="2:31" x14ac:dyDescent="0.2">
      <c r="B67" s="158" t="s">
        <v>246</v>
      </c>
      <c r="C67" s="158" t="s">
        <v>247</v>
      </c>
      <c r="D67" s="158" t="s">
        <v>357</v>
      </c>
      <c r="E67" s="158" t="s">
        <v>66</v>
      </c>
      <c r="F67" s="33" t="s">
        <v>131</v>
      </c>
      <c r="G67" s="33">
        <v>10</v>
      </c>
      <c r="H67" s="9">
        <v>10.6</v>
      </c>
      <c r="I67" s="197">
        <v>10.6</v>
      </c>
      <c r="J67" s="197">
        <v>10.6</v>
      </c>
      <c r="K67" s="197">
        <v>10.4</v>
      </c>
      <c r="L67" s="197">
        <v>10.4</v>
      </c>
      <c r="M67" s="197">
        <v>10.3</v>
      </c>
      <c r="N67" s="197">
        <v>10.1</v>
      </c>
      <c r="O67" s="197">
        <v>9.8000000000000007</v>
      </c>
      <c r="P67" s="197"/>
      <c r="Q67" s="197"/>
      <c r="R67" s="197"/>
      <c r="S67" s="197"/>
      <c r="T67" s="197"/>
      <c r="U67" s="252"/>
      <c r="V67" s="252"/>
      <c r="W67" s="252"/>
      <c r="X67" s="252"/>
      <c r="Y67" s="253"/>
      <c r="Z67" s="253"/>
      <c r="AA67" s="253"/>
      <c r="AB67" s="253"/>
      <c r="AC67" s="253"/>
      <c r="AD67" s="253"/>
      <c r="AE67" s="253"/>
    </row>
    <row r="68" spans="2:31" x14ac:dyDescent="0.2">
      <c r="B68" s="158" t="s">
        <v>257</v>
      </c>
      <c r="C68" s="158" t="s">
        <v>258</v>
      </c>
      <c r="D68" s="158" t="s">
        <v>358</v>
      </c>
      <c r="E68" s="158" t="s">
        <v>67</v>
      </c>
      <c r="F68" s="33" t="s">
        <v>131</v>
      </c>
      <c r="G68" s="33">
        <v>10</v>
      </c>
      <c r="H68" s="9">
        <v>8.9</v>
      </c>
      <c r="I68" s="197">
        <v>8.9</v>
      </c>
      <c r="J68" s="197">
        <v>8.8000000000000007</v>
      </c>
      <c r="K68" s="197">
        <v>8.9</v>
      </c>
      <c r="L68" s="197">
        <v>8.8000000000000007</v>
      </c>
      <c r="M68" s="197">
        <v>8.8000000000000007</v>
      </c>
      <c r="N68" s="197">
        <v>8.6</v>
      </c>
      <c r="O68" s="197">
        <v>8.5</v>
      </c>
      <c r="P68" s="197"/>
      <c r="Q68" s="197"/>
      <c r="R68" s="197"/>
      <c r="S68" s="197"/>
      <c r="T68" s="197"/>
      <c r="U68" s="252"/>
      <c r="V68" s="252"/>
      <c r="W68" s="252"/>
      <c r="X68" s="252"/>
      <c r="Y68" s="253"/>
      <c r="Z68" s="253"/>
      <c r="AA68" s="253"/>
      <c r="AB68" s="253"/>
      <c r="AC68" s="253"/>
      <c r="AD68" s="253"/>
      <c r="AE68" s="253"/>
    </row>
    <row r="69" spans="2:31" x14ac:dyDescent="0.2">
      <c r="B69" s="158" t="s">
        <v>231</v>
      </c>
      <c r="C69" s="158" t="s">
        <v>232</v>
      </c>
      <c r="D69" s="158" t="s">
        <v>478</v>
      </c>
      <c r="E69" s="158" t="s">
        <v>479</v>
      </c>
      <c r="F69" s="33" t="s">
        <v>131</v>
      </c>
      <c r="G69" s="33">
        <v>10</v>
      </c>
      <c r="H69" s="9">
        <v>11.3</v>
      </c>
      <c r="I69" s="197">
        <v>11.1</v>
      </c>
      <c r="J69" s="197">
        <v>10.9</v>
      </c>
      <c r="K69" s="197">
        <v>10.7</v>
      </c>
      <c r="L69" s="197">
        <v>10.6</v>
      </c>
      <c r="M69" s="197">
        <v>10.5</v>
      </c>
      <c r="N69" s="197">
        <v>10.199999999999999</v>
      </c>
      <c r="O69" s="197">
        <v>10</v>
      </c>
      <c r="P69" s="197"/>
      <c r="Q69" s="197"/>
      <c r="R69" s="197"/>
      <c r="S69" s="197"/>
      <c r="T69" s="197"/>
      <c r="U69" s="252"/>
      <c r="V69" s="252"/>
      <c r="W69" s="252"/>
      <c r="X69" s="252"/>
      <c r="Y69" s="253"/>
      <c r="Z69" s="253"/>
      <c r="AA69" s="253"/>
      <c r="AB69" s="253"/>
      <c r="AC69" s="253"/>
      <c r="AD69" s="253"/>
      <c r="AE69" s="253"/>
    </row>
    <row r="70" spans="2:31" x14ac:dyDescent="0.2">
      <c r="B70" s="158" t="s">
        <v>288</v>
      </c>
      <c r="C70" s="158" t="s">
        <v>289</v>
      </c>
      <c r="D70" s="158" t="s">
        <v>359</v>
      </c>
      <c r="E70" s="158" t="s">
        <v>360</v>
      </c>
      <c r="F70" s="33" t="s">
        <v>131</v>
      </c>
      <c r="G70" s="33">
        <v>10</v>
      </c>
      <c r="H70" s="9">
        <v>8.3000000000000007</v>
      </c>
      <c r="I70" s="197">
        <v>8.3000000000000007</v>
      </c>
      <c r="J70" s="197">
        <v>8.1999999999999993</v>
      </c>
      <c r="K70" s="197">
        <v>8.1</v>
      </c>
      <c r="L70" s="197">
        <v>8.1</v>
      </c>
      <c r="M70" s="197">
        <v>8</v>
      </c>
      <c r="N70" s="197">
        <v>7.8</v>
      </c>
      <c r="O70" s="197">
        <v>7.6</v>
      </c>
      <c r="P70" s="197"/>
      <c r="Q70" s="197"/>
      <c r="R70" s="197"/>
      <c r="S70" s="197"/>
      <c r="T70" s="197"/>
      <c r="U70" s="252"/>
      <c r="V70" s="252"/>
      <c r="W70" s="252"/>
      <c r="X70" s="252"/>
      <c r="Y70" s="253"/>
      <c r="Z70" s="253"/>
      <c r="AA70" s="253"/>
      <c r="AB70" s="253"/>
      <c r="AC70" s="253"/>
      <c r="AD70" s="253"/>
      <c r="AE70" s="253"/>
    </row>
    <row r="71" spans="2:31" x14ac:dyDescent="0.2">
      <c r="B71" s="158" t="s">
        <v>361</v>
      </c>
      <c r="C71" s="158" t="s">
        <v>362</v>
      </c>
      <c r="D71" s="158" t="s">
        <v>363</v>
      </c>
      <c r="E71" s="158" t="s">
        <v>364</v>
      </c>
      <c r="F71" s="33" t="s">
        <v>131</v>
      </c>
      <c r="G71" s="33">
        <v>10</v>
      </c>
      <c r="H71" s="9">
        <v>9.1999999999999993</v>
      </c>
      <c r="I71" s="197">
        <v>9.1</v>
      </c>
      <c r="J71" s="197">
        <v>9</v>
      </c>
      <c r="K71" s="197">
        <v>9</v>
      </c>
      <c r="L71" s="197">
        <v>8.9</v>
      </c>
      <c r="M71" s="197">
        <v>8.8000000000000007</v>
      </c>
      <c r="N71" s="197">
        <v>8.6999999999999993</v>
      </c>
      <c r="O71" s="197">
        <v>8.5</v>
      </c>
      <c r="P71" s="197"/>
      <c r="Q71" s="197"/>
      <c r="R71" s="197"/>
      <c r="S71" s="197"/>
      <c r="T71" s="197"/>
      <c r="U71" s="252"/>
      <c r="V71" s="252"/>
      <c r="W71" s="252"/>
      <c r="X71" s="252"/>
      <c r="Y71" s="253"/>
      <c r="Z71" s="253"/>
      <c r="AA71" s="253"/>
      <c r="AB71" s="253"/>
      <c r="AC71" s="253"/>
      <c r="AD71" s="253"/>
      <c r="AE71" s="253"/>
    </row>
    <row r="72" spans="2:31" x14ac:dyDescent="0.2">
      <c r="B72" s="158" t="s">
        <v>257</v>
      </c>
      <c r="C72" s="158" t="s">
        <v>258</v>
      </c>
      <c r="D72" s="158" t="s">
        <v>365</v>
      </c>
      <c r="E72" s="158" t="s">
        <v>68</v>
      </c>
      <c r="F72" s="33" t="s">
        <v>131</v>
      </c>
      <c r="G72" s="33">
        <v>10</v>
      </c>
      <c r="H72" s="9">
        <v>8.6</v>
      </c>
      <c r="I72" s="197">
        <v>8.5</v>
      </c>
      <c r="J72" s="197">
        <v>8.5</v>
      </c>
      <c r="K72" s="197">
        <v>8.4</v>
      </c>
      <c r="L72" s="197">
        <v>8.4</v>
      </c>
      <c r="M72" s="197">
        <v>8.4</v>
      </c>
      <c r="N72" s="197">
        <v>8.3000000000000007</v>
      </c>
      <c r="O72" s="197">
        <v>8.1</v>
      </c>
      <c r="P72" s="197"/>
      <c r="Q72" s="197"/>
      <c r="R72" s="197"/>
      <c r="S72" s="197"/>
      <c r="T72" s="197"/>
      <c r="U72" s="252"/>
      <c r="V72" s="252"/>
      <c r="W72" s="252"/>
      <c r="X72" s="252"/>
      <c r="Y72" s="253"/>
      <c r="Z72" s="253"/>
      <c r="AA72" s="253"/>
      <c r="AB72" s="253"/>
      <c r="AC72" s="253"/>
      <c r="AD72" s="253"/>
      <c r="AE72" s="253"/>
    </row>
    <row r="73" spans="2:31" x14ac:dyDescent="0.2">
      <c r="B73" s="158" t="s">
        <v>366</v>
      </c>
      <c r="C73" s="158" t="s">
        <v>367</v>
      </c>
      <c r="D73" s="158" t="s">
        <v>368</v>
      </c>
      <c r="E73" s="158" t="s">
        <v>369</v>
      </c>
      <c r="F73" s="33" t="s">
        <v>131</v>
      </c>
      <c r="G73" s="33">
        <v>10</v>
      </c>
      <c r="H73" s="9">
        <v>9.1</v>
      </c>
      <c r="I73" s="197">
        <v>9</v>
      </c>
      <c r="J73" s="197">
        <v>8.9</v>
      </c>
      <c r="K73" s="197">
        <v>8.8000000000000007</v>
      </c>
      <c r="L73" s="197">
        <v>8.8000000000000007</v>
      </c>
      <c r="M73" s="197">
        <v>8.6999999999999993</v>
      </c>
      <c r="N73" s="197">
        <v>8.6</v>
      </c>
      <c r="O73" s="197">
        <v>8.5</v>
      </c>
      <c r="P73" s="197"/>
      <c r="Q73" s="197"/>
      <c r="R73" s="197"/>
      <c r="S73" s="197"/>
      <c r="T73" s="197"/>
      <c r="U73" s="252"/>
      <c r="V73" s="252"/>
      <c r="W73" s="252"/>
      <c r="X73" s="252"/>
      <c r="Y73" s="253"/>
      <c r="Z73" s="253"/>
      <c r="AA73" s="253"/>
      <c r="AB73" s="253"/>
      <c r="AC73" s="253"/>
      <c r="AD73" s="253"/>
      <c r="AE73" s="253"/>
    </row>
    <row r="74" spans="2:31" x14ac:dyDescent="0.2">
      <c r="B74" s="158" t="s">
        <v>224</v>
      </c>
      <c r="C74" s="158" t="s">
        <v>225</v>
      </c>
      <c r="D74" s="158" t="s">
        <v>370</v>
      </c>
      <c r="E74" s="158" t="s">
        <v>69</v>
      </c>
      <c r="F74" s="33" t="s">
        <v>131</v>
      </c>
      <c r="G74" s="33">
        <v>10</v>
      </c>
      <c r="H74" s="9">
        <v>8.1999999999999993</v>
      </c>
      <c r="I74" s="197">
        <v>8.1</v>
      </c>
      <c r="J74" s="197">
        <v>8</v>
      </c>
      <c r="K74" s="197">
        <v>7.9</v>
      </c>
      <c r="L74" s="197">
        <v>7.8</v>
      </c>
      <c r="M74" s="197">
        <v>7.7</v>
      </c>
      <c r="N74" s="197">
        <v>7.6</v>
      </c>
      <c r="O74" s="197">
        <v>7.4</v>
      </c>
      <c r="P74" s="197"/>
      <c r="Q74" s="197"/>
      <c r="R74" s="197"/>
      <c r="S74" s="197"/>
      <c r="T74" s="197"/>
      <c r="U74" s="252"/>
      <c r="V74" s="252"/>
      <c r="W74" s="252"/>
      <c r="X74" s="252"/>
      <c r="Y74" s="253"/>
      <c r="Z74" s="253"/>
      <c r="AA74" s="253"/>
      <c r="AB74" s="253"/>
      <c r="AC74" s="253"/>
      <c r="AD74" s="253"/>
      <c r="AE74" s="253"/>
    </row>
    <row r="75" spans="2:31" x14ac:dyDescent="0.2">
      <c r="B75" s="158" t="s">
        <v>212</v>
      </c>
      <c r="C75" s="158" t="s">
        <v>213</v>
      </c>
      <c r="D75" s="158" t="s">
        <v>371</v>
      </c>
      <c r="E75" s="158" t="s">
        <v>70</v>
      </c>
      <c r="F75" s="33" t="s">
        <v>131</v>
      </c>
      <c r="G75" s="33">
        <v>10</v>
      </c>
      <c r="H75" s="9">
        <v>12.5</v>
      </c>
      <c r="I75" s="197">
        <v>12.5</v>
      </c>
      <c r="J75" s="197">
        <v>12.4</v>
      </c>
      <c r="K75" s="197">
        <v>12.3</v>
      </c>
      <c r="L75" s="197">
        <v>12.3</v>
      </c>
      <c r="M75" s="197">
        <v>12.2</v>
      </c>
      <c r="N75" s="197">
        <v>12</v>
      </c>
      <c r="O75" s="197">
        <v>11.8</v>
      </c>
      <c r="P75" s="197"/>
      <c r="Q75" s="197"/>
      <c r="R75" s="197"/>
      <c r="S75" s="197"/>
      <c r="T75" s="197"/>
      <c r="U75" s="252"/>
      <c r="V75" s="252"/>
      <c r="W75" s="252"/>
      <c r="X75" s="252"/>
      <c r="Y75" s="253"/>
      <c r="Z75" s="253"/>
      <c r="AA75" s="253"/>
      <c r="AB75" s="253"/>
      <c r="AC75" s="253"/>
      <c r="AD75" s="253"/>
      <c r="AE75" s="253"/>
    </row>
    <row r="76" spans="2:31" x14ac:dyDescent="0.2">
      <c r="B76" s="158" t="s">
        <v>294</v>
      </c>
      <c r="C76" s="158" t="s">
        <v>295</v>
      </c>
      <c r="D76" s="158" t="s">
        <v>372</v>
      </c>
      <c r="E76" s="158" t="s">
        <v>71</v>
      </c>
      <c r="F76" s="33" t="s">
        <v>131</v>
      </c>
      <c r="G76" s="33">
        <v>10</v>
      </c>
      <c r="H76" s="9">
        <v>10.7</v>
      </c>
      <c r="I76" s="197">
        <v>10.6</v>
      </c>
      <c r="J76" s="197">
        <v>10.5</v>
      </c>
      <c r="K76" s="197">
        <v>10.3</v>
      </c>
      <c r="L76" s="197">
        <v>10.3</v>
      </c>
      <c r="M76" s="197">
        <v>10.3</v>
      </c>
      <c r="N76" s="197">
        <v>10.1</v>
      </c>
      <c r="O76" s="197">
        <v>9.8000000000000007</v>
      </c>
      <c r="P76" s="197"/>
      <c r="Q76" s="197"/>
      <c r="R76" s="197"/>
      <c r="S76" s="197"/>
      <c r="T76" s="197"/>
      <c r="U76" s="252"/>
      <c r="V76" s="252"/>
      <c r="W76" s="252"/>
      <c r="X76" s="252"/>
      <c r="Y76" s="253"/>
      <c r="Z76" s="253"/>
      <c r="AA76" s="253"/>
      <c r="AB76" s="253"/>
      <c r="AC76" s="253"/>
      <c r="AD76" s="253"/>
      <c r="AE76" s="253"/>
    </row>
    <row r="77" spans="2:31" x14ac:dyDescent="0.2">
      <c r="B77" s="158" t="s">
        <v>200</v>
      </c>
      <c r="C77" s="158" t="s">
        <v>201</v>
      </c>
      <c r="D77" s="158" t="s">
        <v>374</v>
      </c>
      <c r="E77" s="158" t="s">
        <v>73</v>
      </c>
      <c r="F77" s="33" t="s">
        <v>131</v>
      </c>
      <c r="G77" s="33">
        <v>10</v>
      </c>
      <c r="H77" s="9">
        <v>6.9</v>
      </c>
      <c r="I77" s="197">
        <v>6.7</v>
      </c>
      <c r="J77" s="197">
        <v>6.7</v>
      </c>
      <c r="K77" s="197">
        <v>6.7</v>
      </c>
      <c r="L77" s="197">
        <v>6.7</v>
      </c>
      <c r="M77" s="197">
        <v>6.7</v>
      </c>
      <c r="N77" s="197">
        <v>6.7</v>
      </c>
      <c r="O77" s="197">
        <v>6.6</v>
      </c>
      <c r="P77" s="197"/>
      <c r="Q77" s="197"/>
      <c r="R77" s="197"/>
      <c r="S77" s="197"/>
      <c r="T77" s="197"/>
      <c r="U77" s="252"/>
      <c r="V77" s="252"/>
      <c r="W77" s="252"/>
      <c r="X77" s="252"/>
      <c r="Y77" s="253"/>
      <c r="Z77" s="253"/>
      <c r="AA77" s="253"/>
      <c r="AB77" s="253"/>
      <c r="AC77" s="253"/>
      <c r="AD77" s="253"/>
      <c r="AE77" s="253"/>
    </row>
    <row r="78" spans="2:31" x14ac:dyDescent="0.2">
      <c r="B78" s="158" t="s">
        <v>224</v>
      </c>
      <c r="C78" s="158" t="s">
        <v>225</v>
      </c>
      <c r="D78" s="158" t="s">
        <v>375</v>
      </c>
      <c r="E78" s="158" t="s">
        <v>74</v>
      </c>
      <c r="F78" s="33" t="s">
        <v>131</v>
      </c>
      <c r="G78" s="33">
        <v>10</v>
      </c>
      <c r="H78" s="9">
        <v>11.7</v>
      </c>
      <c r="I78" s="197">
        <v>11.6</v>
      </c>
      <c r="J78" s="197">
        <v>11.5</v>
      </c>
      <c r="K78" s="197">
        <v>11.3</v>
      </c>
      <c r="L78" s="197">
        <v>11.2</v>
      </c>
      <c r="M78" s="197">
        <v>11.2</v>
      </c>
      <c r="N78" s="197">
        <v>11</v>
      </c>
      <c r="O78" s="197">
        <v>10.7</v>
      </c>
      <c r="P78" s="197"/>
      <c r="Q78" s="197"/>
      <c r="R78" s="197"/>
      <c r="S78" s="197"/>
      <c r="T78" s="197"/>
      <c r="U78" s="252"/>
      <c r="V78" s="252"/>
      <c r="W78" s="252"/>
      <c r="X78" s="252"/>
      <c r="Y78" s="253"/>
      <c r="Z78" s="253"/>
      <c r="AA78" s="253"/>
      <c r="AB78" s="253"/>
      <c r="AC78" s="253"/>
      <c r="AD78" s="253"/>
      <c r="AE78" s="253"/>
    </row>
    <row r="79" spans="2:31" x14ac:dyDescent="0.2">
      <c r="B79" s="158" t="s">
        <v>246</v>
      </c>
      <c r="C79" s="158" t="s">
        <v>247</v>
      </c>
      <c r="D79" s="158" t="s">
        <v>377</v>
      </c>
      <c r="E79" s="158" t="s">
        <v>76</v>
      </c>
      <c r="F79" s="33" t="s">
        <v>131</v>
      </c>
      <c r="G79" s="33">
        <v>10</v>
      </c>
      <c r="H79" s="9">
        <v>11.2</v>
      </c>
      <c r="I79" s="197">
        <v>11.1</v>
      </c>
      <c r="J79" s="197">
        <v>10.9</v>
      </c>
      <c r="K79" s="197">
        <v>10.8</v>
      </c>
      <c r="L79" s="197">
        <v>10.8</v>
      </c>
      <c r="M79" s="197">
        <v>10.7</v>
      </c>
      <c r="N79" s="197">
        <v>10.5</v>
      </c>
      <c r="O79" s="197">
        <v>10.3</v>
      </c>
      <c r="P79" s="197"/>
      <c r="Q79" s="197"/>
      <c r="R79" s="197"/>
      <c r="S79" s="197"/>
      <c r="T79" s="197"/>
      <c r="U79" s="252"/>
      <c r="V79" s="252"/>
      <c r="W79" s="252"/>
      <c r="X79" s="252"/>
      <c r="Y79" s="253"/>
      <c r="Z79" s="253"/>
      <c r="AA79" s="253"/>
      <c r="AB79" s="253"/>
      <c r="AC79" s="253"/>
      <c r="AD79" s="253"/>
      <c r="AE79" s="253"/>
    </row>
    <row r="80" spans="2:31" x14ac:dyDescent="0.2">
      <c r="B80" s="158" t="s">
        <v>200</v>
      </c>
      <c r="C80" s="158" t="s">
        <v>201</v>
      </c>
      <c r="D80" s="158" t="s">
        <v>378</v>
      </c>
      <c r="E80" s="158" t="s">
        <v>77</v>
      </c>
      <c r="F80" s="33" t="s">
        <v>131</v>
      </c>
      <c r="G80" s="33">
        <v>10</v>
      </c>
      <c r="H80" s="9">
        <v>9.6999999999999993</v>
      </c>
      <c r="I80" s="197">
        <v>9.6</v>
      </c>
      <c r="J80" s="197">
        <v>9.4</v>
      </c>
      <c r="K80" s="197">
        <v>9.3000000000000007</v>
      </c>
      <c r="L80" s="197">
        <v>9.3000000000000007</v>
      </c>
      <c r="M80" s="197">
        <v>9.1999999999999993</v>
      </c>
      <c r="N80" s="197">
        <v>9.1</v>
      </c>
      <c r="O80" s="197">
        <v>8.9</v>
      </c>
      <c r="P80" s="197"/>
      <c r="Q80" s="197"/>
      <c r="R80" s="197"/>
      <c r="S80" s="197"/>
      <c r="T80" s="197"/>
      <c r="U80" s="252"/>
      <c r="V80" s="252"/>
      <c r="W80" s="252"/>
      <c r="X80" s="252"/>
      <c r="Y80" s="253"/>
      <c r="Z80" s="253"/>
      <c r="AA80" s="253"/>
      <c r="AB80" s="253"/>
      <c r="AC80" s="253"/>
      <c r="AD80" s="253"/>
      <c r="AE80" s="253"/>
    </row>
    <row r="81" spans="2:31" x14ac:dyDescent="0.2">
      <c r="B81" s="158" t="s">
        <v>379</v>
      </c>
      <c r="C81" s="158" t="s">
        <v>380</v>
      </c>
      <c r="D81" s="158" t="s">
        <v>480</v>
      </c>
      <c r="E81" s="158" t="s">
        <v>481</v>
      </c>
      <c r="F81" s="33" t="s">
        <v>131</v>
      </c>
      <c r="G81" s="33">
        <v>10</v>
      </c>
      <c r="H81" s="9">
        <v>8.3000000000000007</v>
      </c>
      <c r="I81" s="197">
        <v>8.3000000000000007</v>
      </c>
      <c r="J81" s="197">
        <v>8.1999999999999993</v>
      </c>
      <c r="K81" s="197">
        <v>8.1999999999999993</v>
      </c>
      <c r="L81" s="197">
        <v>8.1999999999999993</v>
      </c>
      <c r="M81" s="197">
        <v>8.1</v>
      </c>
      <c r="N81" s="197">
        <v>8</v>
      </c>
      <c r="O81" s="197">
        <v>7.8</v>
      </c>
      <c r="P81" s="197"/>
      <c r="Q81" s="197"/>
      <c r="R81" s="197"/>
      <c r="S81" s="197"/>
      <c r="T81" s="197"/>
      <c r="U81" s="252"/>
      <c r="V81" s="252"/>
      <c r="W81" s="252"/>
      <c r="X81" s="252"/>
      <c r="Y81" s="253"/>
      <c r="Z81" s="253"/>
      <c r="AA81" s="253"/>
      <c r="AB81" s="253"/>
      <c r="AC81" s="253"/>
      <c r="AD81" s="253"/>
      <c r="AE81" s="253"/>
    </row>
    <row r="82" spans="2:31" x14ac:dyDescent="0.2">
      <c r="B82" s="158" t="s">
        <v>382</v>
      </c>
      <c r="C82" s="158" t="s">
        <v>383</v>
      </c>
      <c r="D82" s="158" t="s">
        <v>384</v>
      </c>
      <c r="E82" s="158" t="s">
        <v>79</v>
      </c>
      <c r="F82" s="33" t="s">
        <v>131</v>
      </c>
      <c r="G82" s="33">
        <v>10</v>
      </c>
      <c r="H82" s="9">
        <v>5.2</v>
      </c>
      <c r="I82" s="197">
        <v>5.2</v>
      </c>
      <c r="J82" s="197">
        <v>5.2</v>
      </c>
      <c r="K82" s="197">
        <v>5.0999999999999996</v>
      </c>
      <c r="L82" s="197">
        <v>5.0999999999999996</v>
      </c>
      <c r="M82" s="197">
        <v>5.0999999999999996</v>
      </c>
      <c r="N82" s="197">
        <v>5</v>
      </c>
      <c r="O82" s="197">
        <v>4.9000000000000004</v>
      </c>
      <c r="P82" s="197"/>
      <c r="Q82" s="197"/>
      <c r="R82" s="197"/>
      <c r="S82" s="197"/>
      <c r="T82" s="197"/>
      <c r="U82" s="252"/>
      <c r="V82" s="252"/>
      <c r="W82" s="252"/>
      <c r="X82" s="252"/>
      <c r="Y82" s="253"/>
      <c r="Z82" s="253"/>
      <c r="AA82" s="253"/>
      <c r="AB82" s="253"/>
      <c r="AC82" s="253"/>
      <c r="AD82" s="253"/>
      <c r="AE82" s="253"/>
    </row>
    <row r="83" spans="2:31" x14ac:dyDescent="0.2">
      <c r="B83" s="158" t="s">
        <v>385</v>
      </c>
      <c r="C83" s="158" t="s">
        <v>386</v>
      </c>
      <c r="D83" s="158" t="s">
        <v>387</v>
      </c>
      <c r="E83" s="158" t="s">
        <v>388</v>
      </c>
      <c r="F83" s="33" t="s">
        <v>131</v>
      </c>
      <c r="G83" s="33">
        <v>10</v>
      </c>
      <c r="H83" s="9">
        <v>10.3</v>
      </c>
      <c r="I83" s="197">
        <v>10.3</v>
      </c>
      <c r="J83" s="197">
        <v>10.199999999999999</v>
      </c>
      <c r="K83" s="197">
        <v>10.1</v>
      </c>
      <c r="L83" s="197">
        <v>10</v>
      </c>
      <c r="M83" s="197">
        <v>10</v>
      </c>
      <c r="N83" s="197">
        <v>9.8000000000000007</v>
      </c>
      <c r="O83" s="197">
        <v>9.6</v>
      </c>
      <c r="P83" s="197"/>
      <c r="Q83" s="197"/>
      <c r="R83" s="197"/>
      <c r="S83" s="197"/>
      <c r="T83" s="197"/>
      <c r="U83" s="252"/>
      <c r="V83" s="252"/>
      <c r="W83" s="252"/>
      <c r="X83" s="252"/>
      <c r="Y83" s="253"/>
      <c r="Z83" s="253"/>
      <c r="AA83" s="253"/>
      <c r="AB83" s="253"/>
      <c r="AC83" s="253"/>
      <c r="AD83" s="253"/>
      <c r="AE83" s="253"/>
    </row>
    <row r="84" spans="2:31" x14ac:dyDescent="0.2">
      <c r="B84" s="158" t="s">
        <v>251</v>
      </c>
      <c r="C84" s="158" t="s">
        <v>252</v>
      </c>
      <c r="D84" s="158" t="s">
        <v>390</v>
      </c>
      <c r="E84" s="158" t="s">
        <v>81</v>
      </c>
      <c r="F84" s="33" t="s">
        <v>131</v>
      </c>
      <c r="G84" s="33">
        <v>10</v>
      </c>
      <c r="H84" s="9">
        <v>10.8</v>
      </c>
      <c r="I84" s="197">
        <v>10.7</v>
      </c>
      <c r="J84" s="197">
        <v>10.5</v>
      </c>
      <c r="K84" s="197">
        <v>10.4</v>
      </c>
      <c r="L84" s="197">
        <v>10.5</v>
      </c>
      <c r="M84" s="197">
        <v>10.5</v>
      </c>
      <c r="N84" s="197">
        <v>10.199999999999999</v>
      </c>
      <c r="O84" s="197">
        <v>10</v>
      </c>
      <c r="P84" s="197"/>
      <c r="Q84" s="197"/>
      <c r="R84" s="197"/>
      <c r="S84" s="197"/>
      <c r="T84" s="197"/>
      <c r="U84" s="252"/>
      <c r="V84" s="252"/>
      <c r="W84" s="252"/>
      <c r="X84" s="252"/>
      <c r="Y84" s="253"/>
      <c r="Z84" s="253"/>
      <c r="AA84" s="253"/>
      <c r="AB84" s="253"/>
      <c r="AC84" s="253"/>
      <c r="AD84" s="253"/>
      <c r="AE84" s="253"/>
    </row>
    <row r="85" spans="2:31" x14ac:dyDescent="0.2">
      <c r="B85" s="158" t="s">
        <v>257</v>
      </c>
      <c r="C85" s="158" t="s">
        <v>258</v>
      </c>
      <c r="D85" s="158" t="s">
        <v>391</v>
      </c>
      <c r="E85" s="158" t="s">
        <v>82</v>
      </c>
      <c r="F85" s="33" t="s">
        <v>131</v>
      </c>
      <c r="G85" s="33">
        <v>10</v>
      </c>
      <c r="H85" s="9">
        <v>7.8</v>
      </c>
      <c r="I85" s="197">
        <v>7.7</v>
      </c>
      <c r="J85" s="197">
        <v>7.7</v>
      </c>
      <c r="K85" s="197">
        <v>7.7</v>
      </c>
      <c r="L85" s="197">
        <v>7.6</v>
      </c>
      <c r="M85" s="197">
        <v>7.6</v>
      </c>
      <c r="N85" s="197">
        <v>7.4</v>
      </c>
      <c r="O85" s="197">
        <v>7.3</v>
      </c>
      <c r="P85" s="197"/>
      <c r="Q85" s="197"/>
      <c r="R85" s="197"/>
      <c r="S85" s="197"/>
      <c r="T85" s="197"/>
      <c r="U85" s="252"/>
      <c r="V85" s="252"/>
      <c r="W85" s="252"/>
      <c r="X85" s="252"/>
      <c r="Y85" s="253"/>
      <c r="Z85" s="253"/>
      <c r="AA85" s="253"/>
      <c r="AB85" s="253"/>
      <c r="AC85" s="253"/>
      <c r="AD85" s="253"/>
      <c r="AE85" s="253"/>
    </row>
    <row r="86" spans="2:31" x14ac:dyDescent="0.2">
      <c r="B86" s="158" t="s">
        <v>393</v>
      </c>
      <c r="C86" s="158" t="s">
        <v>394</v>
      </c>
      <c r="D86" s="158" t="s">
        <v>395</v>
      </c>
      <c r="E86" s="158" t="s">
        <v>396</v>
      </c>
      <c r="F86" s="33" t="s">
        <v>131</v>
      </c>
      <c r="G86" s="33">
        <v>10</v>
      </c>
      <c r="H86" s="9">
        <v>10.9</v>
      </c>
      <c r="I86" s="197">
        <v>10.8</v>
      </c>
      <c r="J86" s="197">
        <v>10.6</v>
      </c>
      <c r="K86" s="197">
        <v>10.5</v>
      </c>
      <c r="L86" s="197">
        <v>10.5</v>
      </c>
      <c r="M86" s="197">
        <v>10.3</v>
      </c>
      <c r="N86" s="197">
        <v>10.1</v>
      </c>
      <c r="O86" s="197">
        <v>9.9</v>
      </c>
      <c r="P86" s="197"/>
      <c r="Q86" s="197"/>
      <c r="R86" s="197"/>
      <c r="S86" s="197"/>
      <c r="T86" s="197"/>
      <c r="U86" s="252"/>
      <c r="V86" s="252"/>
      <c r="W86" s="252"/>
      <c r="X86" s="252"/>
      <c r="Y86" s="253"/>
      <c r="Z86" s="253"/>
      <c r="AA86" s="253"/>
      <c r="AB86" s="253"/>
      <c r="AC86" s="253"/>
      <c r="AD86" s="253"/>
      <c r="AE86" s="253"/>
    </row>
    <row r="87" spans="2:31" x14ac:dyDescent="0.2">
      <c r="B87" s="158" t="s">
        <v>204</v>
      </c>
      <c r="C87" s="158" t="s">
        <v>205</v>
      </c>
      <c r="D87" s="158" t="s">
        <v>398</v>
      </c>
      <c r="E87" s="158" t="s">
        <v>85</v>
      </c>
      <c r="F87" s="33" t="s">
        <v>131</v>
      </c>
      <c r="G87" s="33">
        <v>10</v>
      </c>
      <c r="H87" s="9">
        <v>14</v>
      </c>
      <c r="I87" s="197">
        <v>13.7</v>
      </c>
      <c r="J87" s="197">
        <v>13.2</v>
      </c>
      <c r="K87" s="197">
        <v>12.9</v>
      </c>
      <c r="L87" s="197">
        <v>12.7</v>
      </c>
      <c r="M87" s="197">
        <v>12.3</v>
      </c>
      <c r="N87" s="197">
        <v>11.7</v>
      </c>
      <c r="O87" s="197">
        <v>11.3</v>
      </c>
      <c r="P87" s="197"/>
      <c r="Q87" s="197"/>
      <c r="R87" s="197"/>
      <c r="S87" s="197"/>
      <c r="T87" s="197"/>
      <c r="U87" s="252"/>
      <c r="V87" s="252"/>
      <c r="W87" s="252"/>
      <c r="X87" s="252"/>
      <c r="Y87" s="253"/>
      <c r="Z87" s="253"/>
      <c r="AA87" s="253"/>
      <c r="AB87" s="253"/>
      <c r="AC87" s="253"/>
      <c r="AD87" s="253"/>
      <c r="AE87" s="253"/>
    </row>
    <row r="88" spans="2:31" x14ac:dyDescent="0.2">
      <c r="B88" s="158" t="s">
        <v>251</v>
      </c>
      <c r="C88" s="158" t="s">
        <v>252</v>
      </c>
      <c r="D88" s="158" t="s">
        <v>399</v>
      </c>
      <c r="E88" s="158" t="s">
        <v>86</v>
      </c>
      <c r="F88" s="33" t="s">
        <v>131</v>
      </c>
      <c r="G88" s="33">
        <v>10</v>
      </c>
      <c r="H88" s="9">
        <v>11</v>
      </c>
      <c r="I88" s="197">
        <v>11</v>
      </c>
      <c r="J88" s="197">
        <v>10.9</v>
      </c>
      <c r="K88" s="197">
        <v>10.8</v>
      </c>
      <c r="L88" s="197">
        <v>10.9</v>
      </c>
      <c r="M88" s="197">
        <v>10.9</v>
      </c>
      <c r="N88" s="197">
        <v>10.7</v>
      </c>
      <c r="O88" s="197">
        <v>10.4</v>
      </c>
      <c r="P88" s="197"/>
      <c r="Q88" s="197"/>
      <c r="R88" s="197"/>
      <c r="S88" s="197"/>
      <c r="T88" s="197"/>
      <c r="U88" s="252"/>
      <c r="V88" s="252"/>
      <c r="W88" s="252"/>
      <c r="X88" s="252"/>
      <c r="Y88" s="253"/>
      <c r="Z88" s="253"/>
      <c r="AA88" s="253"/>
      <c r="AB88" s="253"/>
      <c r="AC88" s="253"/>
      <c r="AD88" s="253"/>
      <c r="AE88" s="253"/>
    </row>
    <row r="89" spans="2:31" x14ac:dyDescent="0.2">
      <c r="B89" s="158" t="s">
        <v>251</v>
      </c>
      <c r="C89" s="158" t="s">
        <v>252</v>
      </c>
      <c r="D89" s="158" t="s">
        <v>400</v>
      </c>
      <c r="E89" s="158" t="s">
        <v>87</v>
      </c>
      <c r="F89" s="33" t="s">
        <v>131</v>
      </c>
      <c r="G89" s="33">
        <v>10</v>
      </c>
      <c r="H89" s="9">
        <v>7.8</v>
      </c>
      <c r="I89" s="197">
        <v>7.6</v>
      </c>
      <c r="J89" s="197">
        <v>7.5</v>
      </c>
      <c r="K89" s="197">
        <v>7.4</v>
      </c>
      <c r="L89" s="197">
        <v>7.4</v>
      </c>
      <c r="M89" s="197">
        <v>7.3</v>
      </c>
      <c r="N89" s="197">
        <v>7.1</v>
      </c>
      <c r="O89" s="197">
        <v>6.9</v>
      </c>
      <c r="P89" s="197"/>
      <c r="Q89" s="197"/>
      <c r="R89" s="197"/>
      <c r="S89" s="197"/>
      <c r="T89" s="197"/>
      <c r="U89" s="252"/>
      <c r="V89" s="252"/>
      <c r="W89" s="252"/>
      <c r="X89" s="252"/>
      <c r="Y89" s="253"/>
      <c r="Z89" s="253"/>
      <c r="AA89" s="253"/>
      <c r="AB89" s="253"/>
      <c r="AC89" s="253"/>
      <c r="AD89" s="253"/>
      <c r="AE89" s="253"/>
    </row>
    <row r="90" spans="2:31" x14ac:dyDescent="0.2">
      <c r="B90" s="158" t="s">
        <v>246</v>
      </c>
      <c r="C90" s="158" t="s">
        <v>247</v>
      </c>
      <c r="D90" s="158" t="s">
        <v>401</v>
      </c>
      <c r="E90" s="158" t="s">
        <v>88</v>
      </c>
      <c r="F90" s="33" t="s">
        <v>131</v>
      </c>
      <c r="G90" s="33">
        <v>10</v>
      </c>
      <c r="H90" s="9">
        <v>12.5</v>
      </c>
      <c r="I90" s="197">
        <v>12.4</v>
      </c>
      <c r="J90" s="197">
        <v>12.2</v>
      </c>
      <c r="K90" s="197">
        <v>12.3</v>
      </c>
      <c r="L90" s="197">
        <v>12.1</v>
      </c>
      <c r="M90" s="197">
        <v>12.1</v>
      </c>
      <c r="N90" s="197">
        <v>11.8</v>
      </c>
      <c r="O90" s="197">
        <v>11.5</v>
      </c>
      <c r="P90" s="197"/>
      <c r="Q90" s="197"/>
      <c r="R90" s="197"/>
      <c r="S90" s="197"/>
      <c r="T90" s="197"/>
      <c r="U90" s="252"/>
      <c r="V90" s="252"/>
      <c r="W90" s="252"/>
      <c r="X90" s="252"/>
      <c r="Y90" s="253"/>
      <c r="Z90" s="253"/>
      <c r="AA90" s="253"/>
      <c r="AB90" s="253"/>
      <c r="AC90" s="253"/>
      <c r="AD90" s="253"/>
      <c r="AE90" s="253"/>
    </row>
    <row r="91" spans="2:31" x14ac:dyDescent="0.2">
      <c r="B91" s="158" t="s">
        <v>224</v>
      </c>
      <c r="C91" s="158" t="s">
        <v>225</v>
      </c>
      <c r="D91" s="158" t="s">
        <v>402</v>
      </c>
      <c r="E91" s="158" t="s">
        <v>89</v>
      </c>
      <c r="F91" s="33" t="s">
        <v>131</v>
      </c>
      <c r="G91" s="33">
        <v>10</v>
      </c>
      <c r="H91" s="9">
        <v>7.9</v>
      </c>
      <c r="I91" s="197">
        <v>8</v>
      </c>
      <c r="J91" s="197">
        <v>7.9</v>
      </c>
      <c r="K91" s="197">
        <v>7.9</v>
      </c>
      <c r="L91" s="197">
        <v>8</v>
      </c>
      <c r="M91" s="197">
        <v>8.1</v>
      </c>
      <c r="N91" s="197">
        <v>8.1</v>
      </c>
      <c r="O91" s="197">
        <v>7.9</v>
      </c>
      <c r="P91" s="197"/>
      <c r="Q91" s="197"/>
      <c r="R91" s="197"/>
      <c r="S91" s="197"/>
      <c r="T91" s="197"/>
      <c r="U91" s="252"/>
      <c r="V91" s="252"/>
      <c r="W91" s="252"/>
      <c r="X91" s="252"/>
      <c r="Y91" s="253"/>
      <c r="Z91" s="253"/>
      <c r="AA91" s="253"/>
      <c r="AB91" s="253"/>
      <c r="AC91" s="253"/>
      <c r="AD91" s="253"/>
      <c r="AE91" s="253"/>
    </row>
    <row r="92" spans="2:31" x14ac:dyDescent="0.2">
      <c r="B92" s="158" t="s">
        <v>246</v>
      </c>
      <c r="C92" s="158" t="s">
        <v>247</v>
      </c>
      <c r="D92" s="158" t="s">
        <v>403</v>
      </c>
      <c r="E92" s="158" t="s">
        <v>90</v>
      </c>
      <c r="F92" s="33" t="s">
        <v>131</v>
      </c>
      <c r="G92" s="33">
        <v>10</v>
      </c>
      <c r="H92" s="9">
        <v>7.9</v>
      </c>
      <c r="I92" s="197">
        <v>7.8</v>
      </c>
      <c r="J92" s="197">
        <v>7.8</v>
      </c>
      <c r="K92" s="197">
        <v>7.6</v>
      </c>
      <c r="L92" s="197">
        <v>7.6</v>
      </c>
      <c r="M92" s="197">
        <v>7.5</v>
      </c>
      <c r="N92" s="197">
        <v>7.3</v>
      </c>
      <c r="O92" s="197">
        <v>7.1</v>
      </c>
      <c r="P92" s="197"/>
      <c r="Q92" s="197"/>
      <c r="R92" s="197"/>
      <c r="S92" s="197"/>
      <c r="T92" s="197"/>
      <c r="U92" s="252"/>
      <c r="V92" s="252"/>
      <c r="W92" s="252"/>
      <c r="X92" s="252"/>
      <c r="Y92" s="253"/>
      <c r="Z92" s="253"/>
      <c r="AA92" s="253"/>
      <c r="AB92" s="253"/>
      <c r="AC92" s="253"/>
      <c r="AD92" s="253"/>
      <c r="AE92" s="253"/>
    </row>
    <row r="93" spans="2:31" x14ac:dyDescent="0.2">
      <c r="B93" s="158" t="s">
        <v>257</v>
      </c>
      <c r="C93" s="158" t="s">
        <v>258</v>
      </c>
      <c r="D93" s="158" t="s">
        <v>404</v>
      </c>
      <c r="E93" s="158" t="s">
        <v>91</v>
      </c>
      <c r="F93" s="33" t="s">
        <v>131</v>
      </c>
      <c r="G93" s="33">
        <v>10</v>
      </c>
      <c r="H93" s="9">
        <v>9</v>
      </c>
      <c r="I93" s="197">
        <v>8.8000000000000007</v>
      </c>
      <c r="J93" s="197">
        <v>8.6999999999999993</v>
      </c>
      <c r="K93" s="197">
        <v>8.6999999999999993</v>
      </c>
      <c r="L93" s="197">
        <v>8.6999999999999993</v>
      </c>
      <c r="M93" s="197">
        <v>8.6</v>
      </c>
      <c r="N93" s="197">
        <v>8.6</v>
      </c>
      <c r="O93" s="197">
        <v>8.5</v>
      </c>
      <c r="P93" s="197"/>
      <c r="Q93" s="197"/>
      <c r="R93" s="197"/>
      <c r="S93" s="197"/>
      <c r="T93" s="197"/>
      <c r="U93" s="252"/>
      <c r="V93" s="252"/>
      <c r="W93" s="252"/>
      <c r="X93" s="252"/>
      <c r="Y93" s="253"/>
      <c r="Z93" s="253"/>
      <c r="AA93" s="253"/>
      <c r="AB93" s="253"/>
      <c r="AC93" s="253"/>
      <c r="AD93" s="253"/>
      <c r="AE93" s="253"/>
    </row>
    <row r="94" spans="2:31" x14ac:dyDescent="0.2">
      <c r="B94" s="158" t="s">
        <v>405</v>
      </c>
      <c r="C94" s="158" t="s">
        <v>406</v>
      </c>
      <c r="D94" s="158" t="s">
        <v>407</v>
      </c>
      <c r="E94" s="158" t="s">
        <v>408</v>
      </c>
      <c r="F94" s="33" t="s">
        <v>131</v>
      </c>
      <c r="G94" s="33">
        <v>10</v>
      </c>
      <c r="H94" s="9">
        <v>11.6</v>
      </c>
      <c r="I94" s="197">
        <v>11.6</v>
      </c>
      <c r="J94" s="197">
        <v>11.5</v>
      </c>
      <c r="K94" s="197">
        <v>11.4</v>
      </c>
      <c r="L94" s="197">
        <v>11.3</v>
      </c>
      <c r="M94" s="197">
        <v>11.2</v>
      </c>
      <c r="N94" s="197">
        <v>11</v>
      </c>
      <c r="O94" s="197">
        <v>10.7</v>
      </c>
      <c r="P94" s="197"/>
      <c r="Q94" s="197"/>
      <c r="R94" s="197"/>
      <c r="S94" s="197"/>
      <c r="T94" s="197"/>
      <c r="U94" s="252"/>
      <c r="V94" s="252"/>
      <c r="W94" s="252"/>
      <c r="X94" s="252"/>
      <c r="Y94" s="253"/>
      <c r="Z94" s="253"/>
      <c r="AA94" s="253"/>
      <c r="AB94" s="253"/>
      <c r="AC94" s="253"/>
      <c r="AD94" s="253"/>
      <c r="AE94" s="253"/>
    </row>
    <row r="95" spans="2:31" x14ac:dyDescent="0.2">
      <c r="B95" s="158" t="s">
        <v>224</v>
      </c>
      <c r="C95" s="158" t="s">
        <v>225</v>
      </c>
      <c r="D95" s="158" t="s">
        <v>410</v>
      </c>
      <c r="E95" s="158" t="s">
        <v>93</v>
      </c>
      <c r="F95" s="33" t="s">
        <v>131</v>
      </c>
      <c r="G95" s="33">
        <v>10</v>
      </c>
      <c r="H95" s="9">
        <v>8.6</v>
      </c>
      <c r="I95" s="197">
        <v>8.5</v>
      </c>
      <c r="J95" s="197">
        <v>8.4</v>
      </c>
      <c r="K95" s="197">
        <v>8.3000000000000007</v>
      </c>
      <c r="L95" s="197">
        <v>8.4</v>
      </c>
      <c r="M95" s="197">
        <v>8.3000000000000007</v>
      </c>
      <c r="N95" s="197">
        <v>8.1999999999999993</v>
      </c>
      <c r="O95" s="197">
        <v>8</v>
      </c>
      <c r="P95" s="197"/>
      <c r="Q95" s="197"/>
      <c r="R95" s="197"/>
      <c r="S95" s="197"/>
      <c r="T95" s="197"/>
      <c r="U95" s="252"/>
      <c r="V95" s="252"/>
      <c r="W95" s="252"/>
      <c r="X95" s="252"/>
      <c r="Y95" s="253"/>
      <c r="Z95" s="253"/>
      <c r="AA95" s="253"/>
      <c r="AB95" s="253"/>
      <c r="AC95" s="253"/>
      <c r="AD95" s="253"/>
      <c r="AE95" s="253"/>
    </row>
    <row r="96" spans="2:31" x14ac:dyDescent="0.2">
      <c r="B96" s="158" t="s">
        <v>257</v>
      </c>
      <c r="C96" s="158" t="s">
        <v>258</v>
      </c>
      <c r="D96" s="158" t="s">
        <v>411</v>
      </c>
      <c r="E96" s="158" t="s">
        <v>412</v>
      </c>
      <c r="F96" s="33" t="s">
        <v>131</v>
      </c>
      <c r="G96" s="33">
        <v>10</v>
      </c>
      <c r="H96" s="9">
        <v>10.1</v>
      </c>
      <c r="I96" s="197">
        <v>10</v>
      </c>
      <c r="J96" s="197">
        <v>9.9</v>
      </c>
      <c r="K96" s="197">
        <v>9.6999999999999993</v>
      </c>
      <c r="L96" s="197">
        <v>9.6</v>
      </c>
      <c r="M96" s="197">
        <v>9.5</v>
      </c>
      <c r="N96" s="197">
        <v>9.3000000000000007</v>
      </c>
      <c r="O96" s="197">
        <v>9.1</v>
      </c>
      <c r="P96" s="197"/>
      <c r="Q96" s="197"/>
      <c r="R96" s="197"/>
      <c r="S96" s="197"/>
      <c r="T96" s="197"/>
      <c r="U96" s="252"/>
      <c r="V96" s="252"/>
      <c r="W96" s="252"/>
      <c r="X96" s="252"/>
      <c r="Y96" s="253"/>
      <c r="Z96" s="253"/>
      <c r="AA96" s="253"/>
      <c r="AB96" s="253"/>
      <c r="AC96" s="253"/>
      <c r="AD96" s="253"/>
      <c r="AE96" s="253"/>
    </row>
    <row r="97" spans="2:31" x14ac:dyDescent="0.2">
      <c r="B97" s="158" t="s">
        <v>204</v>
      </c>
      <c r="C97" s="158" t="s">
        <v>205</v>
      </c>
      <c r="D97" s="158" t="s">
        <v>414</v>
      </c>
      <c r="E97" s="158" t="s">
        <v>95</v>
      </c>
      <c r="F97" s="33" t="s">
        <v>131</v>
      </c>
      <c r="G97" s="33">
        <v>10</v>
      </c>
      <c r="H97" s="9">
        <v>8.3000000000000007</v>
      </c>
      <c r="I97" s="197">
        <v>8</v>
      </c>
      <c r="J97" s="197">
        <v>7.7</v>
      </c>
      <c r="K97" s="197">
        <v>7.5</v>
      </c>
      <c r="L97" s="197">
        <v>7.4</v>
      </c>
      <c r="M97" s="197">
        <v>7.2</v>
      </c>
      <c r="N97" s="197">
        <v>7</v>
      </c>
      <c r="O97" s="197">
        <v>6.7</v>
      </c>
      <c r="P97" s="197"/>
      <c r="Q97" s="197"/>
      <c r="R97" s="197"/>
      <c r="S97" s="197"/>
      <c r="T97" s="197"/>
      <c r="U97" s="252"/>
      <c r="V97" s="252"/>
      <c r="W97" s="252"/>
      <c r="X97" s="252"/>
      <c r="Y97" s="253"/>
      <c r="Z97" s="253"/>
      <c r="AA97" s="253"/>
      <c r="AB97" s="253"/>
      <c r="AC97" s="253"/>
      <c r="AD97" s="253"/>
      <c r="AE97" s="253"/>
    </row>
    <row r="98" spans="2:31" x14ac:dyDescent="0.2">
      <c r="B98" s="158" t="s">
        <v>224</v>
      </c>
      <c r="C98" s="158" t="s">
        <v>225</v>
      </c>
      <c r="D98" s="158" t="s">
        <v>416</v>
      </c>
      <c r="E98" s="158" t="s">
        <v>97</v>
      </c>
      <c r="F98" s="33" t="s">
        <v>131</v>
      </c>
      <c r="G98" s="33">
        <v>10</v>
      </c>
      <c r="H98" s="9">
        <v>13.1</v>
      </c>
      <c r="I98" s="197">
        <v>13</v>
      </c>
      <c r="J98" s="197">
        <v>13</v>
      </c>
      <c r="K98" s="197">
        <v>13</v>
      </c>
      <c r="L98" s="197">
        <v>13</v>
      </c>
      <c r="M98" s="197">
        <v>13</v>
      </c>
      <c r="N98" s="197">
        <v>12.8</v>
      </c>
      <c r="O98" s="197">
        <v>12.5</v>
      </c>
      <c r="P98" s="197"/>
      <c r="Q98" s="197"/>
      <c r="R98" s="197"/>
      <c r="S98" s="197"/>
      <c r="T98" s="197"/>
      <c r="U98" s="252"/>
      <c r="V98" s="252"/>
      <c r="W98" s="252"/>
      <c r="X98" s="252"/>
      <c r="Y98" s="253"/>
      <c r="Z98" s="253"/>
      <c r="AA98" s="253"/>
      <c r="AB98" s="253"/>
      <c r="AC98" s="253"/>
      <c r="AD98" s="253"/>
      <c r="AE98" s="253"/>
    </row>
    <row r="99" spans="2:31" x14ac:dyDescent="0.2">
      <c r="B99" s="158" t="s">
        <v>288</v>
      </c>
      <c r="C99" s="158" t="s">
        <v>289</v>
      </c>
      <c r="D99" s="158" t="s">
        <v>417</v>
      </c>
      <c r="E99" s="158" t="s">
        <v>98</v>
      </c>
      <c r="F99" s="33" t="s">
        <v>131</v>
      </c>
      <c r="G99" s="33">
        <v>10</v>
      </c>
      <c r="H99" s="9">
        <v>5.7</v>
      </c>
      <c r="I99" s="197">
        <v>5.7</v>
      </c>
      <c r="J99" s="197">
        <v>5.6</v>
      </c>
      <c r="K99" s="197">
        <v>5.5</v>
      </c>
      <c r="L99" s="197">
        <v>5.5</v>
      </c>
      <c r="M99" s="197">
        <v>5.5</v>
      </c>
      <c r="N99" s="197">
        <v>5.4</v>
      </c>
      <c r="O99" s="197">
        <v>5.3</v>
      </c>
      <c r="P99" s="197"/>
      <c r="Q99" s="197"/>
      <c r="R99" s="197"/>
      <c r="S99" s="197"/>
      <c r="T99" s="197"/>
      <c r="U99" s="252"/>
      <c r="V99" s="252"/>
      <c r="W99" s="252"/>
      <c r="X99" s="252"/>
      <c r="Y99" s="253"/>
      <c r="Z99" s="253"/>
      <c r="AA99" s="253"/>
      <c r="AB99" s="253"/>
      <c r="AC99" s="253"/>
      <c r="AD99" s="253"/>
      <c r="AE99" s="253"/>
    </row>
    <row r="100" spans="2:31" x14ac:dyDescent="0.2">
      <c r="B100" s="158" t="s">
        <v>227</v>
      </c>
      <c r="C100" s="158" t="s">
        <v>228</v>
      </c>
      <c r="D100" s="158" t="s">
        <v>418</v>
      </c>
      <c r="E100" s="158" t="s">
        <v>99</v>
      </c>
      <c r="F100" s="33" t="s">
        <v>131</v>
      </c>
      <c r="G100" s="33">
        <v>10</v>
      </c>
      <c r="H100" s="9">
        <v>7.6</v>
      </c>
      <c r="I100" s="197">
        <v>7.6</v>
      </c>
      <c r="J100" s="197">
        <v>7.5</v>
      </c>
      <c r="K100" s="197">
        <v>7.4</v>
      </c>
      <c r="L100" s="197">
        <v>7.3</v>
      </c>
      <c r="M100" s="197">
        <v>7.3</v>
      </c>
      <c r="N100" s="197">
        <v>7.1</v>
      </c>
      <c r="O100" s="197">
        <v>6.9</v>
      </c>
      <c r="P100" s="197"/>
      <c r="Q100" s="197"/>
      <c r="R100" s="197"/>
      <c r="S100" s="197"/>
      <c r="T100" s="197"/>
      <c r="U100" s="252"/>
      <c r="V100" s="252"/>
      <c r="W100" s="252"/>
      <c r="X100" s="252"/>
      <c r="Y100" s="253"/>
      <c r="Z100" s="253"/>
      <c r="AA100" s="253"/>
      <c r="AB100" s="253"/>
      <c r="AC100" s="253"/>
      <c r="AD100" s="253"/>
      <c r="AE100" s="253"/>
    </row>
    <row r="101" spans="2:31" x14ac:dyDescent="0.2">
      <c r="B101" s="158" t="s">
        <v>251</v>
      </c>
      <c r="C101" s="158" t="s">
        <v>252</v>
      </c>
      <c r="D101" s="158" t="s">
        <v>421</v>
      </c>
      <c r="E101" s="158" t="s">
        <v>102</v>
      </c>
      <c r="F101" s="33" t="s">
        <v>131</v>
      </c>
      <c r="G101" s="33">
        <v>10</v>
      </c>
      <c r="H101" s="9">
        <v>8.3000000000000007</v>
      </c>
      <c r="I101" s="197">
        <v>8.1999999999999993</v>
      </c>
      <c r="J101" s="197">
        <v>8.1</v>
      </c>
      <c r="K101" s="197">
        <v>8</v>
      </c>
      <c r="L101" s="197">
        <v>7.9</v>
      </c>
      <c r="M101" s="197">
        <v>7.8</v>
      </c>
      <c r="N101" s="197">
        <v>7.6</v>
      </c>
      <c r="O101" s="197">
        <v>7.4</v>
      </c>
      <c r="P101" s="197"/>
      <c r="Q101" s="197"/>
      <c r="R101" s="197"/>
      <c r="S101" s="197"/>
      <c r="T101" s="197"/>
      <c r="U101" s="252"/>
      <c r="V101" s="252"/>
      <c r="W101" s="252"/>
      <c r="X101" s="252"/>
      <c r="Y101" s="253"/>
      <c r="Z101" s="253"/>
      <c r="AA101" s="253"/>
      <c r="AB101" s="253"/>
      <c r="AC101" s="253"/>
      <c r="AD101" s="253"/>
      <c r="AE101" s="253"/>
    </row>
    <row r="102" spans="2:31" x14ac:dyDescent="0.2">
      <c r="B102" s="158" t="s">
        <v>278</v>
      </c>
      <c r="C102" s="158" t="s">
        <v>279</v>
      </c>
      <c r="D102" s="158" t="s">
        <v>423</v>
      </c>
      <c r="E102" s="158" t="s">
        <v>104</v>
      </c>
      <c r="F102" s="33" t="s">
        <v>131</v>
      </c>
      <c r="G102" s="33">
        <v>10</v>
      </c>
      <c r="H102" s="9">
        <v>12.5</v>
      </c>
      <c r="I102" s="197">
        <v>12.2</v>
      </c>
      <c r="J102" s="197">
        <v>11.8</v>
      </c>
      <c r="K102" s="197">
        <v>11.5</v>
      </c>
      <c r="L102" s="197">
        <v>11.3</v>
      </c>
      <c r="M102" s="197">
        <v>11</v>
      </c>
      <c r="N102" s="197">
        <v>10.6</v>
      </c>
      <c r="O102" s="197">
        <v>10.199999999999999</v>
      </c>
      <c r="P102" s="197"/>
      <c r="Q102" s="197"/>
      <c r="R102" s="197"/>
      <c r="S102" s="197"/>
      <c r="T102" s="197"/>
      <c r="U102" s="252"/>
      <c r="V102" s="252"/>
      <c r="W102" s="252"/>
      <c r="X102" s="252"/>
      <c r="Y102" s="253"/>
      <c r="Z102" s="253"/>
      <c r="AA102" s="253"/>
      <c r="AB102" s="253"/>
      <c r="AC102" s="253"/>
      <c r="AD102" s="253"/>
      <c r="AE102" s="253"/>
    </row>
    <row r="103" spans="2:31" x14ac:dyDescent="0.2">
      <c r="B103" s="158" t="s">
        <v>220</v>
      </c>
      <c r="C103" s="158" t="s">
        <v>221</v>
      </c>
      <c r="D103" s="158" t="s">
        <v>425</v>
      </c>
      <c r="E103" s="158" t="s">
        <v>106</v>
      </c>
      <c r="F103" s="33" t="s">
        <v>131</v>
      </c>
      <c r="G103" s="33">
        <v>10</v>
      </c>
      <c r="H103" s="9">
        <v>10</v>
      </c>
      <c r="I103" s="197">
        <v>9.9</v>
      </c>
      <c r="J103" s="197">
        <v>9.8000000000000007</v>
      </c>
      <c r="K103" s="197">
        <v>9.8000000000000007</v>
      </c>
      <c r="L103" s="197">
        <v>9.8000000000000007</v>
      </c>
      <c r="M103" s="197">
        <v>9.8000000000000007</v>
      </c>
      <c r="N103" s="197">
        <v>9.6</v>
      </c>
      <c r="O103" s="197">
        <v>9.4</v>
      </c>
      <c r="P103" s="197"/>
      <c r="Q103" s="197"/>
      <c r="R103" s="197"/>
      <c r="S103" s="197"/>
      <c r="T103" s="197"/>
      <c r="U103" s="252"/>
      <c r="V103" s="252"/>
      <c r="W103" s="252"/>
      <c r="X103" s="252"/>
      <c r="Y103" s="253"/>
      <c r="Z103" s="253"/>
      <c r="AA103" s="253"/>
      <c r="AB103" s="253"/>
      <c r="AC103" s="253"/>
      <c r="AD103" s="253"/>
      <c r="AE103" s="253"/>
    </row>
    <row r="104" spans="2:31" x14ac:dyDescent="0.2">
      <c r="B104" s="158" t="s">
        <v>285</v>
      </c>
      <c r="C104" s="158" t="s">
        <v>286</v>
      </c>
      <c r="D104" s="158" t="s">
        <v>426</v>
      </c>
      <c r="E104" s="158" t="s">
        <v>107</v>
      </c>
      <c r="F104" s="33" t="s">
        <v>131</v>
      </c>
      <c r="G104" s="33">
        <v>10</v>
      </c>
      <c r="H104" s="9">
        <v>12.3</v>
      </c>
      <c r="I104" s="197">
        <v>12.2</v>
      </c>
      <c r="J104" s="197">
        <v>12.1</v>
      </c>
      <c r="K104" s="197">
        <v>12</v>
      </c>
      <c r="L104" s="197">
        <v>12</v>
      </c>
      <c r="M104" s="197">
        <v>12</v>
      </c>
      <c r="N104" s="197">
        <v>11.8</v>
      </c>
      <c r="O104" s="197">
        <v>11.7</v>
      </c>
      <c r="P104" s="197"/>
      <c r="Q104" s="197"/>
      <c r="R104" s="197"/>
      <c r="S104" s="197"/>
      <c r="T104" s="197"/>
      <c r="U104" s="252"/>
      <c r="V104" s="252"/>
      <c r="W104" s="252"/>
      <c r="X104" s="252"/>
      <c r="Y104" s="253"/>
      <c r="Z104" s="253"/>
      <c r="AA104" s="253"/>
      <c r="AB104" s="253"/>
      <c r="AC104" s="253"/>
      <c r="AD104" s="253"/>
      <c r="AE104" s="253"/>
    </row>
    <row r="105" spans="2:31" x14ac:dyDescent="0.2">
      <c r="B105" s="158" t="s">
        <v>316</v>
      </c>
      <c r="C105" s="158" t="s">
        <v>317</v>
      </c>
      <c r="D105" s="158" t="s">
        <v>428</v>
      </c>
      <c r="E105" s="158" t="s">
        <v>109</v>
      </c>
      <c r="F105" s="33" t="s">
        <v>131</v>
      </c>
      <c r="G105" s="33">
        <v>10</v>
      </c>
      <c r="H105" s="9">
        <v>11</v>
      </c>
      <c r="I105" s="197">
        <v>11.1</v>
      </c>
      <c r="J105" s="197">
        <v>11</v>
      </c>
      <c r="K105" s="197">
        <v>10.9</v>
      </c>
      <c r="L105" s="197">
        <v>10.8</v>
      </c>
      <c r="M105" s="197">
        <v>10.7</v>
      </c>
      <c r="N105" s="197">
        <v>10.5</v>
      </c>
      <c r="O105" s="197">
        <v>10.3</v>
      </c>
      <c r="P105" s="197"/>
      <c r="Q105" s="197"/>
      <c r="R105" s="197"/>
      <c r="S105" s="197"/>
      <c r="T105" s="197"/>
      <c r="U105" s="252"/>
      <c r="V105" s="252"/>
      <c r="W105" s="252"/>
      <c r="X105" s="252"/>
      <c r="Y105" s="253"/>
      <c r="Z105" s="253"/>
      <c r="AA105" s="253"/>
      <c r="AB105" s="253"/>
      <c r="AC105" s="253"/>
      <c r="AD105" s="253"/>
      <c r="AE105" s="253"/>
    </row>
    <row r="106" spans="2:31" x14ac:dyDescent="0.2">
      <c r="B106" s="158" t="s">
        <v>234</v>
      </c>
      <c r="C106" s="158" t="s">
        <v>235</v>
      </c>
      <c r="D106" s="158" t="s">
        <v>429</v>
      </c>
      <c r="E106" s="158" t="s">
        <v>430</v>
      </c>
      <c r="F106" s="33" t="s">
        <v>131</v>
      </c>
      <c r="G106" s="33">
        <v>10</v>
      </c>
      <c r="H106" s="9">
        <v>13.2</v>
      </c>
      <c r="I106" s="197">
        <v>13.2</v>
      </c>
      <c r="J106" s="197">
        <v>13.1</v>
      </c>
      <c r="K106" s="197">
        <v>13</v>
      </c>
      <c r="L106" s="197">
        <v>12.9</v>
      </c>
      <c r="M106" s="197">
        <v>12.7</v>
      </c>
      <c r="N106" s="197">
        <v>12.4</v>
      </c>
      <c r="O106" s="197">
        <v>12.1</v>
      </c>
      <c r="P106" s="197"/>
      <c r="Q106" s="197"/>
      <c r="R106" s="197"/>
      <c r="S106" s="197"/>
      <c r="T106" s="197"/>
      <c r="U106" s="252"/>
      <c r="V106" s="252"/>
      <c r="W106" s="252"/>
      <c r="X106" s="252"/>
      <c r="Y106" s="253"/>
      <c r="Z106" s="253"/>
      <c r="AA106" s="253"/>
      <c r="AB106" s="253"/>
      <c r="AC106" s="253"/>
      <c r="AD106" s="253"/>
      <c r="AE106" s="253"/>
    </row>
    <row r="107" spans="2:31" x14ac:dyDescent="0.2">
      <c r="B107" s="158" t="s">
        <v>224</v>
      </c>
      <c r="C107" s="158" t="s">
        <v>225</v>
      </c>
      <c r="D107" s="158" t="s">
        <v>431</v>
      </c>
      <c r="E107" s="158" t="s">
        <v>110</v>
      </c>
      <c r="F107" s="33" t="s">
        <v>131</v>
      </c>
      <c r="G107" s="33">
        <v>10</v>
      </c>
      <c r="H107" s="9">
        <v>10.5</v>
      </c>
      <c r="I107" s="197">
        <v>10.3</v>
      </c>
      <c r="J107" s="197">
        <v>10.199999999999999</v>
      </c>
      <c r="K107" s="197">
        <v>10.1</v>
      </c>
      <c r="L107" s="197">
        <v>10</v>
      </c>
      <c r="M107" s="197">
        <v>10</v>
      </c>
      <c r="N107" s="197">
        <v>9.8000000000000007</v>
      </c>
      <c r="O107" s="197">
        <v>9.6</v>
      </c>
      <c r="P107" s="197"/>
      <c r="Q107" s="197"/>
      <c r="R107" s="197"/>
      <c r="S107" s="197"/>
      <c r="T107" s="197"/>
      <c r="U107" s="252"/>
      <c r="V107" s="252"/>
      <c r="W107" s="252"/>
      <c r="X107" s="252"/>
      <c r="Y107" s="253"/>
      <c r="Z107" s="253"/>
      <c r="AA107" s="253"/>
      <c r="AB107" s="253"/>
      <c r="AC107" s="253"/>
      <c r="AD107" s="253"/>
      <c r="AE107" s="253"/>
    </row>
    <row r="108" spans="2:31" x14ac:dyDescent="0.2">
      <c r="B108" s="158" t="s">
        <v>251</v>
      </c>
      <c r="C108" s="158" t="s">
        <v>252</v>
      </c>
      <c r="D108" s="158" t="s">
        <v>432</v>
      </c>
      <c r="E108" s="158" t="s">
        <v>111</v>
      </c>
      <c r="F108" s="33" t="s">
        <v>131</v>
      </c>
      <c r="G108" s="33">
        <v>10</v>
      </c>
      <c r="H108" s="9">
        <v>12.6</v>
      </c>
      <c r="I108" s="197">
        <v>12.5</v>
      </c>
      <c r="J108" s="197">
        <v>12.5</v>
      </c>
      <c r="K108" s="197">
        <v>12.4</v>
      </c>
      <c r="L108" s="197">
        <v>12.4</v>
      </c>
      <c r="M108" s="197">
        <v>12.5</v>
      </c>
      <c r="N108" s="197">
        <v>12.3</v>
      </c>
      <c r="O108" s="197">
        <v>12</v>
      </c>
      <c r="P108" s="197"/>
      <c r="Q108" s="197"/>
      <c r="R108" s="197"/>
      <c r="S108" s="197"/>
      <c r="T108" s="197"/>
      <c r="U108" s="252"/>
      <c r="V108" s="252"/>
      <c r="W108" s="252"/>
      <c r="X108" s="252"/>
      <c r="Y108" s="253"/>
      <c r="Z108" s="253"/>
      <c r="AA108" s="253"/>
      <c r="AB108" s="253"/>
      <c r="AC108" s="253"/>
      <c r="AD108" s="253"/>
      <c r="AE108" s="253"/>
    </row>
    <row r="109" spans="2:31" x14ac:dyDescent="0.2">
      <c r="B109" s="34"/>
      <c r="C109" s="34"/>
      <c r="D109" s="34"/>
      <c r="E109" s="34"/>
      <c r="F109" s="35"/>
      <c r="G109" s="35"/>
      <c r="H109" s="222"/>
      <c r="I109" s="35"/>
      <c r="J109" s="35"/>
      <c r="K109" s="35"/>
      <c r="L109" s="35"/>
      <c r="M109" s="35"/>
      <c r="N109" s="35"/>
      <c r="O109" s="35"/>
      <c r="P109" s="35"/>
      <c r="Q109" s="35"/>
      <c r="R109" s="35"/>
      <c r="S109" s="35"/>
    </row>
    <row r="110" spans="2:31" x14ac:dyDescent="0.2">
      <c r="B110" s="34"/>
      <c r="C110" s="34"/>
      <c r="D110" s="34"/>
      <c r="E110" s="34"/>
      <c r="F110" s="35"/>
      <c r="G110" s="3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row>
    <row r="111" spans="2:31" x14ac:dyDescent="0.2">
      <c r="B111" s="34"/>
      <c r="C111" s="34"/>
      <c r="D111" s="34"/>
      <c r="E111" s="34"/>
      <c r="F111" s="35"/>
      <c r="G111" s="35"/>
      <c r="H111" s="222"/>
      <c r="I111" s="35"/>
      <c r="J111" s="35"/>
      <c r="K111" s="35"/>
      <c r="L111" s="35"/>
      <c r="M111" s="35"/>
      <c r="N111" s="35"/>
      <c r="O111" s="35"/>
      <c r="P111" s="35"/>
      <c r="Q111" s="35"/>
      <c r="R111" s="35"/>
      <c r="S111" s="35"/>
    </row>
    <row r="112" spans="2:31" x14ac:dyDescent="0.2">
      <c r="B112" s="36"/>
      <c r="C112" s="36"/>
      <c r="D112" s="36"/>
      <c r="E112" s="36"/>
      <c r="F112" s="37"/>
      <c r="G112" s="37"/>
      <c r="H112" s="223"/>
      <c r="I112" s="223"/>
      <c r="J112" s="223"/>
      <c r="K112" s="223"/>
      <c r="L112" s="223"/>
      <c r="M112" s="223"/>
      <c r="N112" s="223"/>
      <c r="O112" s="223"/>
      <c r="P112" s="223"/>
      <c r="Q112" s="223"/>
      <c r="R112" s="223"/>
      <c r="S112" s="223"/>
      <c r="T112" s="223"/>
    </row>
    <row r="113" spans="2:31" x14ac:dyDescent="0.2">
      <c r="B113" s="36"/>
      <c r="C113" s="36"/>
      <c r="D113" s="36"/>
      <c r="E113" s="36"/>
      <c r="F113" s="37"/>
      <c r="G113" s="37"/>
      <c r="H113" s="223"/>
      <c r="I113" s="37"/>
      <c r="J113" s="37"/>
      <c r="K113" s="37"/>
      <c r="L113" s="37"/>
      <c r="M113" s="37"/>
      <c r="N113" s="37"/>
      <c r="O113" s="37"/>
      <c r="P113" s="37"/>
      <c r="Q113" s="37"/>
      <c r="R113" s="37"/>
      <c r="S113" s="37"/>
    </row>
    <row r="114" spans="2:31" x14ac:dyDescent="0.2">
      <c r="H114" s="33"/>
    </row>
    <row r="115" spans="2:31" x14ac:dyDescent="0.2">
      <c r="B115" s="38" t="s">
        <v>125</v>
      </c>
      <c r="C115" s="38"/>
      <c r="D115" s="38" t="s">
        <v>126</v>
      </c>
      <c r="E115" s="38"/>
      <c r="F115" s="39"/>
      <c r="G115" s="39"/>
      <c r="H115" s="155" t="str">
        <f t="shared" ref="H115:O115" si="0">$F$1</f>
        <v>2021-2022</v>
      </c>
      <c r="I115" s="155" t="str">
        <f t="shared" si="0"/>
        <v>2021-2022</v>
      </c>
      <c r="J115" s="155" t="str">
        <f t="shared" si="0"/>
        <v>2021-2022</v>
      </c>
      <c r="K115" s="155" t="str">
        <f t="shared" si="0"/>
        <v>2021-2022</v>
      </c>
      <c r="L115" s="155" t="str">
        <f t="shared" si="0"/>
        <v>2021-2022</v>
      </c>
      <c r="M115" s="155" t="str">
        <f t="shared" si="0"/>
        <v>2021-2022</v>
      </c>
      <c r="N115" s="155" t="str">
        <f t="shared" si="0"/>
        <v>2021-2022</v>
      </c>
      <c r="O115" s="155" t="str">
        <f t="shared" si="0"/>
        <v>2021-2022</v>
      </c>
      <c r="P115" s="155"/>
      <c r="Q115" s="155"/>
      <c r="R115" s="155"/>
      <c r="S115" s="155"/>
      <c r="T115" s="96"/>
      <c r="U115" s="155"/>
      <c r="V115" s="155"/>
      <c r="W115" s="155"/>
      <c r="X115" s="155"/>
      <c r="Y115" s="155"/>
      <c r="Z115" s="155"/>
      <c r="AA115" s="155"/>
      <c r="AB115" s="155"/>
      <c r="AC115" s="155"/>
      <c r="AD115" s="155"/>
      <c r="AE115" s="155"/>
    </row>
    <row r="116" spans="2:31" x14ac:dyDescent="0.2">
      <c r="B116" s="31" t="s">
        <v>127</v>
      </c>
      <c r="C116" s="34"/>
      <c r="D116" s="40" t="str">
        <f>'44b CCG trending chart data'!B1</f>
        <v>(All)</v>
      </c>
      <c r="E116" s="40"/>
      <c r="F116" s="41"/>
      <c r="G116" s="41"/>
      <c r="H116" s="97" t="e">
        <f>VLOOKUP('44b CCG trending DATA'!$D$116,$D$3:$G$108,4,FALSE)</f>
        <v>#N/A</v>
      </c>
      <c r="I116" s="97" t="e">
        <f>VLOOKUP('44b CCG trending DATA'!$D$116,$D$3:$G$108,4,FALSE)</f>
        <v>#N/A</v>
      </c>
      <c r="J116" s="97" t="e">
        <f>VLOOKUP('44b CCG trending DATA'!$D$116,$D$3:$G$108,4,FALSE)</f>
        <v>#N/A</v>
      </c>
      <c r="K116" s="97" t="e">
        <f>VLOOKUP('44b CCG trending DATA'!$D$116,$D$3:$G$108,4,FALSE)</f>
        <v>#N/A</v>
      </c>
      <c r="L116" s="97" t="e">
        <f>VLOOKUP('44b CCG trending DATA'!$D$116,$D$3:$G$108,4,FALSE)</f>
        <v>#N/A</v>
      </c>
      <c r="M116" s="97" t="e">
        <f>VLOOKUP('44b CCG trending DATA'!$D$116,$D$3:$G$108,4,FALSE)</f>
        <v>#N/A</v>
      </c>
      <c r="N116" s="97" t="e">
        <f>VLOOKUP('44b CCG trending DATA'!$D$116,$D$3:$G$108,4,FALSE)</f>
        <v>#N/A</v>
      </c>
      <c r="O116" s="97" t="e">
        <f>VLOOKUP('44b CCG trending DATA'!$D$116,$D$3:$G$108,4,FALSE)</f>
        <v>#N/A</v>
      </c>
      <c r="P116" s="97"/>
      <c r="Q116" s="97"/>
      <c r="R116" s="97"/>
      <c r="S116" s="97"/>
      <c r="T116" s="97"/>
      <c r="U116" s="97"/>
      <c r="V116" s="97"/>
      <c r="W116" s="97"/>
      <c r="X116" s="97"/>
      <c r="Y116" s="97"/>
      <c r="Z116" s="97"/>
      <c r="AA116" s="97"/>
      <c r="AB116" s="97"/>
      <c r="AC116" s="97"/>
      <c r="AD116" s="97"/>
      <c r="AE116" s="97"/>
    </row>
    <row r="117" spans="2:31" x14ac:dyDescent="0.2">
      <c r="C117" s="38"/>
      <c r="D117" s="40"/>
      <c r="E117" s="40"/>
      <c r="F117" s="41"/>
      <c r="G117" s="41"/>
      <c r="H117" s="224"/>
      <c r="I117" s="41"/>
      <c r="J117" s="41"/>
      <c r="K117" s="41"/>
      <c r="L117" s="41"/>
      <c r="M117" s="41"/>
      <c r="N117" s="41"/>
      <c r="O117" s="41"/>
      <c r="P117" s="41"/>
      <c r="Q117" s="41"/>
      <c r="R117" s="41"/>
      <c r="S117" s="41"/>
    </row>
    <row r="118" spans="2:31" x14ac:dyDescent="0.2">
      <c r="C118" s="38"/>
      <c r="D118" s="40"/>
      <c r="E118" s="40"/>
      <c r="F118" s="41"/>
      <c r="G118" s="41"/>
      <c r="H118" s="224"/>
      <c r="I118" s="41"/>
      <c r="J118" s="41"/>
      <c r="K118" s="41"/>
      <c r="L118" s="41"/>
      <c r="M118" s="41"/>
      <c r="N118" s="41"/>
      <c r="O118" s="41"/>
      <c r="P118" s="41"/>
      <c r="Q118" s="41"/>
      <c r="R118" s="41"/>
      <c r="S118" s="41"/>
    </row>
    <row r="119" spans="2:31" x14ac:dyDescent="0.2">
      <c r="B119" s="4"/>
      <c r="C119" s="38"/>
      <c r="D119" s="40"/>
      <c r="E119" s="40"/>
      <c r="F119" s="41"/>
      <c r="G119" s="41"/>
      <c r="H119" s="224"/>
      <c r="I119" s="41"/>
      <c r="J119" s="41"/>
      <c r="K119" s="41"/>
      <c r="L119" s="41"/>
      <c r="M119" s="41"/>
      <c r="N119" s="41"/>
      <c r="O119" s="41"/>
      <c r="P119" s="41"/>
      <c r="Q119" s="41"/>
      <c r="R119" s="41"/>
      <c r="S119" s="41"/>
    </row>
    <row r="120" spans="2:31" x14ac:dyDescent="0.2">
      <c r="B120" s="4"/>
      <c r="C120" s="38"/>
      <c r="D120" s="40"/>
      <c r="E120" s="40"/>
      <c r="F120" s="41"/>
      <c r="G120" s="41"/>
      <c r="H120" s="224"/>
      <c r="I120" s="41"/>
      <c r="J120" s="41"/>
      <c r="K120" s="41"/>
      <c r="L120" s="41"/>
      <c r="M120" s="41"/>
      <c r="N120" s="41"/>
      <c r="O120" s="41"/>
      <c r="P120" s="41"/>
      <c r="Q120" s="41"/>
      <c r="R120" s="41"/>
      <c r="S120" s="41"/>
    </row>
    <row r="121" spans="2:31" x14ac:dyDescent="0.2">
      <c r="B121" s="4"/>
      <c r="C121" s="38"/>
      <c r="D121" s="40"/>
      <c r="E121" s="40"/>
      <c r="F121" s="41"/>
      <c r="G121" s="41"/>
      <c r="H121" s="224"/>
      <c r="I121" s="41"/>
      <c r="J121" s="41"/>
      <c r="K121" s="41"/>
      <c r="L121" s="41"/>
      <c r="M121" s="41"/>
      <c r="N121" s="41"/>
      <c r="O121" s="41"/>
      <c r="P121" s="41"/>
      <c r="Q121" s="41"/>
      <c r="R121" s="41"/>
      <c r="S121" s="41"/>
    </row>
    <row r="122" spans="2:31" x14ac:dyDescent="0.2">
      <c r="C122" s="38"/>
      <c r="D122" s="40"/>
      <c r="E122" s="40"/>
      <c r="F122" s="41"/>
      <c r="G122" s="41"/>
      <c r="H122" s="224"/>
      <c r="I122" s="41"/>
      <c r="J122" s="41"/>
      <c r="K122" s="41"/>
      <c r="L122" s="41"/>
      <c r="M122" s="41"/>
      <c r="N122" s="41"/>
      <c r="O122" s="41"/>
      <c r="P122" s="41"/>
      <c r="Q122" s="41"/>
      <c r="R122" s="41"/>
      <c r="S122" s="41"/>
    </row>
    <row r="123" spans="2:31" x14ac:dyDescent="0.2">
      <c r="C123" s="38"/>
      <c r="D123" s="40"/>
      <c r="E123" s="40"/>
      <c r="F123" s="41"/>
      <c r="G123" s="41"/>
      <c r="H123" s="224"/>
      <c r="I123" s="41"/>
      <c r="J123" s="41"/>
      <c r="K123" s="41"/>
      <c r="L123" s="41"/>
      <c r="M123" s="41"/>
      <c r="N123" s="41"/>
      <c r="O123" s="41"/>
      <c r="P123" s="41"/>
      <c r="Q123" s="41"/>
      <c r="R123" s="41"/>
      <c r="S123" s="41"/>
    </row>
    <row r="124" spans="2:31" x14ac:dyDescent="0.2">
      <c r="C124" s="38"/>
      <c r="D124" s="40"/>
      <c r="E124" s="40"/>
      <c r="F124" s="41"/>
      <c r="G124" s="41"/>
      <c r="H124" s="224"/>
      <c r="I124" s="41"/>
      <c r="J124" s="41"/>
      <c r="K124" s="41"/>
      <c r="L124" s="41"/>
      <c r="M124" s="41"/>
      <c r="N124" s="41"/>
      <c r="O124" s="41"/>
      <c r="P124" s="41"/>
      <c r="Q124" s="41"/>
      <c r="R124" s="41"/>
      <c r="S124" s="41"/>
    </row>
    <row r="125" spans="2:31" x14ac:dyDescent="0.2">
      <c r="C125" s="38"/>
      <c r="D125" s="40"/>
      <c r="E125" s="40"/>
      <c r="F125" s="41"/>
      <c r="G125" s="41"/>
      <c r="H125" s="224"/>
      <c r="I125" s="41"/>
      <c r="J125" s="41"/>
      <c r="K125" s="41"/>
      <c r="L125" s="41"/>
      <c r="M125" s="41"/>
      <c r="N125" s="41"/>
      <c r="O125" s="41"/>
      <c r="P125" s="41"/>
      <c r="Q125" s="41"/>
      <c r="R125" s="41"/>
      <c r="S125" s="41"/>
    </row>
    <row r="126" spans="2:31" x14ac:dyDescent="0.2">
      <c r="D126" s="40"/>
      <c r="H126" s="33"/>
    </row>
    <row r="127" spans="2:31" x14ac:dyDescent="0.2">
      <c r="D127" s="40"/>
      <c r="H127" s="33"/>
    </row>
    <row r="128" spans="2:31" x14ac:dyDescent="0.2">
      <c r="D128" s="40"/>
      <c r="H128" s="33"/>
    </row>
    <row r="129" spans="4:8" x14ac:dyDescent="0.2">
      <c r="D129" s="40"/>
      <c r="H129" s="33"/>
    </row>
    <row r="130" spans="4:8" x14ac:dyDescent="0.2">
      <c r="D130" s="40"/>
      <c r="H130" s="33"/>
    </row>
    <row r="131" spans="4:8" x14ac:dyDescent="0.2">
      <c r="D131" s="40"/>
      <c r="H131" s="33"/>
    </row>
    <row r="132" spans="4:8" x14ac:dyDescent="0.2">
      <c r="D132" s="40"/>
      <c r="H132" s="33"/>
    </row>
    <row r="133" spans="4:8" x14ac:dyDescent="0.2">
      <c r="D133" s="40"/>
      <c r="H133" s="33"/>
    </row>
    <row r="134" spans="4:8" x14ac:dyDescent="0.2">
      <c r="D134" s="40"/>
      <c r="H134" s="33"/>
    </row>
    <row r="135" spans="4:8" x14ac:dyDescent="0.2">
      <c r="D135" s="40"/>
      <c r="H135" s="33"/>
    </row>
    <row r="136" spans="4:8" x14ac:dyDescent="0.2">
      <c r="D136" s="40"/>
      <c r="H136" s="33"/>
    </row>
    <row r="137" spans="4:8" x14ac:dyDescent="0.2">
      <c r="D137" s="40"/>
      <c r="H137" s="33"/>
    </row>
    <row r="138" spans="4:8" x14ac:dyDescent="0.2">
      <c r="D138" s="40"/>
      <c r="H138" s="33"/>
    </row>
    <row r="139" spans="4:8" x14ac:dyDescent="0.2">
      <c r="D139" s="40"/>
      <c r="H139" s="33"/>
    </row>
    <row r="140" spans="4:8" x14ac:dyDescent="0.2">
      <c r="D140" s="40"/>
      <c r="H140" s="33"/>
    </row>
    <row r="141" spans="4:8" x14ac:dyDescent="0.2">
      <c r="D141" s="40"/>
      <c r="H141" s="33"/>
    </row>
    <row r="142" spans="4:8" x14ac:dyDescent="0.2">
      <c r="D142" s="40"/>
      <c r="H142" s="33"/>
    </row>
    <row r="143" spans="4:8" x14ac:dyDescent="0.2">
      <c r="H143" s="33"/>
    </row>
    <row r="144" spans="4:8" x14ac:dyDescent="0.2">
      <c r="H144" s="33"/>
    </row>
    <row r="145" spans="8:8" x14ac:dyDescent="0.2">
      <c r="H145" s="33"/>
    </row>
    <row r="146" spans="8:8" x14ac:dyDescent="0.2">
      <c r="H146" s="33"/>
    </row>
    <row r="147" spans="8:8" x14ac:dyDescent="0.2">
      <c r="H147" s="33"/>
    </row>
    <row r="148" spans="8:8" x14ac:dyDescent="0.2">
      <c r="H148" s="33"/>
    </row>
    <row r="149" spans="8:8" x14ac:dyDescent="0.2">
      <c r="H149" s="33"/>
    </row>
    <row r="150" spans="8:8" x14ac:dyDescent="0.2">
      <c r="H150" s="33"/>
    </row>
    <row r="151" spans="8:8" x14ac:dyDescent="0.2">
      <c r="H151" s="33"/>
    </row>
    <row r="152" spans="8:8" x14ac:dyDescent="0.2">
      <c r="H152" s="33"/>
    </row>
    <row r="153" spans="8:8" x14ac:dyDescent="0.2">
      <c r="H153" s="33"/>
    </row>
    <row r="154" spans="8:8" x14ac:dyDescent="0.2">
      <c r="H154" s="33"/>
    </row>
    <row r="155" spans="8:8" x14ac:dyDescent="0.2">
      <c r="H155" s="33"/>
    </row>
    <row r="156" spans="8:8" x14ac:dyDescent="0.2">
      <c r="H156" s="33"/>
    </row>
    <row r="157" spans="8:8" x14ac:dyDescent="0.2">
      <c r="H157" s="33"/>
    </row>
    <row r="158" spans="8:8" x14ac:dyDescent="0.2">
      <c r="H158" s="33"/>
    </row>
    <row r="159" spans="8:8" x14ac:dyDescent="0.2">
      <c r="H159" s="33"/>
    </row>
    <row r="160" spans="8:8" x14ac:dyDescent="0.2">
      <c r="H160" s="33"/>
    </row>
    <row r="161" spans="8:8" x14ac:dyDescent="0.2">
      <c r="H161" s="33"/>
    </row>
    <row r="162" spans="8:8" x14ac:dyDescent="0.2">
      <c r="H162" s="33"/>
    </row>
    <row r="163" spans="8:8" x14ac:dyDescent="0.2">
      <c r="H163" s="33"/>
    </row>
    <row r="164" spans="8:8" x14ac:dyDescent="0.2">
      <c r="H164" s="33"/>
    </row>
    <row r="165" spans="8:8" x14ac:dyDescent="0.2">
      <c r="H165" s="33"/>
    </row>
    <row r="166" spans="8:8" x14ac:dyDescent="0.2">
      <c r="H166" s="33"/>
    </row>
    <row r="167" spans="8:8" x14ac:dyDescent="0.2">
      <c r="H167" s="33"/>
    </row>
    <row r="168" spans="8:8" x14ac:dyDescent="0.2">
      <c r="H168" s="33"/>
    </row>
    <row r="169" spans="8:8" x14ac:dyDescent="0.2">
      <c r="H169" s="33"/>
    </row>
    <row r="170" spans="8:8" x14ac:dyDescent="0.2">
      <c r="H170" s="33"/>
    </row>
    <row r="171" spans="8:8" x14ac:dyDescent="0.2">
      <c r="H171" s="33"/>
    </row>
    <row r="172" spans="8:8" x14ac:dyDescent="0.2">
      <c r="H172" s="33"/>
    </row>
    <row r="173" spans="8:8" x14ac:dyDescent="0.2">
      <c r="H173" s="33"/>
    </row>
    <row r="174" spans="8:8" x14ac:dyDescent="0.2">
      <c r="H174" s="33"/>
    </row>
    <row r="175" spans="8:8" x14ac:dyDescent="0.2">
      <c r="H175" s="33"/>
    </row>
    <row r="176" spans="8:8" x14ac:dyDescent="0.2">
      <c r="H176" s="33"/>
    </row>
    <row r="177" spans="8:8" x14ac:dyDescent="0.2">
      <c r="H177" s="33"/>
    </row>
    <row r="178" spans="8:8" x14ac:dyDescent="0.2">
      <c r="H178" s="33"/>
    </row>
    <row r="179" spans="8:8" x14ac:dyDescent="0.2">
      <c r="H179" s="33"/>
    </row>
    <row r="180" spans="8:8" x14ac:dyDescent="0.2">
      <c r="H180" s="33"/>
    </row>
    <row r="181" spans="8:8" x14ac:dyDescent="0.2">
      <c r="H181" s="33"/>
    </row>
    <row r="182" spans="8:8" x14ac:dyDescent="0.2">
      <c r="H182" s="33"/>
    </row>
    <row r="183" spans="8:8" x14ac:dyDescent="0.2">
      <c r="H183" s="33"/>
    </row>
    <row r="184" spans="8:8" x14ac:dyDescent="0.2">
      <c r="H184" s="33"/>
    </row>
    <row r="185" spans="8:8" x14ac:dyDescent="0.2">
      <c r="H185" s="33"/>
    </row>
    <row r="186" spans="8:8" x14ac:dyDescent="0.2">
      <c r="H186" s="33"/>
    </row>
    <row r="187" spans="8:8" x14ac:dyDescent="0.2">
      <c r="H187" s="33"/>
    </row>
    <row r="188" spans="8:8" x14ac:dyDescent="0.2">
      <c r="H188" s="33"/>
    </row>
    <row r="189" spans="8:8" x14ac:dyDescent="0.2">
      <c r="H189" s="33"/>
    </row>
    <row r="190" spans="8:8" x14ac:dyDescent="0.2">
      <c r="H190" s="33"/>
    </row>
    <row r="191" spans="8:8" x14ac:dyDescent="0.2">
      <c r="H191" s="33"/>
    </row>
    <row r="192" spans="8:8" x14ac:dyDescent="0.2">
      <c r="H192" s="33"/>
    </row>
    <row r="193" spans="8:8" x14ac:dyDescent="0.2">
      <c r="H193" s="33"/>
    </row>
    <row r="194" spans="8:8" x14ac:dyDescent="0.2">
      <c r="H194" s="33"/>
    </row>
    <row r="195" spans="8:8" x14ac:dyDescent="0.2">
      <c r="H195" s="33"/>
    </row>
    <row r="196" spans="8:8" x14ac:dyDescent="0.2">
      <c r="H196" s="33"/>
    </row>
    <row r="197" spans="8:8" x14ac:dyDescent="0.2">
      <c r="H197" s="33"/>
    </row>
    <row r="198" spans="8:8" x14ac:dyDescent="0.2">
      <c r="H198" s="33"/>
    </row>
    <row r="199" spans="8:8" x14ac:dyDescent="0.2">
      <c r="H199" s="33"/>
    </row>
    <row r="200" spans="8:8" x14ac:dyDescent="0.2">
      <c r="H200" s="33"/>
    </row>
    <row r="201" spans="8:8" x14ac:dyDescent="0.2">
      <c r="H201" s="33"/>
    </row>
    <row r="202" spans="8:8" x14ac:dyDescent="0.2">
      <c r="H202" s="33"/>
    </row>
    <row r="203" spans="8:8" x14ac:dyDescent="0.2">
      <c r="H203" s="33"/>
    </row>
    <row r="204" spans="8:8" x14ac:dyDescent="0.2">
      <c r="H204" s="33"/>
    </row>
    <row r="205" spans="8:8" x14ac:dyDescent="0.2">
      <c r="H205" s="33"/>
    </row>
    <row r="206" spans="8:8" x14ac:dyDescent="0.2">
      <c r="H206" s="33"/>
    </row>
    <row r="207" spans="8:8" x14ac:dyDescent="0.2">
      <c r="H207" s="33"/>
    </row>
    <row r="208" spans="8:8" x14ac:dyDescent="0.2">
      <c r="H208" s="33"/>
    </row>
    <row r="209" spans="8:8" x14ac:dyDescent="0.2">
      <c r="H209" s="33"/>
    </row>
    <row r="210" spans="8:8" x14ac:dyDescent="0.2">
      <c r="H210" s="33"/>
    </row>
    <row r="211" spans="8:8" x14ac:dyDescent="0.2">
      <c r="H211" s="33"/>
    </row>
    <row r="212" spans="8:8" x14ac:dyDescent="0.2">
      <c r="H212" s="33"/>
    </row>
    <row r="213" spans="8:8" x14ac:dyDescent="0.2">
      <c r="H213" s="33"/>
    </row>
    <row r="214" spans="8:8" x14ac:dyDescent="0.2">
      <c r="H214" s="33"/>
    </row>
    <row r="215" spans="8:8" x14ac:dyDescent="0.2">
      <c r="H215" s="33"/>
    </row>
    <row r="216" spans="8:8" x14ac:dyDescent="0.2">
      <c r="H216" s="33"/>
    </row>
    <row r="217" spans="8:8" x14ac:dyDescent="0.2">
      <c r="H217" s="33"/>
    </row>
    <row r="218" spans="8:8" x14ac:dyDescent="0.2">
      <c r="H218" s="33"/>
    </row>
    <row r="219" spans="8:8" x14ac:dyDescent="0.2">
      <c r="H219" s="33"/>
    </row>
    <row r="220" spans="8:8" x14ac:dyDescent="0.2">
      <c r="H220" s="33"/>
    </row>
  </sheetData>
  <customSheetViews>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1"/>
      <headerFooter alignWithMargins="0"/>
      <autoFilter ref="B2:IY211" xr:uid="{356F79AE-6FF6-4A04-B003-FCD0B40608A3}"/>
    </customSheetView>
    <customSheetView guid="{460C675D-EB01-4F1F-8F6F-F3410AC9815E}" hiddenColumns="1" topLeftCell="B1">
      <pane xSplit="4" ySplit="2" topLeftCell="F3" activePane="bottomRight" state="frozen"/>
      <selection pane="bottomRight"/>
      <pageMargins left="0.75" right="0.75" top="1" bottom="1" header="0.5" footer="0.5"/>
      <pageSetup paperSize="9" orientation="portrait" r:id="rId2"/>
      <headerFooter alignWithMargins="0"/>
    </customSheetView>
  </customSheetViews>
  <phoneticPr fontId="12" type="noConversion"/>
  <conditionalFormatting sqref="T3:T108">
    <cfRule type="expression" dxfId="11" priority="100">
      <formula>#REF!="yes"</formula>
    </cfRule>
  </conditionalFormatting>
  <conditionalFormatting sqref="AE3:AE4">
    <cfRule type="expression" dxfId="10" priority="4">
      <formula>AF3="yes"</formula>
    </cfRule>
  </conditionalFormatting>
  <conditionalFormatting sqref="D3:D21 D23:D108">
    <cfRule type="expression" dxfId="9" priority="1">
      <formula>#REF!="yes"</formula>
    </cfRule>
    <cfRule type="expression" dxfId="8" priority="2">
      <formula>AND(#REF!="no",$L3="up")</formula>
    </cfRule>
  </conditionalFormatting>
  <dataValidations count="1">
    <dataValidation type="list" allowBlank="1" showInputMessage="1" showErrorMessage="1" sqref="D1:G1" xr:uid="{00000000-0002-0000-1900-000000000000}">
      <formula1>Quarters</formula1>
    </dataValidation>
  </dataValidations>
  <pageMargins left="0.75" right="0.75" top="1" bottom="1" header="0.5" footer="0.5"/>
  <pageSetup paperSize="9"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dimension ref="A1:AD113"/>
  <sheetViews>
    <sheetView workbookViewId="0">
      <pane ySplit="6" topLeftCell="A7" activePane="bottomLeft" state="frozen"/>
      <selection pane="bottomLeft"/>
    </sheetView>
  </sheetViews>
  <sheetFormatPr defaultRowHeight="10" x14ac:dyDescent="0.2"/>
  <cols>
    <col min="1" max="1" width="39" customWidth="1"/>
    <col min="2" max="2" width="10.44140625" customWidth="1"/>
    <col min="3" max="3" width="42.77734375" bestFit="1" customWidth="1"/>
    <col min="4" max="4" width="7" customWidth="1"/>
    <col min="5" max="5" width="40.6640625" bestFit="1" customWidth="1"/>
    <col min="6" max="6" width="15.6640625" customWidth="1"/>
    <col min="7" max="9" width="16.77734375" style="158" customWidth="1"/>
    <col min="10" max="18" width="16.77734375" style="392" customWidth="1"/>
    <col min="19" max="21" width="16.77734375" customWidth="1"/>
    <col min="22" max="24" width="16.77734375" style="403" customWidth="1"/>
    <col min="25" max="27" width="16.77734375" customWidth="1"/>
    <col min="28" max="30" width="16.77734375" style="411" customWidth="1"/>
  </cols>
  <sheetData>
    <row r="1" spans="1:30" ht="26" x14ac:dyDescent="0.3">
      <c r="A1" s="381" t="s">
        <v>521</v>
      </c>
    </row>
    <row r="5" spans="1:30" ht="10.5" x14ac:dyDescent="0.25">
      <c r="G5" s="455" t="s">
        <v>462</v>
      </c>
      <c r="H5" s="456"/>
      <c r="I5" s="455"/>
      <c r="J5" s="455" t="s">
        <v>608</v>
      </c>
      <c r="K5" s="456"/>
      <c r="L5" s="455"/>
      <c r="M5" s="455" t="s">
        <v>609</v>
      </c>
      <c r="N5" s="456"/>
      <c r="O5" s="455"/>
      <c r="P5" s="455" t="s">
        <v>610</v>
      </c>
      <c r="Q5" s="456"/>
      <c r="R5" s="455"/>
      <c r="S5" s="455" t="s">
        <v>623</v>
      </c>
      <c r="T5" s="456"/>
      <c r="U5" s="455"/>
      <c r="V5" s="455" t="s">
        <v>628</v>
      </c>
      <c r="W5" s="456"/>
      <c r="X5" s="455"/>
      <c r="Y5" s="455" t="s">
        <v>633</v>
      </c>
      <c r="Z5" s="456"/>
      <c r="AA5" s="455"/>
      <c r="AB5" s="455" t="s">
        <v>638</v>
      </c>
      <c r="AC5" s="456"/>
      <c r="AD5" s="455"/>
    </row>
    <row r="6" spans="1:30" ht="21" x14ac:dyDescent="0.2">
      <c r="A6" s="102" t="s">
        <v>186</v>
      </c>
      <c r="B6" s="102" t="s">
        <v>187</v>
      </c>
      <c r="C6" s="102" t="s">
        <v>188</v>
      </c>
      <c r="D6" s="102" t="s">
        <v>189</v>
      </c>
      <c r="E6" s="102" t="s">
        <v>0</v>
      </c>
      <c r="F6" s="102" t="s">
        <v>1</v>
      </c>
      <c r="G6" s="140" t="s">
        <v>135</v>
      </c>
      <c r="H6" s="102" t="s">
        <v>136</v>
      </c>
      <c r="I6" s="139" t="s">
        <v>4</v>
      </c>
      <c r="J6" s="140" t="s">
        <v>135</v>
      </c>
      <c r="K6" s="102" t="s">
        <v>136</v>
      </c>
      <c r="L6" s="139" t="s">
        <v>4</v>
      </c>
      <c r="M6" s="140" t="s">
        <v>135</v>
      </c>
      <c r="N6" s="102" t="s">
        <v>136</v>
      </c>
      <c r="O6" s="139" t="s">
        <v>4</v>
      </c>
      <c r="P6" s="140" t="s">
        <v>135</v>
      </c>
      <c r="Q6" s="102" t="s">
        <v>136</v>
      </c>
      <c r="R6" s="139" t="s">
        <v>4</v>
      </c>
      <c r="S6" s="140" t="s">
        <v>135</v>
      </c>
      <c r="T6" s="102" t="s">
        <v>136</v>
      </c>
      <c r="U6" s="139" t="s">
        <v>4</v>
      </c>
      <c r="V6" s="140" t="s">
        <v>135</v>
      </c>
      <c r="W6" s="102" t="s">
        <v>136</v>
      </c>
      <c r="X6" s="139" t="s">
        <v>4</v>
      </c>
      <c r="Y6" s="140" t="s">
        <v>135</v>
      </c>
      <c r="Z6" s="102" t="s">
        <v>136</v>
      </c>
      <c r="AA6" s="139" t="s">
        <v>4</v>
      </c>
      <c r="AB6" s="140" t="s">
        <v>135</v>
      </c>
      <c r="AC6" s="102" t="s">
        <v>136</v>
      </c>
      <c r="AD6" s="139" t="s">
        <v>4</v>
      </c>
    </row>
    <row r="7" spans="1:30" x14ac:dyDescent="0.2">
      <c r="A7" s="158" t="s">
        <v>184</v>
      </c>
      <c r="B7" s="158" t="s">
        <v>190</v>
      </c>
      <c r="C7" s="158" t="s">
        <v>191</v>
      </c>
      <c r="D7" s="158" t="s">
        <v>192</v>
      </c>
      <c r="E7" s="158" t="s">
        <v>193</v>
      </c>
      <c r="F7" s="158" t="s">
        <v>194</v>
      </c>
      <c r="G7" s="154">
        <v>379692</v>
      </c>
      <c r="H7" s="156">
        <v>553119.88333333295</v>
      </c>
      <c r="I7" s="152">
        <v>0.68645516359277559</v>
      </c>
      <c r="J7" s="154">
        <v>379078</v>
      </c>
      <c r="K7" s="156">
        <v>553650.86666666705</v>
      </c>
      <c r="L7" s="152">
        <v>0.68468781107901522</v>
      </c>
      <c r="M7" s="154">
        <v>380602</v>
      </c>
      <c r="N7" s="156">
        <v>554209.57499999995</v>
      </c>
      <c r="O7" s="152">
        <v>0.68674742763150576</v>
      </c>
      <c r="P7" s="154">
        <v>383466</v>
      </c>
      <c r="Q7" s="156">
        <v>554821.74166666705</v>
      </c>
      <c r="R7" s="152">
        <v>0.69115171811414633</v>
      </c>
      <c r="S7" s="154">
        <v>386160</v>
      </c>
      <c r="T7" s="156">
        <v>555474.02500000002</v>
      </c>
      <c r="U7" s="152">
        <v>0.69519002261176832</v>
      </c>
      <c r="V7" s="154">
        <v>389486</v>
      </c>
      <c r="W7" s="156">
        <v>556139.00833333295</v>
      </c>
      <c r="X7" s="152">
        <v>0.70033929316922472</v>
      </c>
      <c r="Y7" s="154">
        <v>394864</v>
      </c>
      <c r="Z7" s="156">
        <v>556817.17500000005</v>
      </c>
      <c r="AA7" s="152">
        <v>0.70914479245364503</v>
      </c>
      <c r="AB7" s="154">
        <v>402180</v>
      </c>
      <c r="AC7" s="156">
        <v>557505.02500000002</v>
      </c>
      <c r="AD7" s="152">
        <v>0.72139260090077217</v>
      </c>
    </row>
    <row r="8" spans="1:30" x14ac:dyDescent="0.2">
      <c r="A8" s="158" t="s">
        <v>181</v>
      </c>
      <c r="B8" s="158" t="s">
        <v>199</v>
      </c>
      <c r="C8" s="158" t="s">
        <v>200</v>
      </c>
      <c r="D8" s="158" t="s">
        <v>201</v>
      </c>
      <c r="E8" s="158" t="s">
        <v>202</v>
      </c>
      <c r="F8" s="158" t="s">
        <v>6</v>
      </c>
      <c r="G8" s="154">
        <v>130110</v>
      </c>
      <c r="H8" s="156">
        <v>149183.09166666699</v>
      </c>
      <c r="I8" s="152">
        <v>0.87214977613358691</v>
      </c>
      <c r="J8" s="154">
        <v>130517</v>
      </c>
      <c r="K8" s="156">
        <v>149236.316666667</v>
      </c>
      <c r="L8" s="152">
        <v>0.87456594289660528</v>
      </c>
      <c r="M8" s="154">
        <v>131426</v>
      </c>
      <c r="N8" s="156">
        <v>149294.58333333299</v>
      </c>
      <c r="O8" s="152">
        <v>0.88031325092727941</v>
      </c>
      <c r="P8" s="154">
        <v>132853</v>
      </c>
      <c r="Q8" s="156">
        <v>149350.691666667</v>
      </c>
      <c r="R8" s="152">
        <v>0.88953722622532017</v>
      </c>
      <c r="S8" s="154">
        <v>134324</v>
      </c>
      <c r="T8" s="156">
        <v>149405.29166666701</v>
      </c>
      <c r="U8" s="152">
        <v>0.89905784796221033</v>
      </c>
      <c r="V8" s="154">
        <v>135658</v>
      </c>
      <c r="W8" s="156">
        <v>149456.49166666699</v>
      </c>
      <c r="X8" s="152">
        <v>0.90767552808986185</v>
      </c>
      <c r="Y8" s="154">
        <v>138128</v>
      </c>
      <c r="Z8" s="156">
        <v>149504.04999999999</v>
      </c>
      <c r="AA8" s="152">
        <v>0.92390808141986791</v>
      </c>
      <c r="AB8" s="154">
        <v>141638</v>
      </c>
      <c r="AC8" s="156">
        <v>149554.96666666699</v>
      </c>
      <c r="AD8" s="152">
        <v>0.94706316451320138</v>
      </c>
    </row>
    <row r="9" spans="1:30" x14ac:dyDescent="0.2">
      <c r="A9" s="158" t="s">
        <v>179</v>
      </c>
      <c r="B9" s="158" t="s">
        <v>203</v>
      </c>
      <c r="C9" s="158" t="s">
        <v>204</v>
      </c>
      <c r="D9" s="158" t="s">
        <v>205</v>
      </c>
      <c r="E9" s="158" t="s">
        <v>206</v>
      </c>
      <c r="F9" s="158" t="s">
        <v>7</v>
      </c>
      <c r="G9" s="154">
        <v>126610</v>
      </c>
      <c r="H9" s="156">
        <v>159736.45000000001</v>
      </c>
      <c r="I9" s="152">
        <v>0.79261809061112842</v>
      </c>
      <c r="J9" s="154">
        <v>126805</v>
      </c>
      <c r="K9" s="156">
        <v>159753.1</v>
      </c>
      <c r="L9" s="152">
        <v>0.79375611490481246</v>
      </c>
      <c r="M9" s="154">
        <v>128497</v>
      </c>
      <c r="N9" s="156">
        <v>159768.23333333299</v>
      </c>
      <c r="O9" s="152">
        <v>0.80427127044654645</v>
      </c>
      <c r="P9" s="154">
        <v>130474</v>
      </c>
      <c r="Q9" s="156">
        <v>159787.45000000001</v>
      </c>
      <c r="R9" s="152">
        <v>0.81654723196346135</v>
      </c>
      <c r="S9" s="154">
        <v>132117</v>
      </c>
      <c r="T9" s="156">
        <v>159819.95000000001</v>
      </c>
      <c r="U9" s="152">
        <v>0.82666150252205683</v>
      </c>
      <c r="V9" s="154">
        <v>133732</v>
      </c>
      <c r="W9" s="156">
        <v>159847.13333333301</v>
      </c>
      <c r="X9" s="152">
        <v>0.83662432482367699</v>
      </c>
      <c r="Y9" s="154">
        <v>137314</v>
      </c>
      <c r="Z9" s="156">
        <v>159879.28333333301</v>
      </c>
      <c r="AA9" s="152">
        <v>0.85886049234855177</v>
      </c>
      <c r="AB9" s="154">
        <v>141854</v>
      </c>
      <c r="AC9" s="156">
        <v>159927.35833333299</v>
      </c>
      <c r="AD9" s="152">
        <v>0.88699020279155061</v>
      </c>
    </row>
    <row r="10" spans="1:30" x14ac:dyDescent="0.2">
      <c r="A10" s="158" t="s">
        <v>181</v>
      </c>
      <c r="B10" s="158" t="s">
        <v>199</v>
      </c>
      <c r="C10" s="158" t="s">
        <v>200</v>
      </c>
      <c r="D10" s="158" t="s">
        <v>201</v>
      </c>
      <c r="E10" s="158" t="s">
        <v>207</v>
      </c>
      <c r="F10" s="158" t="s">
        <v>8</v>
      </c>
      <c r="G10" s="154">
        <v>53195</v>
      </c>
      <c r="H10" s="156">
        <v>69524.983333333294</v>
      </c>
      <c r="I10" s="152">
        <v>0.7651206436822835</v>
      </c>
      <c r="J10" s="154">
        <v>53476</v>
      </c>
      <c r="K10" s="156">
        <v>69590.925000000003</v>
      </c>
      <c r="L10" s="152">
        <v>0.76843352779115948</v>
      </c>
      <c r="M10" s="154">
        <v>54076</v>
      </c>
      <c r="N10" s="156">
        <v>69665.833333333299</v>
      </c>
      <c r="O10" s="152">
        <v>0.77621981124176165</v>
      </c>
      <c r="P10" s="154">
        <v>54509</v>
      </c>
      <c r="Q10" s="156">
        <v>69743.066666666695</v>
      </c>
      <c r="R10" s="152">
        <v>0.78156872941252908</v>
      </c>
      <c r="S10" s="154">
        <v>55340</v>
      </c>
      <c r="T10" s="156">
        <v>69822.925000000003</v>
      </c>
      <c r="U10" s="152">
        <v>0.79257636370862428</v>
      </c>
      <c r="V10" s="154">
        <v>55549</v>
      </c>
      <c r="W10" s="156">
        <v>69902.483333333294</v>
      </c>
      <c r="X10" s="152">
        <v>0.79466418575019671</v>
      </c>
      <c r="Y10" s="154">
        <v>56253</v>
      </c>
      <c r="Z10" s="156">
        <v>69984.875</v>
      </c>
      <c r="AA10" s="152">
        <v>0.80378796132735819</v>
      </c>
      <c r="AB10" s="154">
        <v>57750</v>
      </c>
      <c r="AC10" s="156">
        <v>70067.416666666701</v>
      </c>
      <c r="AD10" s="152">
        <v>0.82420621092305113</v>
      </c>
    </row>
    <row r="11" spans="1:30" x14ac:dyDescent="0.2">
      <c r="A11" s="158" t="s">
        <v>179</v>
      </c>
      <c r="B11" s="158" t="s">
        <v>203</v>
      </c>
      <c r="C11" s="158" t="s">
        <v>208</v>
      </c>
      <c r="D11" s="158" t="s">
        <v>209</v>
      </c>
      <c r="E11" s="158" t="s">
        <v>464</v>
      </c>
      <c r="F11" s="158" t="s">
        <v>465</v>
      </c>
      <c r="G11" s="154">
        <v>401319</v>
      </c>
      <c r="H11" s="156">
        <v>565411.11666666705</v>
      </c>
      <c r="I11" s="152">
        <v>0.70978264871398689</v>
      </c>
      <c r="J11" s="154">
        <v>402835</v>
      </c>
      <c r="K11" s="156">
        <v>566163.61666666705</v>
      </c>
      <c r="L11" s="152">
        <v>0.71151693281126549</v>
      </c>
      <c r="M11" s="154">
        <v>409118</v>
      </c>
      <c r="N11" s="156">
        <v>567003.89166666695</v>
      </c>
      <c r="O11" s="152">
        <v>0.72154354848857771</v>
      </c>
      <c r="P11" s="154">
        <v>417710</v>
      </c>
      <c r="Q11" s="156">
        <v>567886.35833333305</v>
      </c>
      <c r="R11" s="152">
        <v>0.73555209395400933</v>
      </c>
      <c r="S11" s="154">
        <v>424979</v>
      </c>
      <c r="T11" s="156">
        <v>568810.77500000002</v>
      </c>
      <c r="U11" s="152">
        <v>0.7471359873588892</v>
      </c>
      <c r="V11" s="154">
        <v>430995</v>
      </c>
      <c r="W11" s="156">
        <v>569761.59166666702</v>
      </c>
      <c r="X11" s="152">
        <v>0.75644797105268735</v>
      </c>
      <c r="Y11" s="154">
        <v>444916</v>
      </c>
      <c r="Z11" s="156">
        <v>570712.77500000002</v>
      </c>
      <c r="AA11" s="152">
        <v>0.77957953543268765</v>
      </c>
      <c r="AB11" s="154">
        <v>459921</v>
      </c>
      <c r="AC11" s="156">
        <v>571684.05000000005</v>
      </c>
      <c r="AD11" s="152">
        <v>0.80450206718203865</v>
      </c>
    </row>
    <row r="12" spans="1:30" x14ac:dyDescent="0.2">
      <c r="A12" s="158" t="s">
        <v>183</v>
      </c>
      <c r="B12" s="158" t="s">
        <v>211</v>
      </c>
      <c r="C12" s="158" t="s">
        <v>212</v>
      </c>
      <c r="D12" s="158" t="s">
        <v>213</v>
      </c>
      <c r="E12" s="158" t="s">
        <v>214</v>
      </c>
      <c r="F12" s="158" t="s">
        <v>144</v>
      </c>
      <c r="G12" s="154">
        <v>182996</v>
      </c>
      <c r="H12" s="156">
        <v>302504.36666666699</v>
      </c>
      <c r="I12" s="152">
        <v>0.60493672212555327</v>
      </c>
      <c r="J12" s="154">
        <v>182963</v>
      </c>
      <c r="K12" s="156">
        <v>302611.65833333298</v>
      </c>
      <c r="L12" s="152">
        <v>0.60461318974850098</v>
      </c>
      <c r="M12" s="154">
        <v>185262</v>
      </c>
      <c r="N12" s="156">
        <v>302751.65833333298</v>
      </c>
      <c r="O12" s="152">
        <v>0.61192728396560736</v>
      </c>
      <c r="P12" s="154">
        <v>188147</v>
      </c>
      <c r="Q12" s="156">
        <v>302913.10833333299</v>
      </c>
      <c r="R12" s="152">
        <v>0.62112531555735262</v>
      </c>
      <c r="S12" s="154">
        <v>190388</v>
      </c>
      <c r="T12" s="156">
        <v>303127.566666667</v>
      </c>
      <c r="U12" s="152">
        <v>0.62807880554578333</v>
      </c>
      <c r="V12" s="154">
        <v>192947</v>
      </c>
      <c r="W12" s="156">
        <v>303428.058333333</v>
      </c>
      <c r="X12" s="152">
        <v>0.63589043498421871</v>
      </c>
      <c r="Y12" s="154">
        <v>197650</v>
      </c>
      <c r="Z12" s="156">
        <v>303754.875</v>
      </c>
      <c r="AA12" s="152">
        <v>0.65068914531824384</v>
      </c>
      <c r="AB12" s="154">
        <v>201846</v>
      </c>
      <c r="AC12" s="156">
        <v>304124.51666666701</v>
      </c>
      <c r="AD12" s="152">
        <v>0.6636952594691059</v>
      </c>
    </row>
    <row r="13" spans="1:30" x14ac:dyDescent="0.2">
      <c r="A13" s="158" t="s">
        <v>180</v>
      </c>
      <c r="B13" s="158" t="s">
        <v>215</v>
      </c>
      <c r="C13" s="158" t="s">
        <v>216</v>
      </c>
      <c r="D13" s="158" t="s">
        <v>217</v>
      </c>
      <c r="E13" s="158" t="s">
        <v>218</v>
      </c>
      <c r="F13" s="158" t="s">
        <v>145</v>
      </c>
      <c r="G13" s="154">
        <v>526922</v>
      </c>
      <c r="H13" s="156">
        <v>720154.55</v>
      </c>
      <c r="I13" s="152">
        <v>0.7316790541696917</v>
      </c>
      <c r="J13" s="154">
        <v>529371</v>
      </c>
      <c r="K13" s="156">
        <v>720319.375</v>
      </c>
      <c r="L13" s="152">
        <v>0.73491151060597248</v>
      </c>
      <c r="M13" s="154">
        <v>537440</v>
      </c>
      <c r="N13" s="156">
        <v>720485.01666666695</v>
      </c>
      <c r="O13" s="152">
        <v>0.74594195238989558</v>
      </c>
      <c r="P13" s="154">
        <v>547363</v>
      </c>
      <c r="Q13" s="156">
        <v>720654.40833333298</v>
      </c>
      <c r="R13" s="152">
        <v>0.7595360462248385</v>
      </c>
      <c r="S13" s="154">
        <v>556420</v>
      </c>
      <c r="T13" s="156">
        <v>720837.78333333298</v>
      </c>
      <c r="U13" s="152">
        <v>0.77190737342731353</v>
      </c>
      <c r="V13" s="154">
        <v>562647</v>
      </c>
      <c r="W13" s="156">
        <v>721019.38333333295</v>
      </c>
      <c r="X13" s="152">
        <v>0.78034934012291857</v>
      </c>
      <c r="Y13" s="154">
        <v>576394</v>
      </c>
      <c r="Z13" s="156">
        <v>721226.53333333298</v>
      </c>
      <c r="AA13" s="152">
        <v>0.79918579442168836</v>
      </c>
      <c r="AB13" s="154">
        <v>593940</v>
      </c>
      <c r="AC13" s="156">
        <v>721520.67500000005</v>
      </c>
      <c r="AD13" s="152">
        <v>0.82317807455760017</v>
      </c>
    </row>
    <row r="14" spans="1:30" x14ac:dyDescent="0.2">
      <c r="A14" s="158" t="s">
        <v>180</v>
      </c>
      <c r="B14" s="158" t="s">
        <v>215</v>
      </c>
      <c r="C14" s="158" t="s">
        <v>274</v>
      </c>
      <c r="D14" s="158" t="s">
        <v>275</v>
      </c>
      <c r="E14" s="158" t="s">
        <v>466</v>
      </c>
      <c r="F14" s="158" t="s">
        <v>467</v>
      </c>
      <c r="G14" s="154">
        <v>610127</v>
      </c>
      <c r="H14" s="156">
        <v>810666.125</v>
      </c>
      <c r="I14" s="152">
        <v>0.75262426933159443</v>
      </c>
      <c r="J14" s="154">
        <v>613924</v>
      </c>
      <c r="K14" s="156">
        <v>810863.558333333</v>
      </c>
      <c r="L14" s="152">
        <v>0.75712367844212047</v>
      </c>
      <c r="M14" s="154">
        <v>622110</v>
      </c>
      <c r="N14" s="156">
        <v>811138.07499999995</v>
      </c>
      <c r="O14" s="152">
        <v>0.76695943535877054</v>
      </c>
      <c r="P14" s="154">
        <v>631640</v>
      </c>
      <c r="Q14" s="156">
        <v>811440.07499999995</v>
      </c>
      <c r="R14" s="152">
        <v>0.77841854187445703</v>
      </c>
      <c r="S14" s="154">
        <v>640169</v>
      </c>
      <c r="T14" s="156">
        <v>811751.21666666702</v>
      </c>
      <c r="U14" s="152">
        <v>0.78862709024170818</v>
      </c>
      <c r="V14" s="154">
        <v>646112</v>
      </c>
      <c r="W14" s="156">
        <v>812115.77500000002</v>
      </c>
      <c r="X14" s="152">
        <v>0.79559099809383704</v>
      </c>
      <c r="Y14" s="154">
        <v>662066</v>
      </c>
      <c r="Z14" s="156">
        <v>812516.95</v>
      </c>
      <c r="AA14" s="152">
        <v>0.8148334628588364</v>
      </c>
      <c r="AB14" s="154">
        <v>681221</v>
      </c>
      <c r="AC14" s="156">
        <v>812972.85</v>
      </c>
      <c r="AD14" s="152">
        <v>0.83793819190886887</v>
      </c>
    </row>
    <row r="15" spans="1:30" x14ac:dyDescent="0.2">
      <c r="A15" s="158" t="s">
        <v>182</v>
      </c>
      <c r="B15" s="158" t="s">
        <v>219</v>
      </c>
      <c r="C15" s="158" t="s">
        <v>220</v>
      </c>
      <c r="D15" s="158" t="s">
        <v>221</v>
      </c>
      <c r="E15" s="158" t="s">
        <v>222</v>
      </c>
      <c r="F15" s="158" t="s">
        <v>10</v>
      </c>
      <c r="G15" s="154">
        <v>81144</v>
      </c>
      <c r="H15" s="156">
        <v>95884.7</v>
      </c>
      <c r="I15" s="152">
        <v>0.84626640120895202</v>
      </c>
      <c r="J15" s="154">
        <v>81812</v>
      </c>
      <c r="K15" s="156">
        <v>95933.074999999997</v>
      </c>
      <c r="L15" s="152">
        <v>0.85280285240517939</v>
      </c>
      <c r="M15" s="154">
        <v>83376</v>
      </c>
      <c r="N15" s="156">
        <v>95985.783333333296</v>
      </c>
      <c r="O15" s="152">
        <v>0.86862863545591074</v>
      </c>
      <c r="P15" s="154">
        <v>84375</v>
      </c>
      <c r="Q15" s="156">
        <v>96042.341666666704</v>
      </c>
      <c r="R15" s="152">
        <v>0.87851877136481693</v>
      </c>
      <c r="S15" s="154">
        <v>85540</v>
      </c>
      <c r="T15" s="156">
        <v>96105.416666666701</v>
      </c>
      <c r="U15" s="152">
        <v>0.89006429571694246</v>
      </c>
      <c r="V15" s="154">
        <v>86740</v>
      </c>
      <c r="W15" s="156">
        <v>96173.108333333294</v>
      </c>
      <c r="X15" s="152">
        <v>0.90191532230986649</v>
      </c>
      <c r="Y15" s="154">
        <v>89135</v>
      </c>
      <c r="Z15" s="156">
        <v>96238.85</v>
      </c>
      <c r="AA15" s="152">
        <v>0.92618521522233477</v>
      </c>
      <c r="AB15" s="154">
        <v>91987</v>
      </c>
      <c r="AC15" s="156">
        <v>96312.916666666701</v>
      </c>
      <c r="AD15" s="152">
        <v>0.95508477142646986</v>
      </c>
    </row>
    <row r="16" spans="1:30" x14ac:dyDescent="0.2">
      <c r="A16" s="158" t="s">
        <v>182</v>
      </c>
      <c r="B16" s="158" t="s">
        <v>219</v>
      </c>
      <c r="C16" s="158" t="s">
        <v>220</v>
      </c>
      <c r="D16" s="158" t="s">
        <v>221</v>
      </c>
      <c r="E16" s="158" t="s">
        <v>223</v>
      </c>
      <c r="F16" s="158" t="s">
        <v>11</v>
      </c>
      <c r="G16" s="154">
        <v>91814</v>
      </c>
      <c r="H16" s="156">
        <v>100076.75</v>
      </c>
      <c r="I16" s="152">
        <v>0.91743586797133203</v>
      </c>
      <c r="J16" s="154">
        <v>92891</v>
      </c>
      <c r="K16" s="156">
        <v>100092.183333333</v>
      </c>
      <c r="L16" s="152">
        <v>0.9280544884374119</v>
      </c>
      <c r="M16" s="154">
        <v>94388</v>
      </c>
      <c r="N16" s="156">
        <v>100104.35</v>
      </c>
      <c r="O16" s="152">
        <v>0.94289608793224267</v>
      </c>
      <c r="P16" s="154">
        <v>95624</v>
      </c>
      <c r="Q16" s="156">
        <v>100111.83333333299</v>
      </c>
      <c r="R16" s="152">
        <v>0.95517179953752041</v>
      </c>
      <c r="S16" s="154">
        <v>96611</v>
      </c>
      <c r="T16" s="156">
        <v>100120.883333333</v>
      </c>
      <c r="U16" s="152">
        <v>0.96494354407913563</v>
      </c>
      <c r="V16" s="154">
        <v>98315</v>
      </c>
      <c r="W16" s="156">
        <v>100124.72500000001</v>
      </c>
      <c r="X16" s="152">
        <v>0.98192529367746073</v>
      </c>
      <c r="Y16" s="154">
        <v>100701</v>
      </c>
      <c r="Z16" s="156">
        <v>100137</v>
      </c>
      <c r="AA16" s="152">
        <v>1.0056322837712335</v>
      </c>
      <c r="AB16" s="154">
        <v>103730</v>
      </c>
      <c r="AC16" s="156">
        <v>100155.96666666699</v>
      </c>
      <c r="AD16" s="152">
        <v>1.0356846771318966</v>
      </c>
    </row>
    <row r="17" spans="1:30" x14ac:dyDescent="0.2">
      <c r="A17" s="158" t="s">
        <v>182</v>
      </c>
      <c r="B17" s="158" t="s">
        <v>219</v>
      </c>
      <c r="C17" s="158" t="s">
        <v>224</v>
      </c>
      <c r="D17" s="158" t="s">
        <v>225</v>
      </c>
      <c r="E17" s="158" t="s">
        <v>226</v>
      </c>
      <c r="F17" s="158" t="s">
        <v>12</v>
      </c>
      <c r="G17" s="154">
        <v>139969</v>
      </c>
      <c r="H17" s="156">
        <v>173535.78333333301</v>
      </c>
      <c r="I17" s="152">
        <v>0.80657140165232166</v>
      </c>
      <c r="J17" s="154">
        <v>141227</v>
      </c>
      <c r="K17" s="156">
        <v>173608.17499999999</v>
      </c>
      <c r="L17" s="152">
        <v>0.8134812775953667</v>
      </c>
      <c r="M17" s="154">
        <v>143272</v>
      </c>
      <c r="N17" s="156">
        <v>173684.21666666699</v>
      </c>
      <c r="O17" s="152">
        <v>0.82489936477628356</v>
      </c>
      <c r="P17" s="154">
        <v>145576</v>
      </c>
      <c r="Q17" s="156">
        <v>173767.84166666699</v>
      </c>
      <c r="R17" s="152">
        <v>0.83776145576609939</v>
      </c>
      <c r="S17" s="154">
        <v>147159</v>
      </c>
      <c r="T17" s="156">
        <v>173870.625</v>
      </c>
      <c r="U17" s="152">
        <v>0.84637068509991265</v>
      </c>
      <c r="V17" s="154">
        <v>148882</v>
      </c>
      <c r="W17" s="156">
        <v>173972.75833333301</v>
      </c>
      <c r="X17" s="152">
        <v>0.85577765982614962</v>
      </c>
      <c r="Y17" s="154">
        <v>152535</v>
      </c>
      <c r="Z17" s="156">
        <v>174084.84166666699</v>
      </c>
      <c r="AA17" s="152">
        <v>0.87621069439273724</v>
      </c>
      <c r="AB17" s="154">
        <v>156825</v>
      </c>
      <c r="AC17" s="156">
        <v>174199.05</v>
      </c>
      <c r="AD17" s="152">
        <v>0.90026323335287994</v>
      </c>
    </row>
    <row r="18" spans="1:30" x14ac:dyDescent="0.2">
      <c r="A18" s="158" t="s">
        <v>181</v>
      </c>
      <c r="B18" s="158" t="s">
        <v>199</v>
      </c>
      <c r="C18" s="158" t="s">
        <v>227</v>
      </c>
      <c r="D18" s="158" t="s">
        <v>228</v>
      </c>
      <c r="E18" s="158" t="s">
        <v>229</v>
      </c>
      <c r="F18" s="158" t="s">
        <v>230</v>
      </c>
      <c r="G18" s="154">
        <v>278199</v>
      </c>
      <c r="H18" s="156">
        <v>349292.24166666699</v>
      </c>
      <c r="I18" s="152">
        <v>0.79646487042643233</v>
      </c>
      <c r="J18" s="154">
        <v>280769</v>
      </c>
      <c r="K18" s="156">
        <v>349401.36666666699</v>
      </c>
      <c r="L18" s="152">
        <v>0.80357155634098287</v>
      </c>
      <c r="M18" s="154">
        <v>284076</v>
      </c>
      <c r="N18" s="156">
        <v>349533.11666666699</v>
      </c>
      <c r="O18" s="152">
        <v>0.81272985721381497</v>
      </c>
      <c r="P18" s="154">
        <v>288245</v>
      </c>
      <c r="Q18" s="156">
        <v>349676.71666666702</v>
      </c>
      <c r="R18" s="152">
        <v>0.82431853841379021</v>
      </c>
      <c r="S18" s="154">
        <v>291970</v>
      </c>
      <c r="T18" s="156">
        <v>349771.09166666702</v>
      </c>
      <c r="U18" s="152">
        <v>0.83474594372209687</v>
      </c>
      <c r="V18" s="154">
        <v>294131</v>
      </c>
      <c r="W18" s="156">
        <v>349887.375</v>
      </c>
      <c r="X18" s="152">
        <v>0.84064479319952601</v>
      </c>
      <c r="Y18" s="154">
        <v>298607</v>
      </c>
      <c r="Z18" s="156">
        <v>350045.75</v>
      </c>
      <c r="AA18" s="152">
        <v>0.85305135114481467</v>
      </c>
      <c r="AB18" s="154">
        <v>306005</v>
      </c>
      <c r="AC18" s="156">
        <v>350233.8</v>
      </c>
      <c r="AD18" s="152">
        <v>0.87371635747320797</v>
      </c>
    </row>
    <row r="19" spans="1:30" x14ac:dyDescent="0.2">
      <c r="A19" s="158" t="s">
        <v>183</v>
      </c>
      <c r="B19" s="158" t="s">
        <v>211</v>
      </c>
      <c r="C19" s="158" t="s">
        <v>234</v>
      </c>
      <c r="D19" s="158" t="s">
        <v>235</v>
      </c>
      <c r="E19" s="158" t="s">
        <v>236</v>
      </c>
      <c r="F19" s="158" t="s">
        <v>14</v>
      </c>
      <c r="G19" s="154">
        <v>97940</v>
      </c>
      <c r="H19" s="156">
        <v>170020.51666666701</v>
      </c>
      <c r="I19" s="152">
        <v>0.5760481259565623</v>
      </c>
      <c r="J19" s="154">
        <v>97743</v>
      </c>
      <c r="K19" s="156">
        <v>170017.88333333301</v>
      </c>
      <c r="L19" s="152">
        <v>0.57489834647786675</v>
      </c>
      <c r="M19" s="154">
        <v>98873</v>
      </c>
      <c r="N19" s="156">
        <v>170035.41666666701</v>
      </c>
      <c r="O19" s="152">
        <v>0.58148473969883607</v>
      </c>
      <c r="P19" s="154">
        <v>99808</v>
      </c>
      <c r="Q19" s="156">
        <v>170063.816666667</v>
      </c>
      <c r="R19" s="152">
        <v>0.58688557011294373</v>
      </c>
      <c r="S19" s="154">
        <v>100872</v>
      </c>
      <c r="T19" s="156">
        <v>170136.27499999999</v>
      </c>
      <c r="U19" s="152">
        <v>0.59288943524830318</v>
      </c>
      <c r="V19" s="154">
        <v>101975</v>
      </c>
      <c r="W19" s="156">
        <v>170263.8</v>
      </c>
      <c r="X19" s="152">
        <v>0.598923552745798</v>
      </c>
      <c r="Y19" s="154">
        <v>103858</v>
      </c>
      <c r="Z19" s="156">
        <v>170402.47500000001</v>
      </c>
      <c r="AA19" s="152">
        <v>0.60948645258820333</v>
      </c>
      <c r="AB19" s="154">
        <v>106900</v>
      </c>
      <c r="AC19" s="156">
        <v>170578.63333333301</v>
      </c>
      <c r="AD19" s="152">
        <v>0.62669044716229716</v>
      </c>
    </row>
    <row r="20" spans="1:30" x14ac:dyDescent="0.2">
      <c r="A20" s="158" t="s">
        <v>184</v>
      </c>
      <c r="B20" s="158" t="s">
        <v>190</v>
      </c>
      <c r="C20" s="158" t="s">
        <v>237</v>
      </c>
      <c r="D20" s="158" t="s">
        <v>238</v>
      </c>
      <c r="E20" s="158" t="s">
        <v>239</v>
      </c>
      <c r="F20" s="158" t="s">
        <v>146</v>
      </c>
      <c r="G20" s="154">
        <v>361100</v>
      </c>
      <c r="H20" s="156">
        <v>571344.02500000002</v>
      </c>
      <c r="I20" s="152">
        <v>0.63201851108883123</v>
      </c>
      <c r="J20" s="154">
        <v>359586</v>
      </c>
      <c r="K20" s="156">
        <v>571595.84166666702</v>
      </c>
      <c r="L20" s="152">
        <v>0.6290913505450183</v>
      </c>
      <c r="M20" s="154">
        <v>361186</v>
      </c>
      <c r="N20" s="156">
        <v>571906.79166666698</v>
      </c>
      <c r="O20" s="152">
        <v>0.63154696755291462</v>
      </c>
      <c r="P20" s="154">
        <v>363745</v>
      </c>
      <c r="Q20" s="156">
        <v>572251.02500000002</v>
      </c>
      <c r="R20" s="152">
        <v>0.63563887893429283</v>
      </c>
      <c r="S20" s="154">
        <v>366607</v>
      </c>
      <c r="T20" s="156">
        <v>572615.40833333298</v>
      </c>
      <c r="U20" s="152">
        <v>0.64023250975214663</v>
      </c>
      <c r="V20" s="154">
        <v>369311</v>
      </c>
      <c r="W20" s="156">
        <v>573074.03333333298</v>
      </c>
      <c r="X20" s="152">
        <v>0.64443855159842389</v>
      </c>
      <c r="Y20" s="154">
        <v>374179</v>
      </c>
      <c r="Z20" s="156">
        <v>573567.32499999995</v>
      </c>
      <c r="AA20" s="152">
        <v>0.65237154156227439</v>
      </c>
      <c r="AB20" s="154">
        <v>382233</v>
      </c>
      <c r="AC20" s="156">
        <v>574105.558333333</v>
      </c>
      <c r="AD20" s="152">
        <v>0.66578871159103226</v>
      </c>
    </row>
    <row r="21" spans="1:30" x14ac:dyDescent="0.2">
      <c r="A21" s="158" t="s">
        <v>183</v>
      </c>
      <c r="B21" s="158" t="s">
        <v>211</v>
      </c>
      <c r="C21" s="158" t="s">
        <v>212</v>
      </c>
      <c r="D21" s="158" t="s">
        <v>213</v>
      </c>
      <c r="E21" s="158" t="s">
        <v>240</v>
      </c>
      <c r="F21" s="158" t="s">
        <v>147</v>
      </c>
      <c r="G21" s="154">
        <v>231768</v>
      </c>
      <c r="H21" s="156">
        <v>323453.66666666698</v>
      </c>
      <c r="I21" s="152">
        <v>0.71654157576407063</v>
      </c>
      <c r="J21" s="154">
        <v>231755</v>
      </c>
      <c r="K21" s="156">
        <v>323654.86666666699</v>
      </c>
      <c r="L21" s="152">
        <v>0.71605597155653178</v>
      </c>
      <c r="M21" s="154">
        <v>234198</v>
      </c>
      <c r="N21" s="156">
        <v>323869.36666666699</v>
      </c>
      <c r="O21" s="152">
        <v>0.7231248895516611</v>
      </c>
      <c r="P21" s="154">
        <v>236900</v>
      </c>
      <c r="Q21" s="156">
        <v>324112.54166666698</v>
      </c>
      <c r="R21" s="152">
        <v>0.7309189542058494</v>
      </c>
      <c r="S21" s="154">
        <v>238954</v>
      </c>
      <c r="T21" s="156">
        <v>324352.808333333</v>
      </c>
      <c r="U21" s="152">
        <v>0.73671013125445239</v>
      </c>
      <c r="V21" s="154">
        <v>242148</v>
      </c>
      <c r="W21" s="156">
        <v>324604.875</v>
      </c>
      <c r="X21" s="152">
        <v>0.74597770597253044</v>
      </c>
      <c r="Y21" s="154">
        <v>246441</v>
      </c>
      <c r="Z21" s="156">
        <v>324855.125</v>
      </c>
      <c r="AA21" s="152">
        <v>0.75861816863748111</v>
      </c>
      <c r="AB21" s="154">
        <v>253111</v>
      </c>
      <c r="AC21" s="156">
        <v>325135.27500000002</v>
      </c>
      <c r="AD21" s="152">
        <v>0.77847904998926976</v>
      </c>
    </row>
    <row r="22" spans="1:30" x14ac:dyDescent="0.2">
      <c r="A22" s="158" t="s">
        <v>182</v>
      </c>
      <c r="B22" s="158" t="s">
        <v>219</v>
      </c>
      <c r="C22" s="158" t="s">
        <v>224</v>
      </c>
      <c r="D22" s="158" t="s">
        <v>225</v>
      </c>
      <c r="E22" s="158" t="s">
        <v>241</v>
      </c>
      <c r="F22" s="158" t="s">
        <v>15</v>
      </c>
      <c r="G22" s="154">
        <v>96353</v>
      </c>
      <c r="H22" s="156">
        <v>115516.15833333301</v>
      </c>
      <c r="I22" s="152">
        <v>0.83410841730006402</v>
      </c>
      <c r="J22" s="154">
        <v>97152</v>
      </c>
      <c r="K22" s="156">
        <v>115560.66666666701</v>
      </c>
      <c r="L22" s="152">
        <v>0.8407012766742985</v>
      </c>
      <c r="M22" s="154">
        <v>98243</v>
      </c>
      <c r="N22" s="156">
        <v>115609.683333333</v>
      </c>
      <c r="O22" s="152">
        <v>0.84978175847726956</v>
      </c>
      <c r="P22" s="154">
        <v>99318</v>
      </c>
      <c r="Q22" s="156">
        <v>115663.891666667</v>
      </c>
      <c r="R22" s="152">
        <v>0.85867766135887602</v>
      </c>
      <c r="S22" s="154">
        <v>99845</v>
      </c>
      <c r="T22" s="156">
        <v>115715.266666667</v>
      </c>
      <c r="U22" s="152">
        <v>0.86285070998986346</v>
      </c>
      <c r="V22" s="154">
        <v>101033</v>
      </c>
      <c r="W22" s="156">
        <v>115772.21666666699</v>
      </c>
      <c r="X22" s="152">
        <v>0.87268779080991121</v>
      </c>
      <c r="Y22" s="154">
        <v>103255</v>
      </c>
      <c r="Z22" s="156">
        <v>115825.308333333</v>
      </c>
      <c r="AA22" s="152">
        <v>0.89147183362415938</v>
      </c>
      <c r="AB22" s="154">
        <v>106315</v>
      </c>
      <c r="AC22" s="156">
        <v>115895.858333333</v>
      </c>
      <c r="AD22" s="152">
        <v>0.91733217673942158</v>
      </c>
    </row>
    <row r="23" spans="1:30" x14ac:dyDescent="0.2">
      <c r="A23" s="158" t="s">
        <v>181</v>
      </c>
      <c r="B23" s="158" t="s">
        <v>199</v>
      </c>
      <c r="C23" s="158" t="s">
        <v>227</v>
      </c>
      <c r="D23" s="158" t="s">
        <v>228</v>
      </c>
      <c r="E23" s="158" t="s">
        <v>242</v>
      </c>
      <c r="F23" s="158" t="s">
        <v>16</v>
      </c>
      <c r="G23" s="154">
        <v>102955</v>
      </c>
      <c r="H23" s="156">
        <v>124301.508333333</v>
      </c>
      <c r="I23" s="152">
        <v>0.82826830808770913</v>
      </c>
      <c r="J23" s="154">
        <v>103891</v>
      </c>
      <c r="K23" s="156">
        <v>124336.8</v>
      </c>
      <c r="L23" s="152">
        <v>0.83556115325470814</v>
      </c>
      <c r="M23" s="154">
        <v>105126</v>
      </c>
      <c r="N23" s="156">
        <v>124373.35</v>
      </c>
      <c r="O23" s="152">
        <v>0.84524538415987027</v>
      </c>
      <c r="P23" s="154">
        <v>106022</v>
      </c>
      <c r="Q23" s="156">
        <v>124406.72500000001</v>
      </c>
      <c r="R23" s="152">
        <v>0.85222081041036968</v>
      </c>
      <c r="S23" s="154">
        <v>107665</v>
      </c>
      <c r="T23" s="156">
        <v>124443</v>
      </c>
      <c r="U23" s="152">
        <v>0.8651752207838127</v>
      </c>
      <c r="V23" s="154">
        <v>108898</v>
      </c>
      <c r="W23" s="156">
        <v>124476.45</v>
      </c>
      <c r="X23" s="152">
        <v>0.8748482142606091</v>
      </c>
      <c r="Y23" s="154">
        <v>111275</v>
      </c>
      <c r="Z23" s="156">
        <v>124513.45</v>
      </c>
      <c r="AA23" s="152">
        <v>0.89367855440516664</v>
      </c>
      <c r="AB23" s="154">
        <v>114327</v>
      </c>
      <c r="AC23" s="156">
        <v>124556.683333333</v>
      </c>
      <c r="AD23" s="152">
        <v>0.91787126102292893</v>
      </c>
    </row>
    <row r="24" spans="1:30" x14ac:dyDescent="0.2">
      <c r="A24" s="158" t="s">
        <v>179</v>
      </c>
      <c r="B24" s="158" t="s">
        <v>203</v>
      </c>
      <c r="C24" s="158" t="s">
        <v>243</v>
      </c>
      <c r="D24" s="158" t="s">
        <v>244</v>
      </c>
      <c r="E24" s="158" t="s">
        <v>245</v>
      </c>
      <c r="F24" s="158" t="s">
        <v>17</v>
      </c>
      <c r="G24" s="154">
        <v>424986</v>
      </c>
      <c r="H24" s="156">
        <v>546706.07499999995</v>
      </c>
      <c r="I24" s="152">
        <v>0.77735737617329392</v>
      </c>
      <c r="J24" s="154">
        <v>426011</v>
      </c>
      <c r="K24" s="156">
        <v>547159.97499999998</v>
      </c>
      <c r="L24" s="152">
        <v>0.77858582400878285</v>
      </c>
      <c r="M24" s="154">
        <v>431438</v>
      </c>
      <c r="N24" s="156">
        <v>547695.04166666698</v>
      </c>
      <c r="O24" s="152">
        <v>0.78773398913218162</v>
      </c>
      <c r="P24" s="154">
        <v>436212</v>
      </c>
      <c r="Q24" s="156">
        <v>548302.54166666698</v>
      </c>
      <c r="R24" s="152">
        <v>0.79556807939290775</v>
      </c>
      <c r="S24" s="154">
        <v>440610</v>
      </c>
      <c r="T24" s="156">
        <v>548952.40833333298</v>
      </c>
      <c r="U24" s="152">
        <v>0.80263788501762856</v>
      </c>
      <c r="V24" s="154">
        <v>444417</v>
      </c>
      <c r="W24" s="156">
        <v>549671.441666667</v>
      </c>
      <c r="X24" s="152">
        <v>0.80851389814336461</v>
      </c>
      <c r="Y24" s="154">
        <v>452258</v>
      </c>
      <c r="Z24" s="156">
        <v>550444.23333333305</v>
      </c>
      <c r="AA24" s="152">
        <v>0.82162364979510227</v>
      </c>
      <c r="AB24" s="154">
        <v>463685</v>
      </c>
      <c r="AC24" s="156">
        <v>551221.05000000005</v>
      </c>
      <c r="AD24" s="152">
        <v>0.84119610453918614</v>
      </c>
    </row>
    <row r="25" spans="1:30" x14ac:dyDescent="0.2">
      <c r="A25" s="158" t="s">
        <v>180</v>
      </c>
      <c r="B25" s="158" t="s">
        <v>215</v>
      </c>
      <c r="C25" s="158" t="s">
        <v>246</v>
      </c>
      <c r="D25" s="158" t="s">
        <v>247</v>
      </c>
      <c r="E25" s="158" t="s">
        <v>248</v>
      </c>
      <c r="F25" s="158" t="s">
        <v>18</v>
      </c>
      <c r="G25" s="154">
        <v>68584</v>
      </c>
      <c r="H25" s="156">
        <v>77691.816666666695</v>
      </c>
      <c r="I25" s="152">
        <v>0.88276993565817385</v>
      </c>
      <c r="J25" s="154">
        <v>68683</v>
      </c>
      <c r="K25" s="156">
        <v>77751.708333333299</v>
      </c>
      <c r="L25" s="152">
        <v>0.88336322728171601</v>
      </c>
      <c r="M25" s="154">
        <v>69590</v>
      </c>
      <c r="N25" s="156">
        <v>77809.975000000006</v>
      </c>
      <c r="O25" s="152">
        <v>0.89435833901758732</v>
      </c>
      <c r="P25" s="154">
        <v>70426</v>
      </c>
      <c r="Q25" s="156">
        <v>77870.850000000006</v>
      </c>
      <c r="R25" s="152">
        <v>0.90439490515385401</v>
      </c>
      <c r="S25" s="154">
        <v>71041</v>
      </c>
      <c r="T25" s="156">
        <v>77932.399999999994</v>
      </c>
      <c r="U25" s="152">
        <v>0.91157208041841398</v>
      </c>
      <c r="V25" s="154">
        <v>71778</v>
      </c>
      <c r="W25" s="156">
        <v>77990</v>
      </c>
      <c r="X25" s="152">
        <v>0.9203487626618797</v>
      </c>
      <c r="Y25" s="154">
        <v>73272</v>
      </c>
      <c r="Z25" s="156">
        <v>78041.649999999994</v>
      </c>
      <c r="AA25" s="152">
        <v>0.93888327578927411</v>
      </c>
      <c r="AB25" s="154">
        <v>75117</v>
      </c>
      <c r="AC25" s="156">
        <v>78098.008333333302</v>
      </c>
      <c r="AD25" s="152">
        <v>0.96182990582026195</v>
      </c>
    </row>
    <row r="26" spans="1:30" x14ac:dyDescent="0.2">
      <c r="A26" s="158" t="s">
        <v>179</v>
      </c>
      <c r="B26" s="158" t="s">
        <v>203</v>
      </c>
      <c r="C26" s="158" t="s">
        <v>204</v>
      </c>
      <c r="D26" s="158" t="s">
        <v>205</v>
      </c>
      <c r="E26" s="158" t="s">
        <v>249</v>
      </c>
      <c r="F26" s="158" t="s">
        <v>19</v>
      </c>
      <c r="G26" s="154">
        <v>85268</v>
      </c>
      <c r="H26" s="156">
        <v>110489.258333333</v>
      </c>
      <c r="I26" s="152">
        <v>0.77173112831255097</v>
      </c>
      <c r="J26" s="154">
        <v>85689</v>
      </c>
      <c r="K26" s="156">
        <v>110490.8</v>
      </c>
      <c r="L26" s="152">
        <v>0.77553063241464448</v>
      </c>
      <c r="M26" s="154">
        <v>86756</v>
      </c>
      <c r="N26" s="156">
        <v>110497.95</v>
      </c>
      <c r="O26" s="152">
        <v>0.78513673783088289</v>
      </c>
      <c r="P26" s="154">
        <v>87554</v>
      </c>
      <c r="Q26" s="156">
        <v>110503.6</v>
      </c>
      <c r="R26" s="152">
        <v>0.79231807832504997</v>
      </c>
      <c r="S26" s="154">
        <v>87913</v>
      </c>
      <c r="T26" s="156">
        <v>110513.075</v>
      </c>
      <c r="U26" s="152">
        <v>0.7954986321754236</v>
      </c>
      <c r="V26" s="154">
        <v>89372</v>
      </c>
      <c r="W26" s="156">
        <v>110527.65</v>
      </c>
      <c r="X26" s="152">
        <v>0.80859404863850814</v>
      </c>
      <c r="Y26" s="154">
        <v>91556</v>
      </c>
      <c r="Z26" s="156">
        <v>110552.125</v>
      </c>
      <c r="AA26" s="152">
        <v>0.82817042187113088</v>
      </c>
      <c r="AB26" s="154">
        <v>94599</v>
      </c>
      <c r="AC26" s="156">
        <v>110583.875</v>
      </c>
      <c r="AD26" s="152">
        <v>0.85545021821671563</v>
      </c>
    </row>
    <row r="27" spans="1:30" x14ac:dyDescent="0.2">
      <c r="A27" s="158" t="s">
        <v>182</v>
      </c>
      <c r="B27" s="158" t="s">
        <v>219</v>
      </c>
      <c r="C27" s="158" t="s">
        <v>251</v>
      </c>
      <c r="D27" s="158" t="s">
        <v>252</v>
      </c>
      <c r="E27" s="158" t="s">
        <v>253</v>
      </c>
      <c r="F27" s="158" t="s">
        <v>254</v>
      </c>
      <c r="G27" s="154">
        <v>333073</v>
      </c>
      <c r="H27" s="156">
        <v>454174.83333333302</v>
      </c>
      <c r="I27" s="152">
        <v>0.73335855612137668</v>
      </c>
      <c r="J27" s="154">
        <v>334346</v>
      </c>
      <c r="K27" s="156">
        <v>454623.57500000001</v>
      </c>
      <c r="L27" s="152">
        <v>0.73543480449732501</v>
      </c>
      <c r="M27" s="154">
        <v>337799</v>
      </c>
      <c r="N27" s="156">
        <v>455116.66666666698</v>
      </c>
      <c r="O27" s="152">
        <v>0.7422250704947444</v>
      </c>
      <c r="P27" s="154">
        <v>341970</v>
      </c>
      <c r="Q27" s="156">
        <v>455635.75833333301</v>
      </c>
      <c r="R27" s="152">
        <v>0.75053371853624873</v>
      </c>
      <c r="S27" s="154">
        <v>346471</v>
      </c>
      <c r="T27" s="156">
        <v>456175.941666667</v>
      </c>
      <c r="U27" s="152">
        <v>0.75951177682485138</v>
      </c>
      <c r="V27" s="154">
        <v>350546</v>
      </c>
      <c r="W27" s="156">
        <v>456727.2</v>
      </c>
      <c r="X27" s="152">
        <v>0.76751724005051591</v>
      </c>
      <c r="Y27" s="154">
        <v>357605</v>
      </c>
      <c r="Z27" s="156">
        <v>457293.79166666698</v>
      </c>
      <c r="AA27" s="152">
        <v>0.78200274422414928</v>
      </c>
      <c r="AB27" s="154">
        <v>367971</v>
      </c>
      <c r="AC27" s="156">
        <v>457875.24166666699</v>
      </c>
      <c r="AD27" s="152">
        <v>0.80364904348307775</v>
      </c>
    </row>
    <row r="28" spans="1:30" x14ac:dyDescent="0.2">
      <c r="A28" s="158" t="s">
        <v>182</v>
      </c>
      <c r="B28" s="158" t="s">
        <v>219</v>
      </c>
      <c r="C28" s="158" t="s">
        <v>220</v>
      </c>
      <c r="D28" s="158" t="s">
        <v>221</v>
      </c>
      <c r="E28" s="158" t="s">
        <v>255</v>
      </c>
      <c r="F28" s="158" t="s">
        <v>21</v>
      </c>
      <c r="G28" s="154">
        <v>80711</v>
      </c>
      <c r="H28" s="156">
        <v>106879.991666667</v>
      </c>
      <c r="I28" s="152">
        <v>0.75515537325001114</v>
      </c>
      <c r="J28" s="154">
        <v>81070</v>
      </c>
      <c r="K28" s="156">
        <v>106947.183333333</v>
      </c>
      <c r="L28" s="152">
        <v>0.75803772921556067</v>
      </c>
      <c r="M28" s="154">
        <v>82245</v>
      </c>
      <c r="N28" s="156">
        <v>107012.116666667</v>
      </c>
      <c r="O28" s="152">
        <v>0.7685578284203618</v>
      </c>
      <c r="P28" s="154">
        <v>82994</v>
      </c>
      <c r="Q28" s="156">
        <v>107078.70833333299</v>
      </c>
      <c r="R28" s="152">
        <v>0.77507472112608999</v>
      </c>
      <c r="S28" s="154">
        <v>83953</v>
      </c>
      <c r="T28" s="156">
        <v>107144.316666667</v>
      </c>
      <c r="U28" s="152">
        <v>0.783550659632123</v>
      </c>
      <c r="V28" s="154">
        <v>85303</v>
      </c>
      <c r="W28" s="156">
        <v>107222.15</v>
      </c>
      <c r="X28" s="152">
        <v>0.79557255660327653</v>
      </c>
      <c r="Y28" s="154">
        <v>87309</v>
      </c>
      <c r="Z28" s="156">
        <v>107300.375</v>
      </c>
      <c r="AA28" s="152">
        <v>0.81368774340257433</v>
      </c>
      <c r="AB28" s="154">
        <v>90277</v>
      </c>
      <c r="AC28" s="156">
        <v>107377.65</v>
      </c>
      <c r="AD28" s="152">
        <v>0.84074292927811334</v>
      </c>
    </row>
    <row r="29" spans="1:30" x14ac:dyDescent="0.2">
      <c r="A29" s="158" t="s">
        <v>181</v>
      </c>
      <c r="B29" s="158" t="s">
        <v>199</v>
      </c>
      <c r="C29" s="158" t="s">
        <v>257</v>
      </c>
      <c r="D29" s="158" t="s">
        <v>258</v>
      </c>
      <c r="E29" s="158" t="s">
        <v>259</v>
      </c>
      <c r="F29" s="158" t="s">
        <v>260</v>
      </c>
      <c r="G29" s="154">
        <v>308374</v>
      </c>
      <c r="H29" s="156">
        <v>319482.07500000001</v>
      </c>
      <c r="I29" s="152">
        <v>0.96523099144138214</v>
      </c>
      <c r="J29" s="154">
        <v>310480</v>
      </c>
      <c r="K29" s="156">
        <v>319621.058333333</v>
      </c>
      <c r="L29" s="152">
        <v>0.97140032518195407</v>
      </c>
      <c r="M29" s="154">
        <v>314645</v>
      </c>
      <c r="N29" s="156">
        <v>319770.84166666702</v>
      </c>
      <c r="O29" s="152">
        <v>0.9839702655815934</v>
      </c>
      <c r="P29" s="154">
        <v>317195</v>
      </c>
      <c r="Q29" s="156">
        <v>319900.05</v>
      </c>
      <c r="R29" s="152">
        <v>0.99154407759548646</v>
      </c>
      <c r="S29" s="154">
        <v>320801</v>
      </c>
      <c r="T29" s="156">
        <v>320013.39166666701</v>
      </c>
      <c r="U29" s="152">
        <v>1.0024611730441375</v>
      </c>
      <c r="V29" s="154">
        <v>324541</v>
      </c>
      <c r="W29" s="156">
        <v>320102.50833333301</v>
      </c>
      <c r="X29" s="152">
        <v>1.0138658446938662</v>
      </c>
      <c r="Y29" s="154">
        <v>330581</v>
      </c>
      <c r="Z29" s="156">
        <v>320188.316666667</v>
      </c>
      <c r="AA29" s="152">
        <v>1.0324580342016425</v>
      </c>
      <c r="AB29" s="154">
        <v>338730</v>
      </c>
      <c r="AC29" s="156">
        <v>320332.933333333</v>
      </c>
      <c r="AD29" s="152">
        <v>1.0574310810793948</v>
      </c>
    </row>
    <row r="30" spans="1:30" x14ac:dyDescent="0.2">
      <c r="A30" s="158" t="s">
        <v>180</v>
      </c>
      <c r="B30" s="158" t="s">
        <v>215</v>
      </c>
      <c r="C30" s="158" t="s">
        <v>261</v>
      </c>
      <c r="D30" s="158" t="s">
        <v>262</v>
      </c>
      <c r="E30" s="158" t="s">
        <v>468</v>
      </c>
      <c r="F30" s="158" t="s">
        <v>469</v>
      </c>
      <c r="G30" s="154">
        <v>424893</v>
      </c>
      <c r="H30" s="156">
        <v>568291.691666667</v>
      </c>
      <c r="I30" s="152">
        <v>0.74766709813034204</v>
      </c>
      <c r="J30" s="154">
        <v>427154</v>
      </c>
      <c r="K30" s="156">
        <v>568739.79166666698</v>
      </c>
      <c r="L30" s="152">
        <v>0.75105348044708453</v>
      </c>
      <c r="M30" s="154">
        <v>431595</v>
      </c>
      <c r="N30" s="156">
        <v>569274.71666666702</v>
      </c>
      <c r="O30" s="152">
        <v>0.75814889958079068</v>
      </c>
      <c r="P30" s="154">
        <v>436801</v>
      </c>
      <c r="Q30" s="156">
        <v>569847.683333333</v>
      </c>
      <c r="R30" s="152">
        <v>0.76652237567225978</v>
      </c>
      <c r="S30" s="154">
        <v>442778</v>
      </c>
      <c r="T30" s="156">
        <v>570465.80000000005</v>
      </c>
      <c r="U30" s="152">
        <v>0.77616922872501726</v>
      </c>
      <c r="V30" s="154">
        <v>446980</v>
      </c>
      <c r="W30" s="156">
        <v>571154.76666666695</v>
      </c>
      <c r="X30" s="152">
        <v>0.78258998451266204</v>
      </c>
      <c r="Y30" s="154">
        <v>456957</v>
      </c>
      <c r="Z30" s="156">
        <v>571904.38333333295</v>
      </c>
      <c r="AA30" s="152">
        <v>0.7990094381452989</v>
      </c>
      <c r="AB30" s="154">
        <v>470030</v>
      </c>
      <c r="AC30" s="156">
        <v>572763.80000000005</v>
      </c>
      <c r="AD30" s="152">
        <v>0.8206349633129747</v>
      </c>
    </row>
    <row r="31" spans="1:30" x14ac:dyDescent="0.2">
      <c r="A31" s="158" t="s">
        <v>180</v>
      </c>
      <c r="B31" s="158" t="s">
        <v>215</v>
      </c>
      <c r="C31" s="158" t="s">
        <v>264</v>
      </c>
      <c r="D31" s="158" t="s">
        <v>265</v>
      </c>
      <c r="E31" s="158" t="s">
        <v>266</v>
      </c>
      <c r="F31" s="158" t="s">
        <v>162</v>
      </c>
      <c r="G31" s="154">
        <v>451225</v>
      </c>
      <c r="H31" s="156">
        <v>608818.6</v>
      </c>
      <c r="I31" s="152">
        <v>0.74114851287394967</v>
      </c>
      <c r="J31" s="154">
        <v>451372</v>
      </c>
      <c r="K31" s="156">
        <v>609207.04166666698</v>
      </c>
      <c r="L31" s="152">
        <v>0.74091724016376714</v>
      </c>
      <c r="M31" s="154">
        <v>454901</v>
      </c>
      <c r="N31" s="156">
        <v>609624.375</v>
      </c>
      <c r="O31" s="152">
        <v>0.74619883760389338</v>
      </c>
      <c r="P31" s="154">
        <v>458774</v>
      </c>
      <c r="Q31" s="156">
        <v>610055.6</v>
      </c>
      <c r="R31" s="152">
        <v>0.75201997981823299</v>
      </c>
      <c r="S31" s="154">
        <v>463763</v>
      </c>
      <c r="T31" s="156">
        <v>610491.1</v>
      </c>
      <c r="U31" s="152">
        <v>0.75965562806730513</v>
      </c>
      <c r="V31" s="154">
        <v>469120</v>
      </c>
      <c r="W31" s="156">
        <v>610941.6</v>
      </c>
      <c r="X31" s="152">
        <v>0.76786390057576703</v>
      </c>
      <c r="Y31" s="154">
        <v>476982</v>
      </c>
      <c r="Z31" s="156">
        <v>611411.77500000002</v>
      </c>
      <c r="AA31" s="152">
        <v>0.78013217851422634</v>
      </c>
      <c r="AB31" s="154">
        <v>488722</v>
      </c>
      <c r="AC31" s="156">
        <v>611906.04166666698</v>
      </c>
      <c r="AD31" s="152">
        <v>0.79868797939770808</v>
      </c>
    </row>
    <row r="32" spans="1:30" x14ac:dyDescent="0.2">
      <c r="A32" s="158" t="s">
        <v>184</v>
      </c>
      <c r="B32" s="158" t="s">
        <v>190</v>
      </c>
      <c r="C32" s="158" t="s">
        <v>267</v>
      </c>
      <c r="D32" s="158" t="s">
        <v>268</v>
      </c>
      <c r="E32" s="158" t="s">
        <v>269</v>
      </c>
      <c r="F32" s="158" t="s">
        <v>163</v>
      </c>
      <c r="G32" s="154">
        <v>549992</v>
      </c>
      <c r="H32" s="156">
        <v>744920.02500000002</v>
      </c>
      <c r="I32" s="152">
        <v>0.7383235535922128</v>
      </c>
      <c r="J32" s="154">
        <v>549733</v>
      </c>
      <c r="K32" s="156">
        <v>745603.60833333305</v>
      </c>
      <c r="L32" s="152">
        <v>0.73729927518568794</v>
      </c>
      <c r="M32" s="154">
        <v>554287</v>
      </c>
      <c r="N32" s="156">
        <v>746326.59166666702</v>
      </c>
      <c r="O32" s="152">
        <v>0.74268692310987905</v>
      </c>
      <c r="P32" s="154">
        <v>558614</v>
      </c>
      <c r="Q32" s="156">
        <v>747080.85</v>
      </c>
      <c r="R32" s="152">
        <v>0.74772897739247368</v>
      </c>
      <c r="S32" s="154">
        <v>563127</v>
      </c>
      <c r="T32" s="156">
        <v>747840.92500000005</v>
      </c>
      <c r="U32" s="152">
        <v>0.75300372201481214</v>
      </c>
      <c r="V32" s="154">
        <v>566581</v>
      </c>
      <c r="W32" s="156">
        <v>748617.125</v>
      </c>
      <c r="X32" s="152">
        <v>0.75683681427939553</v>
      </c>
      <c r="Y32" s="154">
        <v>574396</v>
      </c>
      <c r="Z32" s="156">
        <v>749508.683333333</v>
      </c>
      <c r="AA32" s="152">
        <v>0.76636336946151939</v>
      </c>
      <c r="AB32" s="154">
        <v>587124</v>
      </c>
      <c r="AC32" s="156">
        <v>750411.50833333295</v>
      </c>
      <c r="AD32" s="152">
        <v>0.78240271301809428</v>
      </c>
    </row>
    <row r="33" spans="1:30" x14ac:dyDescent="0.2">
      <c r="A33" s="158" t="s">
        <v>181</v>
      </c>
      <c r="B33" s="158" t="s">
        <v>199</v>
      </c>
      <c r="C33" s="158" t="s">
        <v>200</v>
      </c>
      <c r="D33" s="158" t="s">
        <v>201</v>
      </c>
      <c r="E33" s="158" t="s">
        <v>270</v>
      </c>
      <c r="F33" s="158" t="s">
        <v>25</v>
      </c>
      <c r="G33" s="154">
        <v>146303</v>
      </c>
      <c r="H33" s="156">
        <v>183895.13333333301</v>
      </c>
      <c r="I33" s="152">
        <v>0.79557842204995954</v>
      </c>
      <c r="J33" s="154">
        <v>146235</v>
      </c>
      <c r="K33" s="156">
        <v>183937.35833333299</v>
      </c>
      <c r="L33" s="152">
        <v>0.79502609652027068</v>
      </c>
      <c r="M33" s="154">
        <v>147492</v>
      </c>
      <c r="N33" s="156">
        <v>183982.58333333299</v>
      </c>
      <c r="O33" s="152">
        <v>0.80166283855673082</v>
      </c>
      <c r="P33" s="154">
        <v>148685</v>
      </c>
      <c r="Q33" s="156">
        <v>184032.00833333301</v>
      </c>
      <c r="R33" s="152">
        <v>0.80793010599922499</v>
      </c>
      <c r="S33" s="154">
        <v>150048</v>
      </c>
      <c r="T33" s="156">
        <v>184085.15</v>
      </c>
      <c r="U33" s="152">
        <v>0.8151010551367126</v>
      </c>
      <c r="V33" s="154">
        <v>150912</v>
      </c>
      <c r="W33" s="156">
        <v>184141.46666666699</v>
      </c>
      <c r="X33" s="152">
        <v>0.81954381450203717</v>
      </c>
      <c r="Y33" s="154">
        <v>153434</v>
      </c>
      <c r="Z33" s="156">
        <v>184200.99166666699</v>
      </c>
      <c r="AA33" s="152">
        <v>0.83297054273006621</v>
      </c>
      <c r="AB33" s="154">
        <v>157034</v>
      </c>
      <c r="AC33" s="156">
        <v>184276.91666666701</v>
      </c>
      <c r="AD33" s="152">
        <v>0.85216316205276055</v>
      </c>
    </row>
    <row r="34" spans="1:30" x14ac:dyDescent="0.2">
      <c r="A34" s="158" t="s">
        <v>184</v>
      </c>
      <c r="B34" s="158" t="s">
        <v>190</v>
      </c>
      <c r="C34" s="158" t="s">
        <v>271</v>
      </c>
      <c r="D34" s="158" t="s">
        <v>272</v>
      </c>
      <c r="E34" s="158" t="s">
        <v>273</v>
      </c>
      <c r="F34" s="158" t="s">
        <v>26</v>
      </c>
      <c r="G34" s="154">
        <v>343374</v>
      </c>
      <c r="H34" s="156">
        <v>484413.59166666702</v>
      </c>
      <c r="I34" s="152">
        <v>0.70884468542385848</v>
      </c>
      <c r="J34" s="154">
        <v>342531</v>
      </c>
      <c r="K34" s="156">
        <v>484683.691666667</v>
      </c>
      <c r="L34" s="152">
        <v>0.70671038842290967</v>
      </c>
      <c r="M34" s="154">
        <v>344750</v>
      </c>
      <c r="N34" s="156">
        <v>485001.4</v>
      </c>
      <c r="O34" s="152">
        <v>0.7108226904087287</v>
      </c>
      <c r="P34" s="154">
        <v>347904</v>
      </c>
      <c r="Q34" s="156">
        <v>485348.88333333301</v>
      </c>
      <c r="R34" s="152">
        <v>0.71681219829048792</v>
      </c>
      <c r="S34" s="154">
        <v>351101</v>
      </c>
      <c r="T34" s="156">
        <v>485725.76666666701</v>
      </c>
      <c r="U34" s="152">
        <v>0.7228379140959712</v>
      </c>
      <c r="V34" s="154">
        <v>353977</v>
      </c>
      <c r="W34" s="156">
        <v>486157.04166666698</v>
      </c>
      <c r="X34" s="152">
        <v>0.72811246091690662</v>
      </c>
      <c r="Y34" s="154">
        <v>358653</v>
      </c>
      <c r="Z34" s="156">
        <v>486605.90833333298</v>
      </c>
      <c r="AA34" s="152">
        <v>0.73705023687118254</v>
      </c>
      <c r="AB34" s="154">
        <v>366396</v>
      </c>
      <c r="AC34" s="156">
        <v>487080.433333333</v>
      </c>
      <c r="AD34" s="152">
        <v>0.75222894398071061</v>
      </c>
    </row>
    <row r="35" spans="1:30" x14ac:dyDescent="0.2">
      <c r="A35" s="158" t="s">
        <v>179</v>
      </c>
      <c r="B35" s="158" t="s">
        <v>203</v>
      </c>
      <c r="C35" s="158" t="s">
        <v>278</v>
      </c>
      <c r="D35" s="158" t="s">
        <v>279</v>
      </c>
      <c r="E35" s="158" t="s">
        <v>280</v>
      </c>
      <c r="F35" s="158" t="s">
        <v>29</v>
      </c>
      <c r="G35" s="154">
        <v>266481</v>
      </c>
      <c r="H35" s="156">
        <v>340044.83333333302</v>
      </c>
      <c r="I35" s="152">
        <v>0.78366431093154942</v>
      </c>
      <c r="J35" s="154">
        <v>266547</v>
      </c>
      <c r="K35" s="156">
        <v>340210.90833333298</v>
      </c>
      <c r="L35" s="152">
        <v>0.78347576009773823</v>
      </c>
      <c r="M35" s="154">
        <v>269380</v>
      </c>
      <c r="N35" s="156">
        <v>340391.28333333298</v>
      </c>
      <c r="O35" s="152">
        <v>0.79138336728853842</v>
      </c>
      <c r="P35" s="154">
        <v>272701</v>
      </c>
      <c r="Q35" s="156">
        <v>340588.941666667</v>
      </c>
      <c r="R35" s="152">
        <v>0.80067485064412736</v>
      </c>
      <c r="S35" s="154">
        <v>276221</v>
      </c>
      <c r="T35" s="156">
        <v>340772.75833333301</v>
      </c>
      <c r="U35" s="152">
        <v>0.81057242178322675</v>
      </c>
      <c r="V35" s="154">
        <v>279262</v>
      </c>
      <c r="W35" s="156">
        <v>340955.441666667</v>
      </c>
      <c r="X35" s="152">
        <v>0.8190571725000324</v>
      </c>
      <c r="Y35" s="154">
        <v>285533</v>
      </c>
      <c r="Z35" s="156">
        <v>341142.75</v>
      </c>
      <c r="AA35" s="152">
        <v>0.83698979386195371</v>
      </c>
      <c r="AB35" s="154">
        <v>292838</v>
      </c>
      <c r="AC35" s="156">
        <v>341324.375</v>
      </c>
      <c r="AD35" s="152">
        <v>0.85794634502736578</v>
      </c>
    </row>
    <row r="36" spans="1:30" x14ac:dyDescent="0.2">
      <c r="A36" s="158" t="s">
        <v>182</v>
      </c>
      <c r="B36" s="158" t="s">
        <v>219</v>
      </c>
      <c r="C36" s="158" t="s">
        <v>220</v>
      </c>
      <c r="D36" s="158" t="s">
        <v>221</v>
      </c>
      <c r="E36" s="158" t="s">
        <v>284</v>
      </c>
      <c r="F36" s="158" t="s">
        <v>30</v>
      </c>
      <c r="G36" s="154">
        <v>163075</v>
      </c>
      <c r="H36" s="156">
        <v>218492.29166666701</v>
      </c>
      <c r="I36" s="152">
        <v>0.74636500334203126</v>
      </c>
      <c r="J36" s="154">
        <v>165174</v>
      </c>
      <c r="K36" s="156">
        <v>218622.70833333299</v>
      </c>
      <c r="L36" s="152">
        <v>0.75552078399907108</v>
      </c>
      <c r="M36" s="154">
        <v>168318</v>
      </c>
      <c r="N36" s="156">
        <v>218770.316666667</v>
      </c>
      <c r="O36" s="152">
        <v>0.7693822569926636</v>
      </c>
      <c r="P36" s="154">
        <v>170686</v>
      </c>
      <c r="Q36" s="156">
        <v>218934.22500000001</v>
      </c>
      <c r="R36" s="152">
        <v>0.77962228153227298</v>
      </c>
      <c r="S36" s="154">
        <v>172504</v>
      </c>
      <c r="T36" s="156">
        <v>219112.83333333299</v>
      </c>
      <c r="U36" s="152">
        <v>0.78728387276874978</v>
      </c>
      <c r="V36" s="154">
        <v>175680</v>
      </c>
      <c r="W36" s="156">
        <v>219305.23333333299</v>
      </c>
      <c r="X36" s="152">
        <v>0.80107527453745342</v>
      </c>
      <c r="Y36" s="154">
        <v>180848</v>
      </c>
      <c r="Z36" s="156">
        <v>219501.52499999999</v>
      </c>
      <c r="AA36" s="152">
        <v>0.82390315967053074</v>
      </c>
      <c r="AB36" s="154">
        <v>187147</v>
      </c>
      <c r="AC36" s="156">
        <v>219711.683333333</v>
      </c>
      <c r="AD36" s="152">
        <v>0.85178447117931422</v>
      </c>
    </row>
    <row r="37" spans="1:30" x14ac:dyDescent="0.2">
      <c r="A37" s="158" t="s">
        <v>180</v>
      </c>
      <c r="B37" s="158" t="s">
        <v>215</v>
      </c>
      <c r="C37" s="158" t="s">
        <v>285</v>
      </c>
      <c r="D37" s="158" t="s">
        <v>286</v>
      </c>
      <c r="E37" s="158" t="s">
        <v>287</v>
      </c>
      <c r="F37" s="158" t="s">
        <v>31</v>
      </c>
      <c r="G37" s="154">
        <v>141203</v>
      </c>
      <c r="H37" s="156">
        <v>198721.29166666701</v>
      </c>
      <c r="I37" s="152">
        <v>0.71055798206491338</v>
      </c>
      <c r="J37" s="154">
        <v>141482</v>
      </c>
      <c r="K37" s="156">
        <v>198944.375</v>
      </c>
      <c r="L37" s="152">
        <v>0.71116361043130771</v>
      </c>
      <c r="M37" s="154">
        <v>142703</v>
      </c>
      <c r="N37" s="156">
        <v>199185.52499999999</v>
      </c>
      <c r="O37" s="152">
        <v>0.71643258213667893</v>
      </c>
      <c r="P37" s="154">
        <v>143833</v>
      </c>
      <c r="Q37" s="156">
        <v>199439.933333333</v>
      </c>
      <c r="R37" s="152">
        <v>0.72118455715488727</v>
      </c>
      <c r="S37" s="154">
        <v>145563</v>
      </c>
      <c r="T37" s="156">
        <v>199692.08333333299</v>
      </c>
      <c r="U37" s="152">
        <v>0.7289372596560133</v>
      </c>
      <c r="V37" s="154">
        <v>148392</v>
      </c>
      <c r="W37" s="156">
        <v>199959.25833333301</v>
      </c>
      <c r="X37" s="152">
        <v>0.7421111742304517</v>
      </c>
      <c r="Y37" s="154">
        <v>151273</v>
      </c>
      <c r="Z37" s="156">
        <v>200234.95</v>
      </c>
      <c r="AA37" s="152">
        <v>0.7554775028035815</v>
      </c>
      <c r="AB37" s="154">
        <v>155327</v>
      </c>
      <c r="AC37" s="156">
        <v>200513.92499999999</v>
      </c>
      <c r="AD37" s="152">
        <v>0.77464445424426265</v>
      </c>
    </row>
    <row r="38" spans="1:30" x14ac:dyDescent="0.2">
      <c r="A38" s="158" t="s">
        <v>181</v>
      </c>
      <c r="B38" s="158" t="s">
        <v>199</v>
      </c>
      <c r="C38" s="158" t="s">
        <v>288</v>
      </c>
      <c r="D38" s="158" t="s">
        <v>289</v>
      </c>
      <c r="E38" s="158" t="s">
        <v>290</v>
      </c>
      <c r="F38" s="158" t="s">
        <v>32</v>
      </c>
      <c r="G38" s="154">
        <v>143860</v>
      </c>
      <c r="H38" s="156">
        <v>186536.4</v>
      </c>
      <c r="I38" s="152">
        <v>0.77121677056059834</v>
      </c>
      <c r="J38" s="154">
        <v>143824</v>
      </c>
      <c r="K38" s="156">
        <v>186619.52499999999</v>
      </c>
      <c r="L38" s="152">
        <v>0.77068034547832021</v>
      </c>
      <c r="M38" s="154">
        <v>145441</v>
      </c>
      <c r="N38" s="156">
        <v>186703.77499999999</v>
      </c>
      <c r="O38" s="152">
        <v>0.77899335458000252</v>
      </c>
      <c r="P38" s="154">
        <v>146738</v>
      </c>
      <c r="Q38" s="156">
        <v>186792.54166666701</v>
      </c>
      <c r="R38" s="152">
        <v>0.78556669710001215</v>
      </c>
      <c r="S38" s="154">
        <v>148535</v>
      </c>
      <c r="T38" s="156">
        <v>186877.691666667</v>
      </c>
      <c r="U38" s="152">
        <v>0.79482467209056329</v>
      </c>
      <c r="V38" s="154">
        <v>150490</v>
      </c>
      <c r="W38" s="156">
        <v>186964.941666667</v>
      </c>
      <c r="X38" s="152">
        <v>0.80491026102799079</v>
      </c>
      <c r="Y38" s="154">
        <v>153149</v>
      </c>
      <c r="Z38" s="156">
        <v>187057.88333333301</v>
      </c>
      <c r="AA38" s="152">
        <v>0.81872518426337515</v>
      </c>
      <c r="AB38" s="154">
        <v>156676</v>
      </c>
      <c r="AC38" s="156">
        <v>187154.39166666701</v>
      </c>
      <c r="AD38" s="152">
        <v>0.83714840247537003</v>
      </c>
    </row>
    <row r="39" spans="1:30" x14ac:dyDescent="0.2">
      <c r="A39" s="158" t="s">
        <v>180</v>
      </c>
      <c r="B39" s="158" t="s">
        <v>215</v>
      </c>
      <c r="C39" s="158" t="s">
        <v>246</v>
      </c>
      <c r="D39" s="158" t="s">
        <v>247</v>
      </c>
      <c r="E39" s="158" t="s">
        <v>291</v>
      </c>
      <c r="F39" s="158" t="s">
        <v>33</v>
      </c>
      <c r="G39" s="154">
        <v>66733</v>
      </c>
      <c r="H39" s="156">
        <v>82615.524999999994</v>
      </c>
      <c r="I39" s="152">
        <v>0.80775374846313697</v>
      </c>
      <c r="J39" s="154">
        <v>67325</v>
      </c>
      <c r="K39" s="156">
        <v>82684.941666666695</v>
      </c>
      <c r="L39" s="152">
        <v>0.81423532076023897</v>
      </c>
      <c r="M39" s="154">
        <v>68104</v>
      </c>
      <c r="N39" s="156">
        <v>82765.208333333299</v>
      </c>
      <c r="O39" s="152">
        <v>0.82285783327837569</v>
      </c>
      <c r="P39" s="154">
        <v>68786</v>
      </c>
      <c r="Q39" s="156">
        <v>82849.341666666704</v>
      </c>
      <c r="R39" s="152">
        <v>0.83025403239474505</v>
      </c>
      <c r="S39" s="154">
        <v>69399</v>
      </c>
      <c r="T39" s="156">
        <v>82940.283333333296</v>
      </c>
      <c r="U39" s="152">
        <v>0.83673454214146481</v>
      </c>
      <c r="V39" s="154">
        <v>69805</v>
      </c>
      <c r="W39" s="156">
        <v>83031.391666666706</v>
      </c>
      <c r="X39" s="152">
        <v>0.84070613052272258</v>
      </c>
      <c r="Y39" s="154">
        <v>70806</v>
      </c>
      <c r="Z39" s="156">
        <v>83123.958333333299</v>
      </c>
      <c r="AA39" s="152">
        <v>0.85181217809747023</v>
      </c>
      <c r="AB39" s="154">
        <v>72574</v>
      </c>
      <c r="AC39" s="156">
        <v>83211.041666666701</v>
      </c>
      <c r="AD39" s="152">
        <v>0.87216790640264552</v>
      </c>
    </row>
    <row r="40" spans="1:30" x14ac:dyDescent="0.2">
      <c r="A40" s="158" t="s">
        <v>183</v>
      </c>
      <c r="B40" s="158" t="s">
        <v>211</v>
      </c>
      <c r="C40" s="158" t="s">
        <v>234</v>
      </c>
      <c r="D40" s="158" t="s">
        <v>235</v>
      </c>
      <c r="E40" s="158" t="s">
        <v>292</v>
      </c>
      <c r="F40" s="158" t="s">
        <v>293</v>
      </c>
      <c r="G40" s="154">
        <v>247404</v>
      </c>
      <c r="H40" s="156">
        <v>339712.92499999999</v>
      </c>
      <c r="I40" s="152">
        <v>0.72827373288784936</v>
      </c>
      <c r="J40" s="154">
        <v>246794</v>
      </c>
      <c r="K40" s="156">
        <v>339917.125</v>
      </c>
      <c r="L40" s="152">
        <v>0.72604167854149748</v>
      </c>
      <c r="M40" s="154">
        <v>248690</v>
      </c>
      <c r="N40" s="156">
        <v>340160.41666666698</v>
      </c>
      <c r="O40" s="152">
        <v>0.73109623523215084</v>
      </c>
      <c r="P40" s="154">
        <v>251443</v>
      </c>
      <c r="Q40" s="156">
        <v>340420.75</v>
      </c>
      <c r="R40" s="152">
        <v>0.73862418786163886</v>
      </c>
      <c r="S40" s="154">
        <v>253688</v>
      </c>
      <c r="T40" s="156">
        <v>340689.34166666702</v>
      </c>
      <c r="U40" s="152">
        <v>0.74463145444746615</v>
      </c>
      <c r="V40" s="154">
        <v>256154</v>
      </c>
      <c r="W40" s="156">
        <v>340958.74166666699</v>
      </c>
      <c r="X40" s="152">
        <v>0.75127564921161338</v>
      </c>
      <c r="Y40" s="154">
        <v>259970</v>
      </c>
      <c r="Z40" s="156">
        <v>341242.66666666698</v>
      </c>
      <c r="AA40" s="152">
        <v>0.76183322132441356</v>
      </c>
      <c r="AB40" s="154">
        <v>266107</v>
      </c>
      <c r="AC40" s="156">
        <v>341526.21666666702</v>
      </c>
      <c r="AD40" s="152">
        <v>0.77917005200137557</v>
      </c>
    </row>
    <row r="41" spans="1:30" x14ac:dyDescent="0.2">
      <c r="A41" s="158" t="s">
        <v>183</v>
      </c>
      <c r="B41" s="158" t="s">
        <v>211</v>
      </c>
      <c r="C41" s="158" t="s">
        <v>281</v>
      </c>
      <c r="D41" s="158" t="s">
        <v>282</v>
      </c>
      <c r="E41" s="158" t="s">
        <v>470</v>
      </c>
      <c r="F41" s="158" t="s">
        <v>471</v>
      </c>
      <c r="G41" s="154">
        <v>300314</v>
      </c>
      <c r="H41" s="156">
        <v>438755.82500000001</v>
      </c>
      <c r="I41" s="152">
        <v>0.68446726604712316</v>
      </c>
      <c r="J41" s="154">
        <v>300219</v>
      </c>
      <c r="K41" s="156">
        <v>438877.875</v>
      </c>
      <c r="L41" s="152">
        <v>0.68406045759312883</v>
      </c>
      <c r="M41" s="154">
        <v>303660</v>
      </c>
      <c r="N41" s="156">
        <v>439033.97499999998</v>
      </c>
      <c r="O41" s="152">
        <v>0.69165489982865225</v>
      </c>
      <c r="P41" s="154">
        <v>308347</v>
      </c>
      <c r="Q41" s="156">
        <v>439209.6</v>
      </c>
      <c r="R41" s="152">
        <v>0.70204977304685512</v>
      </c>
      <c r="S41" s="154">
        <v>311709</v>
      </c>
      <c r="T41" s="156">
        <v>439412.25833333301</v>
      </c>
      <c r="U41" s="152">
        <v>0.70937711474480802</v>
      </c>
      <c r="V41" s="154">
        <v>314827</v>
      </c>
      <c r="W41" s="156">
        <v>439608.09166666702</v>
      </c>
      <c r="X41" s="152">
        <v>0.71615378781225358</v>
      </c>
      <c r="Y41" s="154">
        <v>322211</v>
      </c>
      <c r="Z41" s="156">
        <v>439835.10833333299</v>
      </c>
      <c r="AA41" s="152">
        <v>0.73257226150262089</v>
      </c>
      <c r="AB41" s="154">
        <v>332620</v>
      </c>
      <c r="AC41" s="156">
        <v>440089.45</v>
      </c>
      <c r="AD41" s="152">
        <v>0.75580089456813837</v>
      </c>
    </row>
    <row r="42" spans="1:30" x14ac:dyDescent="0.2">
      <c r="A42" s="158" t="s">
        <v>182</v>
      </c>
      <c r="B42" s="158" t="s">
        <v>219</v>
      </c>
      <c r="C42" s="158" t="s">
        <v>220</v>
      </c>
      <c r="D42" s="158" t="s">
        <v>221</v>
      </c>
      <c r="E42" s="158" t="s">
        <v>297</v>
      </c>
      <c r="F42" s="158" t="s">
        <v>35</v>
      </c>
      <c r="G42" s="154">
        <v>91344</v>
      </c>
      <c r="H42" s="156">
        <v>110826.70833333299</v>
      </c>
      <c r="I42" s="152">
        <v>0.82420565740583995</v>
      </c>
      <c r="J42" s="154">
        <v>91928</v>
      </c>
      <c r="K42" s="156">
        <v>110932.733333333</v>
      </c>
      <c r="L42" s="152">
        <v>0.82868236667145678</v>
      </c>
      <c r="M42" s="154">
        <v>93252</v>
      </c>
      <c r="N42" s="156">
        <v>111046.02499999999</v>
      </c>
      <c r="O42" s="152">
        <v>0.839759910361492</v>
      </c>
      <c r="P42" s="154">
        <v>94423</v>
      </c>
      <c r="Q42" s="156">
        <v>111164.6</v>
      </c>
      <c r="R42" s="152">
        <v>0.84939809975477798</v>
      </c>
      <c r="S42" s="154">
        <v>95852</v>
      </c>
      <c r="T42" s="156">
        <v>111292.65</v>
      </c>
      <c r="U42" s="152">
        <v>0.86126082899454726</v>
      </c>
      <c r="V42" s="154">
        <v>97785</v>
      </c>
      <c r="W42" s="156">
        <v>111423.233333333</v>
      </c>
      <c r="X42" s="152">
        <v>0.87759973458557827</v>
      </c>
      <c r="Y42" s="154">
        <v>100004</v>
      </c>
      <c r="Z42" s="156">
        <v>111562.241666667</v>
      </c>
      <c r="AA42" s="152">
        <v>0.89639647344841389</v>
      </c>
      <c r="AB42" s="154">
        <v>103510</v>
      </c>
      <c r="AC42" s="156">
        <v>111705.266666667</v>
      </c>
      <c r="AD42" s="152">
        <v>0.92663491246906016</v>
      </c>
    </row>
    <row r="43" spans="1:30" x14ac:dyDescent="0.2">
      <c r="A43" s="158" t="s">
        <v>184</v>
      </c>
      <c r="B43" s="158" t="s">
        <v>190</v>
      </c>
      <c r="C43" s="158" t="s">
        <v>298</v>
      </c>
      <c r="D43" s="158" t="s">
        <v>299</v>
      </c>
      <c r="E43" s="158" t="s">
        <v>300</v>
      </c>
      <c r="F43" s="158" t="s">
        <v>36</v>
      </c>
      <c r="G43" s="154">
        <v>265145</v>
      </c>
      <c r="H43" s="156">
        <v>385418.99166666699</v>
      </c>
      <c r="I43" s="152">
        <v>0.68793963383442447</v>
      </c>
      <c r="J43" s="154">
        <v>264970</v>
      </c>
      <c r="K43" s="156">
        <v>385821.67499999999</v>
      </c>
      <c r="L43" s="152">
        <v>0.68676805158756316</v>
      </c>
      <c r="M43" s="154">
        <v>267193</v>
      </c>
      <c r="N43" s="156">
        <v>386238.45833333302</v>
      </c>
      <c r="O43" s="152">
        <v>0.69178248368370931</v>
      </c>
      <c r="P43" s="154">
        <v>269244</v>
      </c>
      <c r="Q43" s="156">
        <v>386665.58333333302</v>
      </c>
      <c r="R43" s="152">
        <v>0.69632264055912285</v>
      </c>
      <c r="S43" s="154">
        <v>272012</v>
      </c>
      <c r="T43" s="156">
        <v>387105.09166666702</v>
      </c>
      <c r="U43" s="152">
        <v>0.7026825682629545</v>
      </c>
      <c r="V43" s="154">
        <v>274887</v>
      </c>
      <c r="W43" s="156">
        <v>387568.49166666699</v>
      </c>
      <c r="X43" s="152">
        <v>0.70926044276174005</v>
      </c>
      <c r="Y43" s="154">
        <v>278727</v>
      </c>
      <c r="Z43" s="156">
        <v>388039.59166666702</v>
      </c>
      <c r="AA43" s="152">
        <v>0.71829526158101797</v>
      </c>
      <c r="AB43" s="154">
        <v>286389</v>
      </c>
      <c r="AC43" s="156">
        <v>388520.45833333302</v>
      </c>
      <c r="AD43" s="152">
        <v>0.73712720619281047</v>
      </c>
    </row>
    <row r="44" spans="1:30" x14ac:dyDescent="0.2">
      <c r="A44" s="158" t="s">
        <v>182</v>
      </c>
      <c r="B44" s="158" t="s">
        <v>219</v>
      </c>
      <c r="C44" s="158" t="s">
        <v>220</v>
      </c>
      <c r="D44" s="158" t="s">
        <v>221</v>
      </c>
      <c r="E44" s="158" t="s">
        <v>302</v>
      </c>
      <c r="F44" s="158" t="s">
        <v>38</v>
      </c>
      <c r="G44" s="154">
        <v>97245</v>
      </c>
      <c r="H44" s="156">
        <v>117704.15833333301</v>
      </c>
      <c r="I44" s="152">
        <v>0.82618151624351654</v>
      </c>
      <c r="J44" s="154">
        <v>98148</v>
      </c>
      <c r="K44" s="156">
        <v>117846.58333333299</v>
      </c>
      <c r="L44" s="152">
        <v>0.8328455286852493</v>
      </c>
      <c r="M44" s="154">
        <v>99869</v>
      </c>
      <c r="N44" s="156">
        <v>118001.15833333301</v>
      </c>
      <c r="O44" s="152">
        <v>0.84633914963688095</v>
      </c>
      <c r="P44" s="154">
        <v>101290</v>
      </c>
      <c r="Q44" s="156">
        <v>118160.883333333</v>
      </c>
      <c r="R44" s="152">
        <v>0.85722107979050843</v>
      </c>
      <c r="S44" s="154">
        <v>102547</v>
      </c>
      <c r="T44" s="156">
        <v>118330.79166666701</v>
      </c>
      <c r="U44" s="152">
        <v>0.86661298006752718</v>
      </c>
      <c r="V44" s="154">
        <v>104429</v>
      </c>
      <c r="W44" s="156">
        <v>118489.366666667</v>
      </c>
      <c r="X44" s="152">
        <v>0.8813364687295403</v>
      </c>
      <c r="Y44" s="154">
        <v>107237</v>
      </c>
      <c r="Z44" s="156">
        <v>118661.116666667</v>
      </c>
      <c r="AA44" s="152">
        <v>0.90372485117632351</v>
      </c>
      <c r="AB44" s="154">
        <v>111102</v>
      </c>
      <c r="AC44" s="156">
        <v>118849.96666666699</v>
      </c>
      <c r="AD44" s="152">
        <v>0.93480884442822476</v>
      </c>
    </row>
    <row r="45" spans="1:30" x14ac:dyDescent="0.2">
      <c r="A45" s="158" t="s">
        <v>182</v>
      </c>
      <c r="B45" s="158" t="s">
        <v>219</v>
      </c>
      <c r="C45" s="158" t="s">
        <v>251</v>
      </c>
      <c r="D45" s="158" t="s">
        <v>252</v>
      </c>
      <c r="E45" s="158" t="s">
        <v>303</v>
      </c>
      <c r="F45" s="158" t="s">
        <v>39</v>
      </c>
      <c r="G45" s="154">
        <v>68351</v>
      </c>
      <c r="H45" s="156">
        <v>74228.716666666704</v>
      </c>
      <c r="I45" s="152">
        <v>0.92081613517499805</v>
      </c>
      <c r="J45" s="154">
        <v>68703</v>
      </c>
      <c r="K45" s="156">
        <v>74276.241666666698</v>
      </c>
      <c r="L45" s="152">
        <v>0.92496602491442659</v>
      </c>
      <c r="M45" s="154">
        <v>69393</v>
      </c>
      <c r="N45" s="156">
        <v>74329.141666666706</v>
      </c>
      <c r="O45" s="152">
        <v>0.93359076190058654</v>
      </c>
      <c r="P45" s="154">
        <v>69961</v>
      </c>
      <c r="Q45" s="156">
        <v>74381.324999999997</v>
      </c>
      <c r="R45" s="152">
        <v>0.94057211269092078</v>
      </c>
      <c r="S45" s="154">
        <v>70574</v>
      </c>
      <c r="T45" s="156">
        <v>74434.908333333296</v>
      </c>
      <c r="U45" s="152">
        <v>0.94813040789889291</v>
      </c>
      <c r="V45" s="154">
        <v>71090</v>
      </c>
      <c r="W45" s="156">
        <v>74492.774999999994</v>
      </c>
      <c r="X45" s="152">
        <v>0.95432073781651983</v>
      </c>
      <c r="Y45" s="154">
        <v>72146</v>
      </c>
      <c r="Z45" s="156">
        <v>74552.033333333296</v>
      </c>
      <c r="AA45" s="152">
        <v>0.96772679126569816</v>
      </c>
      <c r="AB45" s="154">
        <v>74069</v>
      </c>
      <c r="AC45" s="156">
        <v>74613.291666666701</v>
      </c>
      <c r="AD45" s="152">
        <v>0.99270516479693305</v>
      </c>
    </row>
    <row r="46" spans="1:30" s="147" customFormat="1" x14ac:dyDescent="0.2">
      <c r="A46" s="158" t="s">
        <v>183</v>
      </c>
      <c r="B46" s="158" t="s">
        <v>211</v>
      </c>
      <c r="C46" s="158" t="s">
        <v>294</v>
      </c>
      <c r="D46" s="158" t="s">
        <v>295</v>
      </c>
      <c r="E46" s="158" t="s">
        <v>472</v>
      </c>
      <c r="F46" s="158" t="s">
        <v>473</v>
      </c>
      <c r="G46" s="170">
        <v>650582</v>
      </c>
      <c r="H46" s="192">
        <v>964975.433333333</v>
      </c>
      <c r="I46" s="191">
        <v>0.67419540179658488</v>
      </c>
      <c r="J46" s="154">
        <v>649254</v>
      </c>
      <c r="K46" s="156">
        <v>965656.85833333305</v>
      </c>
      <c r="L46" s="152">
        <v>0.67234441965293368</v>
      </c>
      <c r="M46" s="154">
        <v>654973</v>
      </c>
      <c r="N46" s="156">
        <v>966411.83333333302</v>
      </c>
      <c r="O46" s="152">
        <v>0.67773694134195051</v>
      </c>
      <c r="P46" s="154">
        <v>661105</v>
      </c>
      <c r="Q46" s="156">
        <v>967206.85833333305</v>
      </c>
      <c r="R46" s="152">
        <v>0.68351976033255157</v>
      </c>
      <c r="S46" s="170">
        <v>667038</v>
      </c>
      <c r="T46" s="192">
        <v>968003.40833333298</v>
      </c>
      <c r="U46" s="152">
        <v>0.68908641669813708</v>
      </c>
      <c r="V46" s="154">
        <v>671994</v>
      </c>
      <c r="W46" s="156">
        <v>968869.5</v>
      </c>
      <c r="X46" s="152">
        <v>0.69358566865816296</v>
      </c>
      <c r="Y46" s="170">
        <v>682513</v>
      </c>
      <c r="Z46" s="192">
        <v>969844.38333333295</v>
      </c>
      <c r="AA46" s="152">
        <v>0.703734549303898</v>
      </c>
      <c r="AB46" s="154">
        <v>696477</v>
      </c>
      <c r="AC46" s="156">
        <v>970877.03333333298</v>
      </c>
      <c r="AD46" s="152">
        <v>0.71736891087923926</v>
      </c>
    </row>
    <row r="47" spans="1:30" s="147" customFormat="1" x14ac:dyDescent="0.2">
      <c r="A47" s="158" t="s">
        <v>180</v>
      </c>
      <c r="B47" s="158" t="s">
        <v>215</v>
      </c>
      <c r="C47" s="158" t="s">
        <v>307</v>
      </c>
      <c r="D47" s="158" t="s">
        <v>308</v>
      </c>
      <c r="E47" s="158" t="s">
        <v>309</v>
      </c>
      <c r="F47" s="158" t="s">
        <v>310</v>
      </c>
      <c r="G47" s="170">
        <v>383923</v>
      </c>
      <c r="H47" s="192">
        <v>474151.04166666698</v>
      </c>
      <c r="I47" s="191">
        <v>0.80970611948987725</v>
      </c>
      <c r="J47" s="154">
        <v>384358</v>
      </c>
      <c r="K47" s="156">
        <v>474506.75</v>
      </c>
      <c r="L47" s="152">
        <v>0.81001587437902622</v>
      </c>
      <c r="M47" s="154">
        <v>388882</v>
      </c>
      <c r="N47" s="156">
        <v>474915.441666667</v>
      </c>
      <c r="O47" s="152">
        <v>0.81884471609358189</v>
      </c>
      <c r="P47" s="154">
        <v>393999</v>
      </c>
      <c r="Q47" s="156">
        <v>475369.45</v>
      </c>
      <c r="R47" s="152">
        <v>0.82882692608875053</v>
      </c>
      <c r="S47" s="170">
        <v>399309</v>
      </c>
      <c r="T47" s="192">
        <v>475844.46666666702</v>
      </c>
      <c r="U47" s="152">
        <v>0.83915864945786844</v>
      </c>
      <c r="V47" s="154">
        <v>404707</v>
      </c>
      <c r="W47" s="156">
        <v>476345.26666666701</v>
      </c>
      <c r="X47" s="152">
        <v>0.84960852625245575</v>
      </c>
      <c r="Y47" s="170">
        <v>412073</v>
      </c>
      <c r="Z47" s="192">
        <v>476858.92499999999</v>
      </c>
      <c r="AA47" s="152">
        <v>0.86414026957763246</v>
      </c>
      <c r="AB47" s="154">
        <v>422616</v>
      </c>
      <c r="AC47" s="156">
        <v>477398.32500000001</v>
      </c>
      <c r="AD47" s="152">
        <v>0.88524818347446022</v>
      </c>
    </row>
    <row r="48" spans="1:30" x14ac:dyDescent="0.2">
      <c r="A48" s="158" t="s">
        <v>179</v>
      </c>
      <c r="B48" s="158" t="s">
        <v>203</v>
      </c>
      <c r="C48" s="158" t="s">
        <v>278</v>
      </c>
      <c r="D48" s="158" t="s">
        <v>279</v>
      </c>
      <c r="E48" s="158" t="s">
        <v>311</v>
      </c>
      <c r="F48" s="158" t="s">
        <v>43</v>
      </c>
      <c r="G48" s="154">
        <v>273235</v>
      </c>
      <c r="H48" s="156">
        <v>364666.23333333299</v>
      </c>
      <c r="I48" s="152">
        <v>0.74927419932034722</v>
      </c>
      <c r="J48" s="154">
        <v>274293</v>
      </c>
      <c r="K48" s="156">
        <v>364791.72499999998</v>
      </c>
      <c r="L48" s="152">
        <v>0.7519167272777364</v>
      </c>
      <c r="M48" s="154">
        <v>276728</v>
      </c>
      <c r="N48" s="156">
        <v>364943.96666666702</v>
      </c>
      <c r="O48" s="152">
        <v>0.75827531148845695</v>
      </c>
      <c r="P48" s="154">
        <v>279541</v>
      </c>
      <c r="Q48" s="156">
        <v>365120.70833333302</v>
      </c>
      <c r="R48" s="152">
        <v>0.76561255940815076</v>
      </c>
      <c r="S48" s="154">
        <v>281641</v>
      </c>
      <c r="T48" s="156">
        <v>365333.67499999999</v>
      </c>
      <c r="U48" s="152">
        <v>0.77091442501160068</v>
      </c>
      <c r="V48" s="154">
        <v>283419</v>
      </c>
      <c r="W48" s="156">
        <v>365581.40833333298</v>
      </c>
      <c r="X48" s="152">
        <v>0.77525550681609545</v>
      </c>
      <c r="Y48" s="154">
        <v>287260</v>
      </c>
      <c r="Z48" s="156">
        <v>365846.875</v>
      </c>
      <c r="AA48" s="152">
        <v>0.785191892099666</v>
      </c>
      <c r="AB48" s="154">
        <v>293233</v>
      </c>
      <c r="AC48" s="156">
        <v>366141.3</v>
      </c>
      <c r="AD48" s="152">
        <v>0.80087387027904255</v>
      </c>
    </row>
    <row r="49" spans="1:30" x14ac:dyDescent="0.2">
      <c r="A49" s="158" t="s">
        <v>182</v>
      </c>
      <c r="B49" s="158" t="s">
        <v>219</v>
      </c>
      <c r="C49" s="158" t="s">
        <v>224</v>
      </c>
      <c r="D49" s="158" t="s">
        <v>225</v>
      </c>
      <c r="E49" s="158" t="s">
        <v>312</v>
      </c>
      <c r="F49" s="158" t="s">
        <v>44</v>
      </c>
      <c r="G49" s="154">
        <v>102473</v>
      </c>
      <c r="H49" s="156">
        <v>130526.733333333</v>
      </c>
      <c r="I49" s="152">
        <v>0.78507289183671891</v>
      </c>
      <c r="J49" s="154">
        <v>103546</v>
      </c>
      <c r="K49" s="156">
        <v>130609.78333333301</v>
      </c>
      <c r="L49" s="152">
        <v>0.79278900368234484</v>
      </c>
      <c r="M49" s="154">
        <v>104767</v>
      </c>
      <c r="N49" s="156">
        <v>130697.875</v>
      </c>
      <c r="O49" s="152">
        <v>0.80159681249599501</v>
      </c>
      <c r="P49" s="154">
        <v>106472</v>
      </c>
      <c r="Q49" s="156">
        <v>130799.33333333299</v>
      </c>
      <c r="R49" s="152">
        <v>0.81401026508799945</v>
      </c>
      <c r="S49" s="154">
        <v>107852</v>
      </c>
      <c r="T49" s="156">
        <v>130906.316666667</v>
      </c>
      <c r="U49" s="152">
        <v>0.82388690436251977</v>
      </c>
      <c r="V49" s="154">
        <v>109357</v>
      </c>
      <c r="W49" s="156">
        <v>131010.40833333301</v>
      </c>
      <c r="X49" s="152">
        <v>0.83471993860030036</v>
      </c>
      <c r="Y49" s="154">
        <v>111671</v>
      </c>
      <c r="Z49" s="156">
        <v>131117.49166666699</v>
      </c>
      <c r="AA49" s="152">
        <v>0.85168651856073663</v>
      </c>
      <c r="AB49" s="154">
        <v>115010</v>
      </c>
      <c r="AC49" s="156">
        <v>131237.45833333299</v>
      </c>
      <c r="AD49" s="152">
        <v>0.87635040681665366</v>
      </c>
    </row>
    <row r="50" spans="1:30" x14ac:dyDescent="0.2">
      <c r="A50" s="158" t="s">
        <v>181</v>
      </c>
      <c r="B50" s="158" t="s">
        <v>199</v>
      </c>
      <c r="C50" s="158" t="s">
        <v>288</v>
      </c>
      <c r="D50" s="158" t="s">
        <v>289</v>
      </c>
      <c r="E50" s="158" t="s">
        <v>315</v>
      </c>
      <c r="F50" s="158" t="s">
        <v>47</v>
      </c>
      <c r="G50" s="154">
        <v>133549</v>
      </c>
      <c r="H50" s="156">
        <v>163986.22500000001</v>
      </c>
      <c r="I50" s="152">
        <v>0.81439157465817624</v>
      </c>
      <c r="J50" s="154">
        <v>134533</v>
      </c>
      <c r="K50" s="156">
        <v>164011.933333333</v>
      </c>
      <c r="L50" s="152">
        <v>0.82026348489276757</v>
      </c>
      <c r="M50" s="154">
        <v>137012</v>
      </c>
      <c r="N50" s="156">
        <v>164047.02499999999</v>
      </c>
      <c r="O50" s="152">
        <v>0.83519954110719175</v>
      </c>
      <c r="P50" s="154">
        <v>139036</v>
      </c>
      <c r="Q50" s="156">
        <v>164089.15</v>
      </c>
      <c r="R50" s="152">
        <v>0.84731988678105774</v>
      </c>
      <c r="S50" s="154">
        <v>140816</v>
      </c>
      <c r="T50" s="156">
        <v>164128.35</v>
      </c>
      <c r="U50" s="152">
        <v>0.85796268591014291</v>
      </c>
      <c r="V50" s="154">
        <v>142870</v>
      </c>
      <c r="W50" s="156">
        <v>164177.27499999999</v>
      </c>
      <c r="X50" s="152">
        <v>0.87021787881422696</v>
      </c>
      <c r="Y50" s="154">
        <v>146751</v>
      </c>
      <c r="Z50" s="156">
        <v>164246.58333333299</v>
      </c>
      <c r="AA50" s="152">
        <v>0.89347977304449444</v>
      </c>
      <c r="AB50" s="154">
        <v>151049</v>
      </c>
      <c r="AC50" s="156">
        <v>164359.50833333301</v>
      </c>
      <c r="AD50" s="152">
        <v>0.91901589102871772</v>
      </c>
    </row>
    <row r="51" spans="1:30" x14ac:dyDescent="0.2">
      <c r="A51" s="158" t="s">
        <v>179</v>
      </c>
      <c r="B51" s="158" t="s">
        <v>203</v>
      </c>
      <c r="C51" s="158" t="s">
        <v>316</v>
      </c>
      <c r="D51" s="158" t="s">
        <v>317</v>
      </c>
      <c r="E51" s="158" t="s">
        <v>318</v>
      </c>
      <c r="F51" s="158" t="s">
        <v>48</v>
      </c>
      <c r="G51" s="154">
        <v>180926</v>
      </c>
      <c r="H51" s="156">
        <v>242134.72500000001</v>
      </c>
      <c r="I51" s="152">
        <v>0.74721211507354013</v>
      </c>
      <c r="J51" s="154">
        <v>181200</v>
      </c>
      <c r="K51" s="156">
        <v>242303.816666667</v>
      </c>
      <c r="L51" s="152">
        <v>0.74782148499655532</v>
      </c>
      <c r="M51" s="154">
        <v>183131</v>
      </c>
      <c r="N51" s="156">
        <v>242480.66666666701</v>
      </c>
      <c r="O51" s="152">
        <v>0.75523959298473176</v>
      </c>
      <c r="P51" s="154">
        <v>185542</v>
      </c>
      <c r="Q51" s="156">
        <v>242679.08333333299</v>
      </c>
      <c r="R51" s="152">
        <v>0.76455703331114</v>
      </c>
      <c r="S51" s="154">
        <v>187279</v>
      </c>
      <c r="T51" s="156">
        <v>242887.65</v>
      </c>
      <c r="U51" s="152">
        <v>0.77105196579570845</v>
      </c>
      <c r="V51" s="154">
        <v>189979</v>
      </c>
      <c r="W51" s="156">
        <v>243099.566666667</v>
      </c>
      <c r="X51" s="152">
        <v>0.78148637862647941</v>
      </c>
      <c r="Y51" s="154">
        <v>192922</v>
      </c>
      <c r="Z51" s="156">
        <v>243315.07500000001</v>
      </c>
      <c r="AA51" s="152">
        <v>0.79288963086237052</v>
      </c>
      <c r="AB51" s="154">
        <v>197527</v>
      </c>
      <c r="AC51" s="156">
        <v>243543.7</v>
      </c>
      <c r="AD51" s="152">
        <v>0.81105362199884456</v>
      </c>
    </row>
    <row r="52" spans="1:30" x14ac:dyDescent="0.2">
      <c r="A52" s="158" t="s">
        <v>183</v>
      </c>
      <c r="B52" s="158" t="s">
        <v>211</v>
      </c>
      <c r="C52" s="158" t="s">
        <v>320</v>
      </c>
      <c r="D52" s="158" t="s">
        <v>321</v>
      </c>
      <c r="E52" s="158" t="s">
        <v>322</v>
      </c>
      <c r="F52" s="158" t="s">
        <v>323</v>
      </c>
      <c r="G52" s="154">
        <v>840698</v>
      </c>
      <c r="H52" s="156">
        <v>1099468.29166667</v>
      </c>
      <c r="I52" s="152">
        <v>0.7646405143031425</v>
      </c>
      <c r="J52" s="154">
        <v>839965</v>
      </c>
      <c r="K52" s="156">
        <v>1100296.1499999999</v>
      </c>
      <c r="L52" s="152">
        <v>0.76339901761902929</v>
      </c>
      <c r="M52" s="154">
        <v>846987</v>
      </c>
      <c r="N52" s="156">
        <v>1101198.41666667</v>
      </c>
      <c r="O52" s="152">
        <v>0.7691502159654674</v>
      </c>
      <c r="P52" s="154">
        <v>856967</v>
      </c>
      <c r="Q52" s="156">
        <v>1102142.175</v>
      </c>
      <c r="R52" s="152">
        <v>0.77754668992682363</v>
      </c>
      <c r="S52" s="154">
        <v>864412</v>
      </c>
      <c r="T52" s="156">
        <v>1103148.54166667</v>
      </c>
      <c r="U52" s="152">
        <v>0.78358622375008569</v>
      </c>
      <c r="V52" s="154">
        <v>872558</v>
      </c>
      <c r="W52" s="156">
        <v>1104215.925</v>
      </c>
      <c r="X52" s="152">
        <v>0.79020595541583039</v>
      </c>
      <c r="Y52" s="154">
        <v>891283</v>
      </c>
      <c r="Z52" s="156">
        <v>1105328.25833333</v>
      </c>
      <c r="AA52" s="152">
        <v>0.80635141034385716</v>
      </c>
      <c r="AB52" s="154">
        <v>913772</v>
      </c>
      <c r="AC52" s="156">
        <v>1106507.6000000001</v>
      </c>
      <c r="AD52" s="152">
        <v>0.82581628901599946</v>
      </c>
    </row>
    <row r="53" spans="1:30" x14ac:dyDescent="0.2">
      <c r="A53" s="158" t="s">
        <v>184</v>
      </c>
      <c r="B53" s="158" t="s">
        <v>190</v>
      </c>
      <c r="C53" s="158" t="s">
        <v>324</v>
      </c>
      <c r="D53" s="158" t="s">
        <v>325</v>
      </c>
      <c r="E53" s="158" t="s">
        <v>326</v>
      </c>
      <c r="F53" s="158" t="s">
        <v>50</v>
      </c>
      <c r="G53" s="154">
        <v>257551</v>
      </c>
      <c r="H53" s="156">
        <v>353119.808333333</v>
      </c>
      <c r="I53" s="152">
        <v>0.72935868768052992</v>
      </c>
      <c r="J53" s="154">
        <v>257307</v>
      </c>
      <c r="K53" s="156">
        <v>353566.183333333</v>
      </c>
      <c r="L53" s="152">
        <v>0.72774776584732837</v>
      </c>
      <c r="M53" s="154">
        <v>259811</v>
      </c>
      <c r="N53" s="156">
        <v>354035.98333333299</v>
      </c>
      <c r="O53" s="152">
        <v>0.73385478378163049</v>
      </c>
      <c r="P53" s="154">
        <v>262527</v>
      </c>
      <c r="Q53" s="156">
        <v>354503</v>
      </c>
      <c r="R53" s="152">
        <v>0.74054944527972966</v>
      </c>
      <c r="S53" s="154">
        <v>264992</v>
      </c>
      <c r="T53" s="156">
        <v>354964.49166666699</v>
      </c>
      <c r="U53" s="152">
        <v>0.74653100865323574</v>
      </c>
      <c r="V53" s="154">
        <v>267166</v>
      </c>
      <c r="W53" s="156">
        <v>355412.41666666698</v>
      </c>
      <c r="X53" s="152">
        <v>0.751706995792915</v>
      </c>
      <c r="Y53" s="154">
        <v>270288</v>
      </c>
      <c r="Z53" s="156">
        <v>355861.26666666701</v>
      </c>
      <c r="AA53" s="152">
        <v>0.75953194493959086</v>
      </c>
      <c r="AB53" s="154">
        <v>277345</v>
      </c>
      <c r="AC53" s="156">
        <v>356301.16666666698</v>
      </c>
      <c r="AD53" s="152">
        <v>0.77840048236346804</v>
      </c>
    </row>
    <row r="54" spans="1:30" x14ac:dyDescent="0.2">
      <c r="A54" s="158" t="s">
        <v>181</v>
      </c>
      <c r="B54" s="158" t="s">
        <v>199</v>
      </c>
      <c r="C54" s="158" t="s">
        <v>227</v>
      </c>
      <c r="D54" s="158" t="s">
        <v>228</v>
      </c>
      <c r="E54" s="158" t="s">
        <v>474</v>
      </c>
      <c r="F54" s="158" t="s">
        <v>475</v>
      </c>
      <c r="G54" s="154">
        <v>220126</v>
      </c>
      <c r="H54" s="156">
        <v>246284.14166666701</v>
      </c>
      <c r="I54" s="152">
        <v>0.89378876979391264</v>
      </c>
      <c r="J54" s="154">
        <v>221875</v>
      </c>
      <c r="K54" s="156">
        <v>246360.54166666701</v>
      </c>
      <c r="L54" s="152">
        <v>0.90061094402123587</v>
      </c>
      <c r="M54" s="154">
        <v>225417</v>
      </c>
      <c r="N54" s="156">
        <v>246455.61666666699</v>
      </c>
      <c r="O54" s="152">
        <v>0.91463527205743556</v>
      </c>
      <c r="P54" s="154">
        <v>228514</v>
      </c>
      <c r="Q54" s="156">
        <v>246545.40833333301</v>
      </c>
      <c r="R54" s="152">
        <v>0.9268637430515263</v>
      </c>
      <c r="S54" s="154">
        <v>231858</v>
      </c>
      <c r="T54" s="156">
        <v>246633.8</v>
      </c>
      <c r="U54" s="152">
        <v>0.94009012552213045</v>
      </c>
      <c r="V54" s="154">
        <v>234683</v>
      </c>
      <c r="W54" s="156">
        <v>246720.691666667</v>
      </c>
      <c r="X54" s="152">
        <v>0.95120923346416941</v>
      </c>
      <c r="Y54" s="154">
        <v>239530</v>
      </c>
      <c r="Z54" s="156">
        <v>246821.15833333301</v>
      </c>
      <c r="AA54" s="152">
        <v>0.97045975157653919</v>
      </c>
      <c r="AB54" s="154">
        <v>246425</v>
      </c>
      <c r="AC54" s="156">
        <v>246938.88333333301</v>
      </c>
      <c r="AD54" s="152">
        <v>0.99791898575713833</v>
      </c>
    </row>
    <row r="55" spans="1:30" x14ac:dyDescent="0.2">
      <c r="A55" s="158" t="s">
        <v>182</v>
      </c>
      <c r="B55" s="158" t="s">
        <v>219</v>
      </c>
      <c r="C55" s="158" t="s">
        <v>251</v>
      </c>
      <c r="D55" s="158" t="s">
        <v>252</v>
      </c>
      <c r="E55" s="158" t="s">
        <v>327</v>
      </c>
      <c r="F55" s="158" t="s">
        <v>51</v>
      </c>
      <c r="G55" s="154">
        <v>87055</v>
      </c>
      <c r="H55" s="156">
        <v>93030.808333333305</v>
      </c>
      <c r="I55" s="152">
        <v>0.93576527560717593</v>
      </c>
      <c r="J55" s="154">
        <v>87088</v>
      </c>
      <c r="K55" s="156">
        <v>93078.85</v>
      </c>
      <c r="L55" s="152">
        <v>0.93563682834499995</v>
      </c>
      <c r="M55" s="154">
        <v>87158</v>
      </c>
      <c r="N55" s="156">
        <v>93131.6</v>
      </c>
      <c r="O55" s="152">
        <v>0.93585850559852934</v>
      </c>
      <c r="P55" s="154">
        <v>87957</v>
      </c>
      <c r="Q55" s="156">
        <v>93183.9</v>
      </c>
      <c r="R55" s="152">
        <v>0.94390769220863269</v>
      </c>
      <c r="S55" s="154">
        <v>88564</v>
      </c>
      <c r="T55" s="156">
        <v>93247.233333333294</v>
      </c>
      <c r="U55" s="152">
        <v>0.94977616851545588</v>
      </c>
      <c r="V55" s="154">
        <v>89557</v>
      </c>
      <c r="W55" s="156">
        <v>93311.408333333296</v>
      </c>
      <c r="X55" s="152">
        <v>0.95976474473601825</v>
      </c>
      <c r="Y55" s="154">
        <v>90946</v>
      </c>
      <c r="Z55" s="156">
        <v>93382.55</v>
      </c>
      <c r="AA55" s="152">
        <v>0.97390786608418811</v>
      </c>
      <c r="AB55" s="154">
        <v>93236</v>
      </c>
      <c r="AC55" s="156">
        <v>93453.116666666698</v>
      </c>
      <c r="AD55" s="152">
        <v>0.99767673166598481</v>
      </c>
    </row>
    <row r="56" spans="1:30" x14ac:dyDescent="0.2">
      <c r="A56" s="158" t="s">
        <v>181</v>
      </c>
      <c r="B56" s="158" t="s">
        <v>199</v>
      </c>
      <c r="C56" s="158" t="s">
        <v>227</v>
      </c>
      <c r="D56" s="158" t="s">
        <v>228</v>
      </c>
      <c r="E56" s="158" t="s">
        <v>328</v>
      </c>
      <c r="F56" s="158" t="s">
        <v>149</v>
      </c>
      <c r="G56" s="154">
        <v>345244</v>
      </c>
      <c r="H56" s="156">
        <v>482827.83333333302</v>
      </c>
      <c r="I56" s="152">
        <v>0.7150457702831966</v>
      </c>
      <c r="J56" s="154">
        <v>345947</v>
      </c>
      <c r="K56" s="156">
        <v>482977.375</v>
      </c>
      <c r="L56" s="152">
        <v>0.71627992926169681</v>
      </c>
      <c r="M56" s="154">
        <v>350839</v>
      </c>
      <c r="N56" s="156">
        <v>483148.49166666699</v>
      </c>
      <c r="O56" s="152">
        <v>0.72615149597124329</v>
      </c>
      <c r="P56" s="154">
        <v>356995</v>
      </c>
      <c r="Q56" s="156">
        <v>483325.98333333299</v>
      </c>
      <c r="R56" s="152">
        <v>0.73862157696949859</v>
      </c>
      <c r="S56" s="154">
        <v>362264</v>
      </c>
      <c r="T56" s="156">
        <v>483502.88333333301</v>
      </c>
      <c r="U56" s="152">
        <v>0.74924889279357332</v>
      </c>
      <c r="V56" s="154">
        <v>367338</v>
      </c>
      <c r="W56" s="156">
        <v>483759.82500000001</v>
      </c>
      <c r="X56" s="152">
        <v>0.75933961651321502</v>
      </c>
      <c r="Y56" s="154">
        <v>374915</v>
      </c>
      <c r="Z56" s="156">
        <v>484085.51666666701</v>
      </c>
      <c r="AA56" s="152">
        <v>0.7744809276294875</v>
      </c>
      <c r="AB56" s="154">
        <v>386332</v>
      </c>
      <c r="AC56" s="156">
        <v>484482.85</v>
      </c>
      <c r="AD56" s="152">
        <v>0.79741109515022057</v>
      </c>
    </row>
    <row r="57" spans="1:30" x14ac:dyDescent="0.2">
      <c r="A57" s="158" t="s">
        <v>180</v>
      </c>
      <c r="B57" s="158" t="s">
        <v>215</v>
      </c>
      <c r="C57" s="158" t="s">
        <v>285</v>
      </c>
      <c r="D57" s="158" t="s">
        <v>286</v>
      </c>
      <c r="E57" s="158" t="s">
        <v>329</v>
      </c>
      <c r="F57" s="158" t="s">
        <v>53</v>
      </c>
      <c r="G57" s="154">
        <v>135113</v>
      </c>
      <c r="H57" s="156">
        <v>216682.72500000001</v>
      </c>
      <c r="I57" s="152">
        <v>0.62355224672386778</v>
      </c>
      <c r="J57" s="154">
        <v>135677</v>
      </c>
      <c r="K57" s="156">
        <v>216666.55</v>
      </c>
      <c r="L57" s="152">
        <v>0.6262018756471639</v>
      </c>
      <c r="M57" s="154">
        <v>137301</v>
      </c>
      <c r="N57" s="156">
        <v>216681.38333333301</v>
      </c>
      <c r="O57" s="152">
        <v>0.63365388335546224</v>
      </c>
      <c r="P57" s="154">
        <v>138440</v>
      </c>
      <c r="Q57" s="156">
        <v>216728.78333333301</v>
      </c>
      <c r="R57" s="152">
        <v>0.6387707155033332</v>
      </c>
      <c r="S57" s="154">
        <v>140756</v>
      </c>
      <c r="T57" s="156">
        <v>216810.25833333301</v>
      </c>
      <c r="U57" s="152">
        <v>0.64921282360909294</v>
      </c>
      <c r="V57" s="154">
        <v>143431</v>
      </c>
      <c r="W57" s="156">
        <v>216886.66666666701</v>
      </c>
      <c r="X57" s="152">
        <v>0.66131773891125833</v>
      </c>
      <c r="Y57" s="154">
        <v>148030</v>
      </c>
      <c r="Z57" s="156">
        <v>216996.95</v>
      </c>
      <c r="AA57" s="152">
        <v>0.68217548679831674</v>
      </c>
      <c r="AB57" s="154">
        <v>152547</v>
      </c>
      <c r="AC57" s="156">
        <v>217110.9</v>
      </c>
      <c r="AD57" s="152">
        <v>0.70262248463803523</v>
      </c>
    </row>
    <row r="58" spans="1:30" x14ac:dyDescent="0.2">
      <c r="A58" s="158" t="s">
        <v>180</v>
      </c>
      <c r="B58" s="158" t="s">
        <v>215</v>
      </c>
      <c r="C58" s="158" t="s">
        <v>330</v>
      </c>
      <c r="D58" s="158" t="s">
        <v>331</v>
      </c>
      <c r="E58" s="158" t="s">
        <v>332</v>
      </c>
      <c r="F58" s="158" t="s">
        <v>333</v>
      </c>
      <c r="G58" s="154">
        <v>415372</v>
      </c>
      <c r="H58" s="156">
        <v>472202.28333333298</v>
      </c>
      <c r="I58" s="152">
        <v>0.87964843597925635</v>
      </c>
      <c r="J58" s="154">
        <v>416629</v>
      </c>
      <c r="K58" s="156">
        <v>472456.90833333298</v>
      </c>
      <c r="L58" s="152">
        <v>0.88183492007710329</v>
      </c>
      <c r="M58" s="154">
        <v>421861</v>
      </c>
      <c r="N58" s="156">
        <v>472738.808333333</v>
      </c>
      <c r="O58" s="152">
        <v>0.89237649324220802</v>
      </c>
      <c r="P58" s="154">
        <v>425804</v>
      </c>
      <c r="Q58" s="156">
        <v>473030.16666666698</v>
      </c>
      <c r="R58" s="152">
        <v>0.90016246321147186</v>
      </c>
      <c r="S58" s="154">
        <v>430177</v>
      </c>
      <c r="T58" s="156">
        <v>473339.98333333299</v>
      </c>
      <c r="U58" s="152">
        <v>0.90881187972042288</v>
      </c>
      <c r="V58" s="154">
        <v>434828</v>
      </c>
      <c r="W58" s="156">
        <v>473657.92499999999</v>
      </c>
      <c r="X58" s="152">
        <v>0.91802116474668927</v>
      </c>
      <c r="Y58" s="154">
        <v>441807</v>
      </c>
      <c r="Z58" s="156">
        <v>474013.11666666699</v>
      </c>
      <c r="AA58" s="152">
        <v>0.93205648634125282</v>
      </c>
      <c r="AB58" s="154">
        <v>451432</v>
      </c>
      <c r="AC58" s="156">
        <v>474390.816666667</v>
      </c>
      <c r="AD58" s="152">
        <v>0.95160358114014854</v>
      </c>
    </row>
    <row r="59" spans="1:30" x14ac:dyDescent="0.2">
      <c r="A59" s="158" t="s">
        <v>182</v>
      </c>
      <c r="B59" s="158" t="s">
        <v>219</v>
      </c>
      <c r="C59" s="158" t="s">
        <v>251</v>
      </c>
      <c r="D59" s="158" t="s">
        <v>252</v>
      </c>
      <c r="E59" s="158" t="s">
        <v>334</v>
      </c>
      <c r="F59" s="158" t="s">
        <v>54</v>
      </c>
      <c r="G59" s="154">
        <v>253788</v>
      </c>
      <c r="H59" s="156">
        <v>295705.82500000001</v>
      </c>
      <c r="I59" s="152">
        <v>0.85824484519369881</v>
      </c>
      <c r="J59" s="154">
        <v>256388</v>
      </c>
      <c r="K59" s="156">
        <v>295961.67499999999</v>
      </c>
      <c r="L59" s="152">
        <v>0.86628783946434962</v>
      </c>
      <c r="M59" s="154">
        <v>259611</v>
      </c>
      <c r="N59" s="156">
        <v>296231.49166666699</v>
      </c>
      <c r="O59" s="152">
        <v>0.87637880273757651</v>
      </c>
      <c r="P59" s="154">
        <v>263525</v>
      </c>
      <c r="Q59" s="156">
        <v>296503.24166666699</v>
      </c>
      <c r="R59" s="152">
        <v>0.88877611765290043</v>
      </c>
      <c r="S59" s="154">
        <v>267085</v>
      </c>
      <c r="T59" s="156">
        <v>296796.75</v>
      </c>
      <c r="U59" s="152">
        <v>0.89989192940960439</v>
      </c>
      <c r="V59" s="154">
        <v>270992</v>
      </c>
      <c r="W59" s="156">
        <v>297117.45</v>
      </c>
      <c r="X59" s="152">
        <v>0.91207029408740548</v>
      </c>
      <c r="Y59" s="154">
        <v>276634</v>
      </c>
      <c r="Z59" s="156">
        <v>297482.14166666701</v>
      </c>
      <c r="AA59" s="152">
        <v>0.92991800600243202</v>
      </c>
      <c r="AB59" s="154">
        <v>285591</v>
      </c>
      <c r="AC59" s="156">
        <v>297886.78333333298</v>
      </c>
      <c r="AD59" s="152">
        <v>0.95872330018893759</v>
      </c>
    </row>
    <row r="60" spans="1:30" x14ac:dyDescent="0.2">
      <c r="A60" s="158" t="s">
        <v>182</v>
      </c>
      <c r="B60" s="158" t="s">
        <v>219</v>
      </c>
      <c r="C60" s="158" t="s">
        <v>224</v>
      </c>
      <c r="D60" s="158" t="s">
        <v>225</v>
      </c>
      <c r="E60" s="158" t="s">
        <v>336</v>
      </c>
      <c r="F60" s="158" t="s">
        <v>133</v>
      </c>
      <c r="G60" s="154">
        <v>278503</v>
      </c>
      <c r="H60" s="156">
        <v>336448.25833333301</v>
      </c>
      <c r="I60" s="152">
        <v>0.82777364156861144</v>
      </c>
      <c r="J60" s="154">
        <v>279954</v>
      </c>
      <c r="K60" s="156">
        <v>336613.01666666701</v>
      </c>
      <c r="L60" s="152">
        <v>0.83167906806535075</v>
      </c>
      <c r="M60" s="154">
        <v>283934</v>
      </c>
      <c r="N60" s="156">
        <v>336824.22499999998</v>
      </c>
      <c r="O60" s="152">
        <v>0.8429738092620862</v>
      </c>
      <c r="P60" s="154">
        <v>286595</v>
      </c>
      <c r="Q60" s="156">
        <v>337067.84166666702</v>
      </c>
      <c r="R60" s="152">
        <v>0.85025910090651546</v>
      </c>
      <c r="S60" s="154">
        <v>289456</v>
      </c>
      <c r="T60" s="156">
        <v>337377.91666666698</v>
      </c>
      <c r="U60" s="152">
        <v>0.85795775508918581</v>
      </c>
      <c r="V60" s="154">
        <v>291844</v>
      </c>
      <c r="W60" s="156">
        <v>337851.04166666698</v>
      </c>
      <c r="X60" s="152">
        <v>0.8638244788599504</v>
      </c>
      <c r="Y60" s="154">
        <v>297850</v>
      </c>
      <c r="Z60" s="156">
        <v>338404.46666666702</v>
      </c>
      <c r="AA60" s="152">
        <v>0.88015977724486205</v>
      </c>
      <c r="AB60" s="154">
        <v>305812</v>
      </c>
      <c r="AC60" s="156">
        <v>339043.40833333298</v>
      </c>
      <c r="AD60" s="152">
        <v>0.90198479747271398</v>
      </c>
    </row>
    <row r="61" spans="1:30" x14ac:dyDescent="0.2">
      <c r="A61" s="158" t="s">
        <v>179</v>
      </c>
      <c r="B61" s="158" t="s">
        <v>203</v>
      </c>
      <c r="C61" s="158" t="s">
        <v>204</v>
      </c>
      <c r="D61" s="158" t="s">
        <v>205</v>
      </c>
      <c r="E61" s="158" t="s">
        <v>337</v>
      </c>
      <c r="F61" s="158" t="s">
        <v>56</v>
      </c>
      <c r="G61" s="154">
        <v>179908</v>
      </c>
      <c r="H61" s="156">
        <v>229145.40833333301</v>
      </c>
      <c r="I61" s="152">
        <v>0.78512592204462428</v>
      </c>
      <c r="J61" s="154">
        <v>180530</v>
      </c>
      <c r="K61" s="156">
        <v>229347.15833333301</v>
      </c>
      <c r="L61" s="152">
        <v>0.78714731550158479</v>
      </c>
      <c r="M61" s="154">
        <v>183341</v>
      </c>
      <c r="N61" s="156">
        <v>229582.34166666699</v>
      </c>
      <c r="O61" s="152">
        <v>0.79858493762640825</v>
      </c>
      <c r="P61" s="154">
        <v>185602</v>
      </c>
      <c r="Q61" s="156">
        <v>229826.23333333299</v>
      </c>
      <c r="R61" s="152">
        <v>0.80757534641751927</v>
      </c>
      <c r="S61" s="154">
        <v>188586</v>
      </c>
      <c r="T61" s="156">
        <v>230082.09166666699</v>
      </c>
      <c r="U61" s="152">
        <v>0.81964658193917694</v>
      </c>
      <c r="V61" s="154">
        <v>191704</v>
      </c>
      <c r="W61" s="156">
        <v>230349.125</v>
      </c>
      <c r="X61" s="152">
        <v>0.83223237770058822</v>
      </c>
      <c r="Y61" s="154">
        <v>195968</v>
      </c>
      <c r="Z61" s="156">
        <v>230611.1</v>
      </c>
      <c r="AA61" s="152">
        <v>0.84977696216704224</v>
      </c>
      <c r="AB61" s="154">
        <v>201485</v>
      </c>
      <c r="AC61" s="156">
        <v>230870.48333333299</v>
      </c>
      <c r="AD61" s="152">
        <v>0.87271875161752077</v>
      </c>
    </row>
    <row r="62" spans="1:30" x14ac:dyDescent="0.2">
      <c r="A62" s="158" t="s">
        <v>182</v>
      </c>
      <c r="B62" s="158" t="s">
        <v>219</v>
      </c>
      <c r="C62" s="158" t="s">
        <v>220</v>
      </c>
      <c r="D62" s="158" t="s">
        <v>221</v>
      </c>
      <c r="E62" s="158" t="s">
        <v>339</v>
      </c>
      <c r="F62" s="158" t="s">
        <v>52</v>
      </c>
      <c r="G62" s="154">
        <v>159180</v>
      </c>
      <c r="H62" s="156">
        <v>204696.308333333</v>
      </c>
      <c r="I62" s="152">
        <v>0.77763981820711192</v>
      </c>
      <c r="J62" s="154">
        <v>159422</v>
      </c>
      <c r="K62" s="156">
        <v>204731.75833333301</v>
      </c>
      <c r="L62" s="152">
        <v>0.77868720172098482</v>
      </c>
      <c r="M62" s="154">
        <v>160547</v>
      </c>
      <c r="N62" s="156">
        <v>204782.85</v>
      </c>
      <c r="O62" s="152">
        <v>0.78398654965491488</v>
      </c>
      <c r="P62" s="154">
        <v>161311</v>
      </c>
      <c r="Q62" s="156">
        <v>204834.59166666699</v>
      </c>
      <c r="R62" s="152">
        <v>0.78751835169767548</v>
      </c>
      <c r="S62" s="154">
        <v>162577</v>
      </c>
      <c r="T62" s="156">
        <v>204897.558333333</v>
      </c>
      <c r="U62" s="152">
        <v>0.79345503832464048</v>
      </c>
      <c r="V62" s="154">
        <v>164255</v>
      </c>
      <c r="W62" s="156">
        <v>204917.91666666701</v>
      </c>
      <c r="X62" s="152">
        <v>0.80156485422008272</v>
      </c>
      <c r="Y62" s="154">
        <v>166760</v>
      </c>
      <c r="Z62" s="156">
        <v>205000.02499999999</v>
      </c>
      <c r="AA62" s="152">
        <v>0.81346331543130301</v>
      </c>
      <c r="AB62" s="154">
        <v>170788</v>
      </c>
      <c r="AC62" s="156">
        <v>205095.35833333299</v>
      </c>
      <c r="AD62" s="152">
        <v>0.83272484266769875</v>
      </c>
    </row>
    <row r="63" spans="1:30" x14ac:dyDescent="0.2">
      <c r="A63" s="158" t="s">
        <v>181</v>
      </c>
      <c r="B63" s="158" t="s">
        <v>199</v>
      </c>
      <c r="C63" s="158" t="s">
        <v>257</v>
      </c>
      <c r="D63" s="158" t="s">
        <v>258</v>
      </c>
      <c r="E63" s="158" t="s">
        <v>340</v>
      </c>
      <c r="F63" s="158" t="s">
        <v>58</v>
      </c>
      <c r="G63" s="154">
        <v>248357</v>
      </c>
      <c r="H63" s="156">
        <v>287217.566666667</v>
      </c>
      <c r="I63" s="152">
        <v>0.86469989590933694</v>
      </c>
      <c r="J63" s="154">
        <v>248718</v>
      </c>
      <c r="K63" s="156">
        <v>287200.59999999998</v>
      </c>
      <c r="L63" s="152">
        <v>0.86600794009483273</v>
      </c>
      <c r="M63" s="154">
        <v>250488</v>
      </c>
      <c r="N63" s="156">
        <v>287194.83333333302</v>
      </c>
      <c r="O63" s="152">
        <v>0.87218839243278035</v>
      </c>
      <c r="P63" s="154">
        <v>252644</v>
      </c>
      <c r="Q63" s="156">
        <v>287201.53333333298</v>
      </c>
      <c r="R63" s="152">
        <v>0.87967496923763056</v>
      </c>
      <c r="S63" s="154">
        <v>254337</v>
      </c>
      <c r="T63" s="156">
        <v>287213.88333333301</v>
      </c>
      <c r="U63" s="152">
        <v>0.88553170566905726</v>
      </c>
      <c r="V63" s="154">
        <v>256421</v>
      </c>
      <c r="W63" s="156">
        <v>287322.90833333298</v>
      </c>
      <c r="X63" s="152">
        <v>0.89244885306018606</v>
      </c>
      <c r="Y63" s="154">
        <v>260787</v>
      </c>
      <c r="Z63" s="156">
        <v>287436.683333333</v>
      </c>
      <c r="AA63" s="152">
        <v>0.90728503048294629</v>
      </c>
      <c r="AB63" s="154">
        <v>266553</v>
      </c>
      <c r="AC63" s="156">
        <v>287606.66666666698</v>
      </c>
      <c r="AD63" s="152">
        <v>0.92679701444101803</v>
      </c>
    </row>
    <row r="64" spans="1:30" x14ac:dyDescent="0.2">
      <c r="A64" s="158" t="s">
        <v>179</v>
      </c>
      <c r="B64" s="158" t="s">
        <v>203</v>
      </c>
      <c r="C64" s="158" t="s">
        <v>342</v>
      </c>
      <c r="D64" s="158" t="s">
        <v>343</v>
      </c>
      <c r="E64" s="158" t="s">
        <v>344</v>
      </c>
      <c r="F64" s="158" t="s">
        <v>345</v>
      </c>
      <c r="G64" s="154">
        <v>504757</v>
      </c>
      <c r="H64" s="156">
        <v>636493.99166666705</v>
      </c>
      <c r="I64" s="152">
        <v>0.79302712454250801</v>
      </c>
      <c r="J64" s="154">
        <v>505678</v>
      </c>
      <c r="K64" s="156">
        <v>636952.82499999995</v>
      </c>
      <c r="L64" s="152">
        <v>0.79390180897619855</v>
      </c>
      <c r="M64" s="154">
        <v>511019</v>
      </c>
      <c r="N64" s="156">
        <v>637428.57499999995</v>
      </c>
      <c r="O64" s="152">
        <v>0.8016882518955164</v>
      </c>
      <c r="P64" s="154">
        <v>518675</v>
      </c>
      <c r="Q64" s="156">
        <v>637922.25833333295</v>
      </c>
      <c r="R64" s="152">
        <v>0.81306929367085545</v>
      </c>
      <c r="S64" s="154">
        <v>524029</v>
      </c>
      <c r="T64" s="156">
        <v>638441.79166666698</v>
      </c>
      <c r="U64" s="152">
        <v>0.82079369934729718</v>
      </c>
      <c r="V64" s="154">
        <v>528897</v>
      </c>
      <c r="W64" s="156">
        <v>638947.47499999998</v>
      </c>
      <c r="X64" s="152">
        <v>0.82776287675289739</v>
      </c>
      <c r="Y64" s="154">
        <v>538498</v>
      </c>
      <c r="Z64" s="156">
        <v>639454.05000000005</v>
      </c>
      <c r="AA64" s="152">
        <v>0.8421214941089199</v>
      </c>
      <c r="AB64" s="154">
        <v>551981</v>
      </c>
      <c r="AC64" s="156">
        <v>639965.625</v>
      </c>
      <c r="AD64" s="152">
        <v>0.86251663907729414</v>
      </c>
    </row>
    <row r="65" spans="1:30" x14ac:dyDescent="0.2">
      <c r="A65" s="158" t="s">
        <v>161</v>
      </c>
      <c r="B65" s="158" t="s">
        <v>195</v>
      </c>
      <c r="C65" s="158" t="s">
        <v>346</v>
      </c>
      <c r="D65" s="158" t="s">
        <v>347</v>
      </c>
      <c r="E65" s="158" t="s">
        <v>348</v>
      </c>
      <c r="F65" s="158" t="s">
        <v>349</v>
      </c>
      <c r="G65" s="154">
        <v>457991</v>
      </c>
      <c r="H65" s="156">
        <v>877542.54166666698</v>
      </c>
      <c r="I65" s="152">
        <v>0.52190176345201855</v>
      </c>
      <c r="J65" s="154">
        <v>457190</v>
      </c>
      <c r="K65" s="156">
        <v>878328</v>
      </c>
      <c r="L65" s="152">
        <v>0.52052308477015419</v>
      </c>
      <c r="M65" s="154">
        <v>462443</v>
      </c>
      <c r="N65" s="156">
        <v>879338.63333333295</v>
      </c>
      <c r="O65" s="152">
        <v>0.52589864981480994</v>
      </c>
      <c r="P65" s="154">
        <v>469419</v>
      </c>
      <c r="Q65" s="156">
        <v>880451.21666666702</v>
      </c>
      <c r="R65" s="152">
        <v>0.533157307428333</v>
      </c>
      <c r="S65" s="154">
        <v>474506</v>
      </c>
      <c r="T65" s="156">
        <v>881740.82499999995</v>
      </c>
      <c r="U65" s="152">
        <v>0.53814679614046457</v>
      </c>
      <c r="V65" s="154">
        <v>479071</v>
      </c>
      <c r="W65" s="156">
        <v>883304.53333333298</v>
      </c>
      <c r="X65" s="152">
        <v>0.5423622113566271</v>
      </c>
      <c r="Y65" s="154">
        <v>488554</v>
      </c>
      <c r="Z65" s="156">
        <v>885110.23333333305</v>
      </c>
      <c r="AA65" s="152">
        <v>0.55196966615118803</v>
      </c>
      <c r="AB65" s="154">
        <v>501109</v>
      </c>
      <c r="AC65" s="156">
        <v>887064.77500000002</v>
      </c>
      <c r="AD65" s="152">
        <v>0.56490688630940167</v>
      </c>
    </row>
    <row r="66" spans="1:30" x14ac:dyDescent="0.2">
      <c r="A66" s="158" t="s">
        <v>181</v>
      </c>
      <c r="B66" s="158" t="s">
        <v>199</v>
      </c>
      <c r="C66" s="158" t="s">
        <v>257</v>
      </c>
      <c r="D66" s="158" t="s">
        <v>258</v>
      </c>
      <c r="E66" s="158" t="s">
        <v>350</v>
      </c>
      <c r="F66" s="158" t="s">
        <v>24</v>
      </c>
      <c r="G66" s="154">
        <v>169965</v>
      </c>
      <c r="H66" s="156">
        <v>192582.38333333301</v>
      </c>
      <c r="I66" s="152">
        <v>0.88255736094933723</v>
      </c>
      <c r="J66" s="154">
        <v>169888</v>
      </c>
      <c r="K66" s="156">
        <v>192680.41666666701</v>
      </c>
      <c r="L66" s="152">
        <v>0.88170870158487669</v>
      </c>
      <c r="M66" s="154">
        <v>171750</v>
      </c>
      <c r="N66" s="156">
        <v>192785.13333333301</v>
      </c>
      <c r="O66" s="152">
        <v>0.89088819781055184</v>
      </c>
      <c r="P66" s="154">
        <v>173196</v>
      </c>
      <c r="Q66" s="156">
        <v>192898.933333333</v>
      </c>
      <c r="R66" s="152">
        <v>0.89785877509604495</v>
      </c>
      <c r="S66" s="154">
        <v>174945</v>
      </c>
      <c r="T66" s="156">
        <v>193024.70833333299</v>
      </c>
      <c r="U66" s="152">
        <v>0.90633474600510067</v>
      </c>
      <c r="V66" s="154">
        <v>176943</v>
      </c>
      <c r="W66" s="156">
        <v>193161.27499999999</v>
      </c>
      <c r="X66" s="152">
        <v>0.91603764781527774</v>
      </c>
      <c r="Y66" s="154">
        <v>180598</v>
      </c>
      <c r="Z66" s="156">
        <v>193299.20000000001</v>
      </c>
      <c r="AA66" s="152">
        <v>0.93429253716518224</v>
      </c>
      <c r="AB66" s="154">
        <v>185050</v>
      </c>
      <c r="AC66" s="156">
        <v>193447.875</v>
      </c>
      <c r="AD66" s="152">
        <v>0.95658843499831669</v>
      </c>
    </row>
    <row r="67" spans="1:30" x14ac:dyDescent="0.2">
      <c r="A67" s="158" t="s">
        <v>179</v>
      </c>
      <c r="B67" s="158" t="s">
        <v>203</v>
      </c>
      <c r="C67" s="158" t="s">
        <v>316</v>
      </c>
      <c r="D67" s="158" t="s">
        <v>317</v>
      </c>
      <c r="E67" s="158" t="s">
        <v>351</v>
      </c>
      <c r="F67" s="158" t="s">
        <v>60</v>
      </c>
      <c r="G67" s="154">
        <v>179977</v>
      </c>
      <c r="H67" s="156">
        <v>211101.70833333299</v>
      </c>
      <c r="I67" s="152">
        <v>0.85256060417954282</v>
      </c>
      <c r="J67" s="154">
        <v>179884</v>
      </c>
      <c r="K67" s="156">
        <v>211216.84166666699</v>
      </c>
      <c r="L67" s="152">
        <v>0.8516555714997619</v>
      </c>
      <c r="M67" s="154">
        <v>181734</v>
      </c>
      <c r="N67" s="156">
        <v>211339.183333333</v>
      </c>
      <c r="O67" s="152">
        <v>0.8599162594158487</v>
      </c>
      <c r="P67" s="154">
        <v>182968</v>
      </c>
      <c r="Q67" s="156">
        <v>211464.78333333301</v>
      </c>
      <c r="R67" s="152">
        <v>0.86524099718101344</v>
      </c>
      <c r="S67" s="154">
        <v>184622</v>
      </c>
      <c r="T67" s="156">
        <v>211604.25</v>
      </c>
      <c r="U67" s="152">
        <v>0.87248720193474372</v>
      </c>
      <c r="V67" s="154">
        <v>186229</v>
      </c>
      <c r="W67" s="156">
        <v>211736.48333333299</v>
      </c>
      <c r="X67" s="152">
        <v>0.87953194021279268</v>
      </c>
      <c r="Y67" s="154">
        <v>189085</v>
      </c>
      <c r="Z67" s="156">
        <v>211873.683333333</v>
      </c>
      <c r="AA67" s="152">
        <v>0.89244212412411594</v>
      </c>
      <c r="AB67" s="154">
        <v>193963</v>
      </c>
      <c r="AC67" s="156">
        <v>212039.59166666699</v>
      </c>
      <c r="AD67" s="152">
        <v>0.91474897907234243</v>
      </c>
    </row>
    <row r="68" spans="1:30" x14ac:dyDescent="0.2">
      <c r="A68" s="158" t="s">
        <v>181</v>
      </c>
      <c r="B68" s="158" t="s">
        <v>199</v>
      </c>
      <c r="C68" s="158" t="s">
        <v>288</v>
      </c>
      <c r="D68" s="158" t="s">
        <v>289</v>
      </c>
      <c r="E68" s="158" t="s">
        <v>353</v>
      </c>
      <c r="F68" s="158" t="s">
        <v>62</v>
      </c>
      <c r="G68" s="154">
        <v>79462</v>
      </c>
      <c r="H68" s="156">
        <v>97382.7</v>
      </c>
      <c r="I68" s="152">
        <v>0.81597655435719074</v>
      </c>
      <c r="J68" s="154">
        <v>80686</v>
      </c>
      <c r="K68" s="156">
        <v>97408.45</v>
      </c>
      <c r="L68" s="152">
        <v>0.8283264952886531</v>
      </c>
      <c r="M68" s="154">
        <v>81742</v>
      </c>
      <c r="N68" s="156">
        <v>97439.283333333296</v>
      </c>
      <c r="O68" s="152">
        <v>0.83890190079052684</v>
      </c>
      <c r="P68" s="154">
        <v>83139</v>
      </c>
      <c r="Q68" s="156">
        <v>97474.908333333296</v>
      </c>
      <c r="R68" s="152">
        <v>0.85292719348543489</v>
      </c>
      <c r="S68" s="154">
        <v>84424</v>
      </c>
      <c r="T68" s="156">
        <v>97517.175000000003</v>
      </c>
      <c r="U68" s="152">
        <v>0.86573467699407824</v>
      </c>
      <c r="V68" s="154">
        <v>85874</v>
      </c>
      <c r="W68" s="156">
        <v>97560.95</v>
      </c>
      <c r="X68" s="152">
        <v>0.88020873105479192</v>
      </c>
      <c r="Y68" s="154">
        <v>87910</v>
      </c>
      <c r="Z68" s="156">
        <v>97613.508333333302</v>
      </c>
      <c r="AA68" s="152">
        <v>0.9005925665513681</v>
      </c>
      <c r="AB68" s="154">
        <v>90437</v>
      </c>
      <c r="AC68" s="156">
        <v>97680.524999999994</v>
      </c>
      <c r="AD68" s="152">
        <v>0.92584473721860117</v>
      </c>
    </row>
    <row r="69" spans="1:30" x14ac:dyDescent="0.2">
      <c r="A69" s="158" t="s">
        <v>161</v>
      </c>
      <c r="B69" s="158" t="s">
        <v>195</v>
      </c>
      <c r="C69" s="158" t="s">
        <v>196</v>
      </c>
      <c r="D69" s="158" t="s">
        <v>197</v>
      </c>
      <c r="E69" s="158" t="s">
        <v>476</v>
      </c>
      <c r="F69" s="158" t="s">
        <v>477</v>
      </c>
      <c r="G69" s="154">
        <v>696415</v>
      </c>
      <c r="H69" s="156">
        <v>1148838.08333333</v>
      </c>
      <c r="I69" s="152">
        <v>0.60619073314436644</v>
      </c>
      <c r="J69" s="154">
        <v>701835</v>
      </c>
      <c r="K69" s="156">
        <v>1149951.8916666701</v>
      </c>
      <c r="L69" s="152">
        <v>0.61031683593546093</v>
      </c>
      <c r="M69" s="154">
        <v>713412</v>
      </c>
      <c r="N69" s="156">
        <v>1151361.2333333299</v>
      </c>
      <c r="O69" s="152">
        <v>0.61962482264109764</v>
      </c>
      <c r="P69" s="154">
        <v>727814</v>
      </c>
      <c r="Q69" s="156">
        <v>1152941.0333333299</v>
      </c>
      <c r="R69" s="152">
        <v>0.63126732326958446</v>
      </c>
      <c r="S69" s="154">
        <v>739100</v>
      </c>
      <c r="T69" s="156">
        <v>1154669.83333333</v>
      </c>
      <c r="U69" s="152">
        <v>0.64009639696427112</v>
      </c>
      <c r="V69" s="154">
        <v>746997</v>
      </c>
      <c r="W69" s="156">
        <v>1156639.3083333301</v>
      </c>
      <c r="X69" s="152">
        <v>0.64583400773089072</v>
      </c>
      <c r="Y69" s="154">
        <v>768068</v>
      </c>
      <c r="Z69" s="156">
        <v>1158813.91666667</v>
      </c>
      <c r="AA69" s="152">
        <v>0.66280529509806785</v>
      </c>
      <c r="AB69" s="154">
        <v>794398</v>
      </c>
      <c r="AC69" s="156">
        <v>1161093.8416666701</v>
      </c>
      <c r="AD69" s="152">
        <v>0.68418070227613692</v>
      </c>
    </row>
    <row r="70" spans="1:30" x14ac:dyDescent="0.2">
      <c r="A70" s="158" t="s">
        <v>181</v>
      </c>
      <c r="B70" s="158" t="s">
        <v>199</v>
      </c>
      <c r="C70" s="158" t="s">
        <v>288</v>
      </c>
      <c r="D70" s="158" t="s">
        <v>289</v>
      </c>
      <c r="E70" s="158" t="s">
        <v>356</v>
      </c>
      <c r="F70" s="158" t="s">
        <v>65</v>
      </c>
      <c r="G70" s="154">
        <v>81193</v>
      </c>
      <c r="H70" s="156">
        <v>104911.633333333</v>
      </c>
      <c r="I70" s="152">
        <v>0.77391798621633878</v>
      </c>
      <c r="J70" s="154">
        <v>81295</v>
      </c>
      <c r="K70" s="156">
        <v>104987.875</v>
      </c>
      <c r="L70" s="152">
        <v>0.77432751162931912</v>
      </c>
      <c r="M70" s="154">
        <v>82129</v>
      </c>
      <c r="N70" s="156">
        <v>105065.72500000001</v>
      </c>
      <c r="O70" s="152">
        <v>0.78169165063106927</v>
      </c>
      <c r="P70" s="154">
        <v>82960</v>
      </c>
      <c r="Q70" s="156">
        <v>105143.008333333</v>
      </c>
      <c r="R70" s="152">
        <v>0.789020604555972</v>
      </c>
      <c r="S70" s="154">
        <v>84076</v>
      </c>
      <c r="T70" s="156">
        <v>105220.991666667</v>
      </c>
      <c r="U70" s="152">
        <v>0.79904207961037932</v>
      </c>
      <c r="V70" s="154">
        <v>85036</v>
      </c>
      <c r="W70" s="156">
        <v>105302.91666666701</v>
      </c>
      <c r="X70" s="152">
        <v>0.80753698655070227</v>
      </c>
      <c r="Y70" s="154">
        <v>86170</v>
      </c>
      <c r="Z70" s="156">
        <v>105389.65</v>
      </c>
      <c r="AA70" s="152">
        <v>0.81763247149981055</v>
      </c>
      <c r="AB70" s="154">
        <v>87998</v>
      </c>
      <c r="AC70" s="156">
        <v>105474.108333333</v>
      </c>
      <c r="AD70" s="152">
        <v>0.83430902038912969</v>
      </c>
    </row>
    <row r="71" spans="1:30" x14ac:dyDescent="0.2">
      <c r="A71" s="158" t="s">
        <v>180</v>
      </c>
      <c r="B71" s="158" t="s">
        <v>215</v>
      </c>
      <c r="C71" s="158" t="s">
        <v>246</v>
      </c>
      <c r="D71" s="158" t="s">
        <v>247</v>
      </c>
      <c r="E71" s="158" t="s">
        <v>357</v>
      </c>
      <c r="F71" s="158" t="s">
        <v>66</v>
      </c>
      <c r="G71" s="154">
        <v>117948</v>
      </c>
      <c r="H71" s="156">
        <v>127477.16666666701</v>
      </c>
      <c r="I71" s="152">
        <v>0.925248050958143</v>
      </c>
      <c r="J71" s="154">
        <v>117976</v>
      </c>
      <c r="K71" s="156">
        <v>127473.8</v>
      </c>
      <c r="L71" s="152">
        <v>0.92549214034570237</v>
      </c>
      <c r="M71" s="154">
        <v>119158</v>
      </c>
      <c r="N71" s="156">
        <v>127475.483333333</v>
      </c>
      <c r="O71" s="152">
        <v>0.93475229027699558</v>
      </c>
      <c r="P71" s="154">
        <v>119934</v>
      </c>
      <c r="Q71" s="156">
        <v>127481.983333333</v>
      </c>
      <c r="R71" s="152">
        <v>0.94079176416955368</v>
      </c>
      <c r="S71" s="154">
        <v>120399</v>
      </c>
      <c r="T71" s="156">
        <v>127497.266666667</v>
      </c>
      <c r="U71" s="152">
        <v>0.94432612673003469</v>
      </c>
      <c r="V71" s="154">
        <v>120347</v>
      </c>
      <c r="W71" s="156">
        <v>127513.516666667</v>
      </c>
      <c r="X71" s="152">
        <v>0.94379798429212036</v>
      </c>
      <c r="Y71" s="154">
        <v>122265</v>
      </c>
      <c r="Z71" s="156">
        <v>127536.875</v>
      </c>
      <c r="AA71" s="152">
        <v>0.95866391582826538</v>
      </c>
      <c r="AB71" s="154">
        <v>124786</v>
      </c>
      <c r="AC71" s="156">
        <v>127581.6</v>
      </c>
      <c r="AD71" s="152">
        <v>0.97808774933062448</v>
      </c>
    </row>
    <row r="72" spans="1:30" x14ac:dyDescent="0.2">
      <c r="A72" s="158" t="s">
        <v>181</v>
      </c>
      <c r="B72" s="158" t="s">
        <v>199</v>
      </c>
      <c r="C72" s="158" t="s">
        <v>257</v>
      </c>
      <c r="D72" s="158" t="s">
        <v>258</v>
      </c>
      <c r="E72" s="158" t="s">
        <v>358</v>
      </c>
      <c r="F72" s="158" t="s">
        <v>67</v>
      </c>
      <c r="G72" s="154">
        <v>114758</v>
      </c>
      <c r="H72" s="156">
        <v>127862.141666667</v>
      </c>
      <c r="I72" s="152">
        <v>0.89751351341486896</v>
      </c>
      <c r="J72" s="154">
        <v>114714</v>
      </c>
      <c r="K72" s="156">
        <v>127930.95833333299</v>
      </c>
      <c r="L72" s="152">
        <v>0.89668678711140981</v>
      </c>
      <c r="M72" s="154">
        <v>115822</v>
      </c>
      <c r="N72" s="156">
        <v>127998.21666666699</v>
      </c>
      <c r="O72" s="152">
        <v>0.90487198194037111</v>
      </c>
      <c r="P72" s="154">
        <v>117064</v>
      </c>
      <c r="Q72" s="156">
        <v>128068.616666667</v>
      </c>
      <c r="R72" s="152">
        <v>0.91407249525221723</v>
      </c>
      <c r="S72" s="154">
        <v>118796</v>
      </c>
      <c r="T72" s="156">
        <v>128139.991666667</v>
      </c>
      <c r="U72" s="152">
        <v>0.9270798168071237</v>
      </c>
      <c r="V72" s="154">
        <v>120831</v>
      </c>
      <c r="W72" s="156">
        <v>128209.516666667</v>
      </c>
      <c r="X72" s="152">
        <v>0.94244953995224501</v>
      </c>
      <c r="Y72" s="154">
        <v>122805</v>
      </c>
      <c r="Z72" s="156">
        <v>128285.5</v>
      </c>
      <c r="AA72" s="152">
        <v>0.95727888186895638</v>
      </c>
      <c r="AB72" s="154">
        <v>125728</v>
      </c>
      <c r="AC72" s="156">
        <v>128365.20833333299</v>
      </c>
      <c r="AD72" s="152">
        <v>0.97945542746688175</v>
      </c>
    </row>
    <row r="73" spans="1:30" x14ac:dyDescent="0.2">
      <c r="A73" s="158" t="s">
        <v>161</v>
      </c>
      <c r="B73" s="158" t="s">
        <v>195</v>
      </c>
      <c r="C73" s="158" t="s">
        <v>231</v>
      </c>
      <c r="D73" s="158" t="s">
        <v>232</v>
      </c>
      <c r="E73" s="158" t="s">
        <v>478</v>
      </c>
      <c r="F73" s="158" t="s">
        <v>479</v>
      </c>
      <c r="G73" s="154">
        <v>701606</v>
      </c>
      <c r="H73" s="156">
        <v>1348454.05</v>
      </c>
      <c r="I73" s="152">
        <v>0.52030397327962341</v>
      </c>
      <c r="J73" s="154">
        <v>703063</v>
      </c>
      <c r="K73" s="156">
        <v>1351086.3583333299</v>
      </c>
      <c r="L73" s="152">
        <v>0.52036866160597084</v>
      </c>
      <c r="M73" s="154">
        <v>714261</v>
      </c>
      <c r="N73" s="156">
        <v>1354088.6916666699</v>
      </c>
      <c r="O73" s="152">
        <v>0.52748465030075486</v>
      </c>
      <c r="P73" s="154">
        <v>728346</v>
      </c>
      <c r="Q73" s="156">
        <v>1357269.5916666701</v>
      </c>
      <c r="R73" s="152">
        <v>0.53662588808581624</v>
      </c>
      <c r="S73" s="154">
        <v>740955</v>
      </c>
      <c r="T73" s="156">
        <v>1360708.3</v>
      </c>
      <c r="U73" s="152">
        <v>0.54453625365554104</v>
      </c>
      <c r="V73" s="154">
        <v>751633</v>
      </c>
      <c r="W73" s="156">
        <v>1364368.75833333</v>
      </c>
      <c r="X73" s="152">
        <v>0.5509016498722612</v>
      </c>
      <c r="Y73" s="154">
        <v>773551</v>
      </c>
      <c r="Z73" s="156">
        <v>1368240.9</v>
      </c>
      <c r="AA73" s="152">
        <v>0.56536169909845557</v>
      </c>
      <c r="AB73" s="154">
        <v>798884</v>
      </c>
      <c r="AC73" s="156">
        <v>1372280.49166667</v>
      </c>
      <c r="AD73" s="152">
        <v>0.58215795156406747</v>
      </c>
    </row>
    <row r="74" spans="1:30" x14ac:dyDescent="0.2">
      <c r="A74" s="158" t="s">
        <v>181</v>
      </c>
      <c r="B74" s="158" t="s">
        <v>199</v>
      </c>
      <c r="C74" s="158" t="s">
        <v>288</v>
      </c>
      <c r="D74" s="158" t="s">
        <v>289</v>
      </c>
      <c r="E74" s="158" t="s">
        <v>359</v>
      </c>
      <c r="F74" s="158" t="s">
        <v>360</v>
      </c>
      <c r="G74" s="154">
        <v>189658</v>
      </c>
      <c r="H74" s="156">
        <v>259520.441666667</v>
      </c>
      <c r="I74" s="152">
        <v>0.73080177723957618</v>
      </c>
      <c r="J74" s="154">
        <v>189836</v>
      </c>
      <c r="K74" s="156">
        <v>259748.98333333299</v>
      </c>
      <c r="L74" s="152">
        <v>0.7308440539934109</v>
      </c>
      <c r="M74" s="154">
        <v>191899</v>
      </c>
      <c r="N74" s="156">
        <v>260002.72500000001</v>
      </c>
      <c r="O74" s="152">
        <v>0.73806534143055613</v>
      </c>
      <c r="P74" s="154">
        <v>194172</v>
      </c>
      <c r="Q74" s="156">
        <v>260278.09166666699</v>
      </c>
      <c r="R74" s="152">
        <v>0.74601745677723907</v>
      </c>
      <c r="S74" s="154">
        <v>196712</v>
      </c>
      <c r="T74" s="156">
        <v>260547.20000000001</v>
      </c>
      <c r="U74" s="152">
        <v>0.75499563994546859</v>
      </c>
      <c r="V74" s="154">
        <v>199653</v>
      </c>
      <c r="W74" s="156">
        <v>260837.35833333299</v>
      </c>
      <c r="X74" s="152">
        <v>0.76543099989862873</v>
      </c>
      <c r="Y74" s="154">
        <v>202943</v>
      </c>
      <c r="Z74" s="156">
        <v>261129.23333333299</v>
      </c>
      <c r="AA74" s="152">
        <v>0.77717457141591684</v>
      </c>
      <c r="AB74" s="154">
        <v>208930</v>
      </c>
      <c r="AC74" s="156">
        <v>261421.79166666701</v>
      </c>
      <c r="AD74" s="152">
        <v>0.79920651858434932</v>
      </c>
    </row>
    <row r="75" spans="1:30" x14ac:dyDescent="0.2">
      <c r="A75" s="158" t="s">
        <v>180</v>
      </c>
      <c r="B75" s="158" t="s">
        <v>215</v>
      </c>
      <c r="C75" s="158" t="s">
        <v>361</v>
      </c>
      <c r="D75" s="158" t="s">
        <v>362</v>
      </c>
      <c r="E75" s="158" t="s">
        <v>363</v>
      </c>
      <c r="F75" s="158" t="s">
        <v>364</v>
      </c>
      <c r="G75" s="154">
        <v>352039</v>
      </c>
      <c r="H75" s="156">
        <v>434548.90833333298</v>
      </c>
      <c r="I75" s="152">
        <v>0.81012515104504312</v>
      </c>
      <c r="J75" s="154">
        <v>351958</v>
      </c>
      <c r="K75" s="156">
        <v>434866.61666666699</v>
      </c>
      <c r="L75" s="152">
        <v>0.80934701931783848</v>
      </c>
      <c r="M75" s="154">
        <v>354411</v>
      </c>
      <c r="N75" s="156">
        <v>435250.8</v>
      </c>
      <c r="O75" s="152">
        <v>0.81426846314814361</v>
      </c>
      <c r="P75" s="154">
        <v>357328</v>
      </c>
      <c r="Q75" s="156">
        <v>435673.89166666701</v>
      </c>
      <c r="R75" s="152">
        <v>0.8201730854999012</v>
      </c>
      <c r="S75" s="154">
        <v>361179</v>
      </c>
      <c r="T75" s="156">
        <v>436107</v>
      </c>
      <c r="U75" s="152">
        <v>0.82818895362835265</v>
      </c>
      <c r="V75" s="154">
        <v>364374</v>
      </c>
      <c r="W75" s="156">
        <v>436530.15</v>
      </c>
      <c r="X75" s="152">
        <v>0.83470523170049071</v>
      </c>
      <c r="Y75" s="154">
        <v>370110</v>
      </c>
      <c r="Z75" s="156">
        <v>436959.34166666702</v>
      </c>
      <c r="AA75" s="152">
        <v>0.84701244419746768</v>
      </c>
      <c r="AB75" s="154">
        <v>378168</v>
      </c>
      <c r="AC75" s="156">
        <v>437416.25833333301</v>
      </c>
      <c r="AD75" s="152">
        <v>0.86454948300485235</v>
      </c>
    </row>
    <row r="76" spans="1:30" x14ac:dyDescent="0.2">
      <c r="A76" s="158" t="s">
        <v>181</v>
      </c>
      <c r="B76" s="158" t="s">
        <v>199</v>
      </c>
      <c r="C76" s="158" t="s">
        <v>257</v>
      </c>
      <c r="D76" s="158" t="s">
        <v>258</v>
      </c>
      <c r="E76" s="158" t="s">
        <v>365</v>
      </c>
      <c r="F76" s="158" t="s">
        <v>68</v>
      </c>
      <c r="G76" s="154">
        <v>183475</v>
      </c>
      <c r="H76" s="156">
        <v>198274.01666666701</v>
      </c>
      <c r="I76" s="152">
        <v>0.92536078647386899</v>
      </c>
      <c r="J76" s="154">
        <v>183389</v>
      </c>
      <c r="K76" s="156">
        <v>198469.39166666701</v>
      </c>
      <c r="L76" s="152">
        <v>0.92401653705879838</v>
      </c>
      <c r="M76" s="154">
        <v>184717</v>
      </c>
      <c r="N76" s="156">
        <v>198672.65833333301</v>
      </c>
      <c r="O76" s="152">
        <v>0.92975551618221064</v>
      </c>
      <c r="P76" s="154">
        <v>186023</v>
      </c>
      <c r="Q76" s="156">
        <v>198879.933333333</v>
      </c>
      <c r="R76" s="152">
        <v>0.93535329020960545</v>
      </c>
      <c r="S76" s="154">
        <v>188978</v>
      </c>
      <c r="T76" s="156">
        <v>199087.50833333301</v>
      </c>
      <c r="U76" s="152">
        <v>0.94922078025906764</v>
      </c>
      <c r="V76" s="154">
        <v>191975</v>
      </c>
      <c r="W76" s="156">
        <v>199290.88333333301</v>
      </c>
      <c r="X76" s="152">
        <v>0.96329042648129315</v>
      </c>
      <c r="Y76" s="154">
        <v>195403</v>
      </c>
      <c r="Z76" s="156">
        <v>199493.85</v>
      </c>
      <c r="AA76" s="152">
        <v>0.97949385407119061</v>
      </c>
      <c r="AB76" s="154">
        <v>200578</v>
      </c>
      <c r="AC76" s="156">
        <v>199699.75</v>
      </c>
      <c r="AD76" s="152">
        <v>1.0043978522757289</v>
      </c>
    </row>
    <row r="77" spans="1:30" x14ac:dyDescent="0.2">
      <c r="A77" s="158" t="s">
        <v>180</v>
      </c>
      <c r="B77" s="158" t="s">
        <v>215</v>
      </c>
      <c r="C77" s="158" t="s">
        <v>366</v>
      </c>
      <c r="D77" s="158" t="s">
        <v>367</v>
      </c>
      <c r="E77" s="158" t="s">
        <v>368</v>
      </c>
      <c r="F77" s="158" t="s">
        <v>369</v>
      </c>
      <c r="G77" s="154">
        <v>447989</v>
      </c>
      <c r="H77" s="156">
        <v>609726.44999999995</v>
      </c>
      <c r="I77" s="152">
        <v>0.73473768441569176</v>
      </c>
      <c r="J77" s="154">
        <v>449268</v>
      </c>
      <c r="K77" s="156">
        <v>609715.64166666695</v>
      </c>
      <c r="L77" s="152">
        <v>0.73684840817256891</v>
      </c>
      <c r="M77" s="154">
        <v>453377</v>
      </c>
      <c r="N77" s="156">
        <v>609721.39166666695</v>
      </c>
      <c r="O77" s="152">
        <v>0.74358060287289374</v>
      </c>
      <c r="P77" s="154">
        <v>457334</v>
      </c>
      <c r="Q77" s="156">
        <v>609722.55000000005</v>
      </c>
      <c r="R77" s="152">
        <v>0.75006902729774383</v>
      </c>
      <c r="S77" s="154">
        <v>462785</v>
      </c>
      <c r="T77" s="156">
        <v>609813.16666666698</v>
      </c>
      <c r="U77" s="152">
        <v>0.75889637235885599</v>
      </c>
      <c r="V77" s="154">
        <v>468504</v>
      </c>
      <c r="W77" s="156">
        <v>610119.92500000005</v>
      </c>
      <c r="X77" s="152">
        <v>0.76788837866588266</v>
      </c>
      <c r="Y77" s="154">
        <v>477689</v>
      </c>
      <c r="Z77" s="156">
        <v>610523.683333333</v>
      </c>
      <c r="AA77" s="152">
        <v>0.78242501157681044</v>
      </c>
      <c r="AB77" s="154">
        <v>488576</v>
      </c>
      <c r="AC77" s="156">
        <v>611020.566666667</v>
      </c>
      <c r="AD77" s="152">
        <v>0.79960647260264028</v>
      </c>
    </row>
    <row r="78" spans="1:30" x14ac:dyDescent="0.2">
      <c r="A78" s="158" t="s">
        <v>182</v>
      </c>
      <c r="B78" s="158" t="s">
        <v>219</v>
      </c>
      <c r="C78" s="158" t="s">
        <v>224</v>
      </c>
      <c r="D78" s="158" t="s">
        <v>225</v>
      </c>
      <c r="E78" s="158" t="s">
        <v>370</v>
      </c>
      <c r="F78" s="158" t="s">
        <v>69</v>
      </c>
      <c r="G78" s="154">
        <v>121233</v>
      </c>
      <c r="H78" s="156">
        <v>141887.75</v>
      </c>
      <c r="I78" s="152">
        <v>0.85442894118766421</v>
      </c>
      <c r="J78" s="154">
        <v>122333</v>
      </c>
      <c r="K78" s="156">
        <v>141911.08333333299</v>
      </c>
      <c r="L78" s="152">
        <v>0.86203978665044578</v>
      </c>
      <c r="M78" s="154">
        <v>123369</v>
      </c>
      <c r="N78" s="156">
        <v>141938.77499999999</v>
      </c>
      <c r="O78" s="152">
        <v>0.86917052792656557</v>
      </c>
      <c r="P78" s="154">
        <v>124555</v>
      </c>
      <c r="Q78" s="156">
        <v>141982.79999999999</v>
      </c>
      <c r="R78" s="152">
        <v>0.87725414627687304</v>
      </c>
      <c r="S78" s="154">
        <v>125880</v>
      </c>
      <c r="T78" s="156">
        <v>142028.066666667</v>
      </c>
      <c r="U78" s="152">
        <v>0.88630369302593037</v>
      </c>
      <c r="V78" s="154">
        <v>127897</v>
      </c>
      <c r="W78" s="156">
        <v>142070.35</v>
      </c>
      <c r="X78" s="152">
        <v>0.9002371008447575</v>
      </c>
      <c r="Y78" s="154">
        <v>130731</v>
      </c>
      <c r="Z78" s="156">
        <v>142121.83333333299</v>
      </c>
      <c r="AA78" s="152">
        <v>0.91985162964639711</v>
      </c>
      <c r="AB78" s="154">
        <v>134329</v>
      </c>
      <c r="AC78" s="156">
        <v>142188.71666666699</v>
      </c>
      <c r="AD78" s="152">
        <v>0.94472334478485709</v>
      </c>
    </row>
    <row r="79" spans="1:30" x14ac:dyDescent="0.2">
      <c r="A79" s="158" t="s">
        <v>183</v>
      </c>
      <c r="B79" s="158" t="s">
        <v>211</v>
      </c>
      <c r="C79" s="158" t="s">
        <v>212</v>
      </c>
      <c r="D79" s="158" t="s">
        <v>213</v>
      </c>
      <c r="E79" s="158" t="s">
        <v>371</v>
      </c>
      <c r="F79" s="158" t="s">
        <v>70</v>
      </c>
      <c r="G79" s="154">
        <v>265710</v>
      </c>
      <c r="H79" s="156">
        <v>428195.7</v>
      </c>
      <c r="I79" s="152">
        <v>0.62053402217724274</v>
      </c>
      <c r="J79" s="154">
        <v>265252</v>
      </c>
      <c r="K79" s="156">
        <v>428585.72499999998</v>
      </c>
      <c r="L79" s="152">
        <v>0.61890068783788821</v>
      </c>
      <c r="M79" s="154">
        <v>267067</v>
      </c>
      <c r="N79" s="156">
        <v>429044.99166666699</v>
      </c>
      <c r="O79" s="152">
        <v>0.6224685177248015</v>
      </c>
      <c r="P79" s="154">
        <v>269961</v>
      </c>
      <c r="Q79" s="156">
        <v>429552.45</v>
      </c>
      <c r="R79" s="152">
        <v>0.62847039983126618</v>
      </c>
      <c r="S79" s="154">
        <v>272398</v>
      </c>
      <c r="T79" s="156">
        <v>430113.8</v>
      </c>
      <c r="U79" s="152">
        <v>0.63331611308449065</v>
      </c>
      <c r="V79" s="154">
        <v>275568</v>
      </c>
      <c r="W79" s="156">
        <v>430691.58333333302</v>
      </c>
      <c r="X79" s="152">
        <v>0.63982675924902999</v>
      </c>
      <c r="Y79" s="154">
        <v>279460</v>
      </c>
      <c r="Z79" s="156">
        <v>431298.00833333301</v>
      </c>
      <c r="AA79" s="152">
        <v>0.64795105611528014</v>
      </c>
      <c r="AB79" s="154">
        <v>285581</v>
      </c>
      <c r="AC79" s="156">
        <v>431938.066666667</v>
      </c>
      <c r="AD79" s="152">
        <v>0.66116191657723722</v>
      </c>
    </row>
    <row r="80" spans="1:30" x14ac:dyDescent="0.2">
      <c r="A80" s="158" t="s">
        <v>183</v>
      </c>
      <c r="B80" s="158" t="s">
        <v>211</v>
      </c>
      <c r="C80" s="158" t="s">
        <v>294</v>
      </c>
      <c r="D80" s="158" t="s">
        <v>295</v>
      </c>
      <c r="E80" s="158" t="s">
        <v>372</v>
      </c>
      <c r="F80" s="158" t="s">
        <v>71</v>
      </c>
      <c r="G80" s="154">
        <v>91923</v>
      </c>
      <c r="H80" s="156">
        <v>123404.508333333</v>
      </c>
      <c r="I80" s="152">
        <v>0.74489174861993701</v>
      </c>
      <c r="J80" s="154">
        <v>91393</v>
      </c>
      <c r="K80" s="156">
        <v>123326.7</v>
      </c>
      <c r="L80" s="152">
        <v>0.74106418156003528</v>
      </c>
      <c r="M80" s="154">
        <v>91771</v>
      </c>
      <c r="N80" s="156">
        <v>123257.77499999999</v>
      </c>
      <c r="O80" s="152">
        <v>0.74454532381425842</v>
      </c>
      <c r="P80" s="154">
        <v>92073</v>
      </c>
      <c r="Q80" s="156">
        <v>123192.358333333</v>
      </c>
      <c r="R80" s="152">
        <v>0.74739213735051269</v>
      </c>
      <c r="S80" s="154">
        <v>92529</v>
      </c>
      <c r="T80" s="156">
        <v>123141.65833333301</v>
      </c>
      <c r="U80" s="152">
        <v>0.75140290663889397</v>
      </c>
      <c r="V80" s="154">
        <v>92564</v>
      </c>
      <c r="W80" s="156">
        <v>123071.40833333301</v>
      </c>
      <c r="X80" s="152">
        <v>0.75211620028995563</v>
      </c>
      <c r="Y80" s="154">
        <v>93789</v>
      </c>
      <c r="Z80" s="156">
        <v>123020.96666666699</v>
      </c>
      <c r="AA80" s="152">
        <v>0.76238223890832502</v>
      </c>
      <c r="AB80" s="154">
        <v>95678</v>
      </c>
      <c r="AC80" s="156">
        <v>122993.08333333299</v>
      </c>
      <c r="AD80" s="152">
        <v>0.77791366316669786</v>
      </c>
    </row>
    <row r="81" spans="1:30" x14ac:dyDescent="0.2">
      <c r="A81" s="158" t="s">
        <v>181</v>
      </c>
      <c r="B81" s="158" t="s">
        <v>199</v>
      </c>
      <c r="C81" s="158" t="s">
        <v>200</v>
      </c>
      <c r="D81" s="158" t="s">
        <v>201</v>
      </c>
      <c r="E81" s="158" t="s">
        <v>374</v>
      </c>
      <c r="F81" s="158" t="s">
        <v>73</v>
      </c>
      <c r="G81" s="154">
        <v>116883</v>
      </c>
      <c r="H81" s="156">
        <v>150189.03333333301</v>
      </c>
      <c r="I81" s="152">
        <v>0.77823924560848046</v>
      </c>
      <c r="J81" s="154">
        <v>116976</v>
      </c>
      <c r="K81" s="156">
        <v>150217.91666666701</v>
      </c>
      <c r="L81" s="152">
        <v>0.77870870929177716</v>
      </c>
      <c r="M81" s="154">
        <v>117742</v>
      </c>
      <c r="N81" s="156">
        <v>150268.88333333301</v>
      </c>
      <c r="O81" s="152">
        <v>0.7835421238794964</v>
      </c>
      <c r="P81" s="154">
        <v>119324</v>
      </c>
      <c r="Q81" s="156">
        <v>150326.49166666699</v>
      </c>
      <c r="R81" s="152">
        <v>0.79376561427767689</v>
      </c>
      <c r="S81" s="154">
        <v>120453</v>
      </c>
      <c r="T81" s="156">
        <v>150385.26666666701</v>
      </c>
      <c r="U81" s="152">
        <v>0.8009627716190264</v>
      </c>
      <c r="V81" s="154">
        <v>122012</v>
      </c>
      <c r="W81" s="156">
        <v>150455.63333333301</v>
      </c>
      <c r="X81" s="152">
        <v>0.81095002757180645</v>
      </c>
      <c r="Y81" s="154">
        <v>123934</v>
      </c>
      <c r="Z81" s="156">
        <v>150537.46666666699</v>
      </c>
      <c r="AA81" s="152">
        <v>0.82327677450840409</v>
      </c>
      <c r="AB81" s="154">
        <v>127164</v>
      </c>
      <c r="AC81" s="156">
        <v>150626.92499999999</v>
      </c>
      <c r="AD81" s="152">
        <v>0.84423153430238329</v>
      </c>
    </row>
    <row r="82" spans="1:30" x14ac:dyDescent="0.2">
      <c r="A82" s="158" t="s">
        <v>182</v>
      </c>
      <c r="B82" s="158" t="s">
        <v>219</v>
      </c>
      <c r="C82" s="158" t="s">
        <v>224</v>
      </c>
      <c r="D82" s="158" t="s">
        <v>225</v>
      </c>
      <c r="E82" s="158" t="s">
        <v>375</v>
      </c>
      <c r="F82" s="158" t="s">
        <v>74</v>
      </c>
      <c r="G82" s="154">
        <v>124909</v>
      </c>
      <c r="H82" s="156">
        <v>151137.03333333301</v>
      </c>
      <c r="I82" s="152">
        <v>0.82646190179287804</v>
      </c>
      <c r="J82" s="154">
        <v>125205</v>
      </c>
      <c r="K82" s="156">
        <v>151370.77499999999</v>
      </c>
      <c r="L82" s="152">
        <v>0.82714117041417012</v>
      </c>
      <c r="M82" s="154">
        <v>126674</v>
      </c>
      <c r="N82" s="156">
        <v>151646.63333333301</v>
      </c>
      <c r="O82" s="152">
        <v>0.83532352295325341</v>
      </c>
      <c r="P82" s="154">
        <v>128434</v>
      </c>
      <c r="Q82" s="156">
        <v>151947.79166666701</v>
      </c>
      <c r="R82" s="152">
        <v>0.84525084959279961</v>
      </c>
      <c r="S82" s="154">
        <v>129959</v>
      </c>
      <c r="T82" s="156">
        <v>152261.90833333301</v>
      </c>
      <c r="U82" s="152">
        <v>0.85352273213003937</v>
      </c>
      <c r="V82" s="154">
        <v>131671</v>
      </c>
      <c r="W82" s="156">
        <v>152626.34166666699</v>
      </c>
      <c r="X82" s="152">
        <v>0.86270167103635975</v>
      </c>
      <c r="Y82" s="154">
        <v>134298</v>
      </c>
      <c r="Z82" s="156">
        <v>153027.16666666701</v>
      </c>
      <c r="AA82" s="152">
        <v>0.87760887772650198</v>
      </c>
      <c r="AB82" s="154">
        <v>138038</v>
      </c>
      <c r="AC82" s="156">
        <v>153458.183333333</v>
      </c>
      <c r="AD82" s="152">
        <v>0.89951540544541586</v>
      </c>
    </row>
    <row r="83" spans="1:30" x14ac:dyDescent="0.2">
      <c r="A83" s="158" t="s">
        <v>180</v>
      </c>
      <c r="B83" s="158" t="s">
        <v>215</v>
      </c>
      <c r="C83" s="158" t="s">
        <v>246</v>
      </c>
      <c r="D83" s="158" t="s">
        <v>247</v>
      </c>
      <c r="E83" s="158" t="s">
        <v>377</v>
      </c>
      <c r="F83" s="158" t="s">
        <v>76</v>
      </c>
      <c r="G83" s="154">
        <v>97994</v>
      </c>
      <c r="H83" s="156">
        <v>125450.058333333</v>
      </c>
      <c r="I83" s="152">
        <v>0.78113953314888396</v>
      </c>
      <c r="J83" s="154">
        <v>98362</v>
      </c>
      <c r="K83" s="156">
        <v>125549.891666667</v>
      </c>
      <c r="L83" s="152">
        <v>0.78344950118435441</v>
      </c>
      <c r="M83" s="154">
        <v>99641</v>
      </c>
      <c r="N83" s="156">
        <v>125655.058333333</v>
      </c>
      <c r="O83" s="152">
        <v>0.79297245428573293</v>
      </c>
      <c r="P83" s="154">
        <v>100759</v>
      </c>
      <c r="Q83" s="156">
        <v>125768.71666666699</v>
      </c>
      <c r="R83" s="152">
        <v>0.80114517083805603</v>
      </c>
      <c r="S83" s="154">
        <v>102149</v>
      </c>
      <c r="T83" s="156">
        <v>125870.433333333</v>
      </c>
      <c r="U83" s="152">
        <v>0.81154086225703737</v>
      </c>
      <c r="V83" s="154">
        <v>103513</v>
      </c>
      <c r="W83" s="156">
        <v>125983.483333333</v>
      </c>
      <c r="X83" s="152">
        <v>0.82163945035652375</v>
      </c>
      <c r="Y83" s="154">
        <v>105271</v>
      </c>
      <c r="Z83" s="156">
        <v>126098.308333333</v>
      </c>
      <c r="AA83" s="152">
        <v>0.83483276969682008</v>
      </c>
      <c r="AB83" s="154">
        <v>108102</v>
      </c>
      <c r="AC83" s="156">
        <v>126217.616666667</v>
      </c>
      <c r="AD83" s="152">
        <v>0.85647315212337405</v>
      </c>
    </row>
    <row r="84" spans="1:30" x14ac:dyDescent="0.2">
      <c r="A84" s="158" t="s">
        <v>181</v>
      </c>
      <c r="B84" s="158" t="s">
        <v>199</v>
      </c>
      <c r="C84" s="158" t="s">
        <v>200</v>
      </c>
      <c r="D84" s="158" t="s">
        <v>201</v>
      </c>
      <c r="E84" s="158" t="s">
        <v>378</v>
      </c>
      <c r="F84" s="158" t="s">
        <v>77</v>
      </c>
      <c r="G84" s="154">
        <v>250796</v>
      </c>
      <c r="H84" s="156">
        <v>333368.16666666698</v>
      </c>
      <c r="I84" s="152">
        <v>0.75230938366940581</v>
      </c>
      <c r="J84" s="154">
        <v>251227</v>
      </c>
      <c r="K84" s="156">
        <v>333313.566666667</v>
      </c>
      <c r="L84" s="152">
        <v>0.75372569593376815</v>
      </c>
      <c r="M84" s="154">
        <v>253054</v>
      </c>
      <c r="N84" s="156">
        <v>333285.72499999998</v>
      </c>
      <c r="O84" s="152">
        <v>0.7592704428009931</v>
      </c>
      <c r="P84" s="154">
        <v>256028</v>
      </c>
      <c r="Q84" s="156">
        <v>333263.73333333299</v>
      </c>
      <c r="R84" s="152">
        <v>0.76824440943269034</v>
      </c>
      <c r="S84" s="154">
        <v>258692</v>
      </c>
      <c r="T84" s="156">
        <v>333246.191666667</v>
      </c>
      <c r="U84" s="152">
        <v>0.77627893872155451</v>
      </c>
      <c r="V84" s="154">
        <v>261012</v>
      </c>
      <c r="W84" s="156">
        <v>333290.066666667</v>
      </c>
      <c r="X84" s="152">
        <v>0.78313765126713364</v>
      </c>
      <c r="Y84" s="154">
        <v>264644</v>
      </c>
      <c r="Z84" s="156">
        <v>333366.76666666701</v>
      </c>
      <c r="AA84" s="152">
        <v>0.79385237660662555</v>
      </c>
      <c r="AB84" s="154">
        <v>270305</v>
      </c>
      <c r="AC84" s="156">
        <v>333477.97499999998</v>
      </c>
      <c r="AD84" s="152">
        <v>0.81056327633031844</v>
      </c>
    </row>
    <row r="85" spans="1:30" x14ac:dyDescent="0.2">
      <c r="A85" s="158" t="s">
        <v>180</v>
      </c>
      <c r="B85" s="158" t="s">
        <v>215</v>
      </c>
      <c r="C85" s="158" t="s">
        <v>379</v>
      </c>
      <c r="D85" s="158" t="s">
        <v>380</v>
      </c>
      <c r="E85" s="158" t="s">
        <v>480</v>
      </c>
      <c r="F85" s="158" t="s">
        <v>481</v>
      </c>
      <c r="G85" s="154">
        <v>215003</v>
      </c>
      <c r="H85" s="156">
        <v>298564.91666666698</v>
      </c>
      <c r="I85" s="152">
        <v>0.72012144762487373</v>
      </c>
      <c r="J85" s="154">
        <v>215421</v>
      </c>
      <c r="K85" s="156">
        <v>298882.40000000002</v>
      </c>
      <c r="L85" s="152">
        <v>0.72075505282345154</v>
      </c>
      <c r="M85" s="154">
        <v>216761</v>
      </c>
      <c r="N85" s="156">
        <v>299215.67499999999</v>
      </c>
      <c r="O85" s="152">
        <v>0.72443063018005327</v>
      </c>
      <c r="P85" s="154">
        <v>218990</v>
      </c>
      <c r="Q85" s="156">
        <v>299556.316666667</v>
      </c>
      <c r="R85" s="152">
        <v>0.73104784581685978</v>
      </c>
      <c r="S85" s="154">
        <v>221523</v>
      </c>
      <c r="T85" s="156">
        <v>299896.09166666702</v>
      </c>
      <c r="U85" s="152">
        <v>0.73866584512285571</v>
      </c>
      <c r="V85" s="154">
        <v>224239</v>
      </c>
      <c r="W85" s="156">
        <v>300266.34166666702</v>
      </c>
      <c r="X85" s="152">
        <v>0.74680031986046969</v>
      </c>
      <c r="Y85" s="154">
        <v>228845</v>
      </c>
      <c r="Z85" s="156">
        <v>300633.36666666699</v>
      </c>
      <c r="AA85" s="152">
        <v>0.76120958407699402</v>
      </c>
      <c r="AB85" s="154">
        <v>234552</v>
      </c>
      <c r="AC85" s="156">
        <v>301006.65833333298</v>
      </c>
      <c r="AD85" s="152">
        <v>0.77922528790130119</v>
      </c>
    </row>
    <row r="86" spans="1:30" x14ac:dyDescent="0.2">
      <c r="A86" s="158" t="s">
        <v>184</v>
      </c>
      <c r="B86" s="158" t="s">
        <v>190</v>
      </c>
      <c r="C86" s="158" t="s">
        <v>382</v>
      </c>
      <c r="D86" s="158" t="s">
        <v>383</v>
      </c>
      <c r="E86" s="158" t="s">
        <v>384</v>
      </c>
      <c r="F86" s="158" t="s">
        <v>79</v>
      </c>
      <c r="G86" s="154">
        <v>241085</v>
      </c>
      <c r="H86" s="156">
        <v>349868.38333333301</v>
      </c>
      <c r="I86" s="152">
        <v>0.68907341012951462</v>
      </c>
      <c r="J86" s="154">
        <v>240468</v>
      </c>
      <c r="K86" s="156">
        <v>350198.125</v>
      </c>
      <c r="L86" s="152">
        <v>0.68666272841980525</v>
      </c>
      <c r="M86" s="154">
        <v>241658</v>
      </c>
      <c r="N86" s="156">
        <v>350561</v>
      </c>
      <c r="O86" s="152">
        <v>0.6893465046026227</v>
      </c>
      <c r="P86" s="154">
        <v>243702</v>
      </c>
      <c r="Q86" s="156">
        <v>350943.91666666698</v>
      </c>
      <c r="R86" s="152">
        <v>0.69441864761392247</v>
      </c>
      <c r="S86" s="154">
        <v>245634</v>
      </c>
      <c r="T86" s="156">
        <v>351351.61666666699</v>
      </c>
      <c r="U86" s="152">
        <v>0.69911162592724596</v>
      </c>
      <c r="V86" s="154">
        <v>247625</v>
      </c>
      <c r="W86" s="156">
        <v>351781.566666667</v>
      </c>
      <c r="X86" s="152">
        <v>0.70391692875323042</v>
      </c>
      <c r="Y86" s="154">
        <v>249878</v>
      </c>
      <c r="Z86" s="156">
        <v>352198.75833333301</v>
      </c>
      <c r="AA86" s="152">
        <v>0.70948007080566389</v>
      </c>
      <c r="AB86" s="154">
        <v>255029</v>
      </c>
      <c r="AC86" s="156">
        <v>352616.78333333298</v>
      </c>
      <c r="AD86" s="152">
        <v>0.7232469129494552</v>
      </c>
    </row>
    <row r="87" spans="1:30" x14ac:dyDescent="0.2">
      <c r="A87" s="158" t="s">
        <v>161</v>
      </c>
      <c r="B87" s="158" t="s">
        <v>195</v>
      </c>
      <c r="C87" s="158" t="s">
        <v>385</v>
      </c>
      <c r="D87" s="158" t="s">
        <v>386</v>
      </c>
      <c r="E87" s="158" t="s">
        <v>387</v>
      </c>
      <c r="F87" s="158" t="s">
        <v>388</v>
      </c>
      <c r="G87" s="154">
        <v>594361</v>
      </c>
      <c r="H87" s="156">
        <v>1052382.3500000001</v>
      </c>
      <c r="I87" s="152">
        <v>0.56477667076039417</v>
      </c>
      <c r="J87" s="154">
        <v>594253</v>
      </c>
      <c r="K87" s="156">
        <v>1052365.2</v>
      </c>
      <c r="L87" s="152">
        <v>0.56468324874292686</v>
      </c>
      <c r="M87" s="154">
        <v>602185</v>
      </c>
      <c r="N87" s="156">
        <v>1052536.7</v>
      </c>
      <c r="O87" s="152">
        <v>0.57212731869587063</v>
      </c>
      <c r="P87" s="154">
        <v>609666</v>
      </c>
      <c r="Q87" s="156">
        <v>1052912.79166667</v>
      </c>
      <c r="R87" s="152">
        <v>0.57902801146042815</v>
      </c>
      <c r="S87" s="154">
        <v>617103</v>
      </c>
      <c r="T87" s="156">
        <v>1053461.4083333299</v>
      </c>
      <c r="U87" s="152">
        <v>0.58578605264364836</v>
      </c>
      <c r="V87" s="154">
        <v>623417</v>
      </c>
      <c r="W87" s="156">
        <v>1054129.2166666701</v>
      </c>
      <c r="X87" s="152">
        <v>0.59140472547696488</v>
      </c>
      <c r="Y87" s="154">
        <v>635071</v>
      </c>
      <c r="Z87" s="156">
        <v>1054918.8916666701</v>
      </c>
      <c r="AA87" s="152">
        <v>0.60200931561349624</v>
      </c>
      <c r="AB87" s="154">
        <v>653202</v>
      </c>
      <c r="AC87" s="156">
        <v>1055909.25833333</v>
      </c>
      <c r="AD87" s="152">
        <v>0.61861565740130753</v>
      </c>
    </row>
    <row r="88" spans="1:30" x14ac:dyDescent="0.2">
      <c r="A88" s="158" t="s">
        <v>182</v>
      </c>
      <c r="B88" s="158" t="s">
        <v>219</v>
      </c>
      <c r="C88" s="158" t="s">
        <v>251</v>
      </c>
      <c r="D88" s="158" t="s">
        <v>252</v>
      </c>
      <c r="E88" s="158" t="s">
        <v>390</v>
      </c>
      <c r="F88" s="158" t="s">
        <v>81</v>
      </c>
      <c r="G88" s="154">
        <v>84070</v>
      </c>
      <c r="H88" s="156">
        <v>89510.066666666695</v>
      </c>
      <c r="I88" s="152">
        <v>0.93922396810489073</v>
      </c>
      <c r="J88" s="154">
        <v>84349</v>
      </c>
      <c r="K88" s="156">
        <v>89519.45</v>
      </c>
      <c r="L88" s="152">
        <v>0.94224216078181899</v>
      </c>
      <c r="M88" s="154">
        <v>85126</v>
      </c>
      <c r="N88" s="156">
        <v>89531.225000000006</v>
      </c>
      <c r="O88" s="152">
        <v>0.9507967750915951</v>
      </c>
      <c r="P88" s="154">
        <v>85946</v>
      </c>
      <c r="Q88" s="156">
        <v>89544.458333333299</v>
      </c>
      <c r="R88" s="152">
        <v>0.9598137238159633</v>
      </c>
      <c r="S88" s="154">
        <v>86770</v>
      </c>
      <c r="T88" s="156">
        <v>89555.066666666695</v>
      </c>
      <c r="U88" s="152">
        <v>0.96890107092396005</v>
      </c>
      <c r="V88" s="154">
        <v>87676</v>
      </c>
      <c r="W88" s="156">
        <v>89565.708333333299</v>
      </c>
      <c r="X88" s="152">
        <v>0.97890143037444144</v>
      </c>
      <c r="Y88" s="154">
        <v>89136</v>
      </c>
      <c r="Z88" s="156">
        <v>89581.083333333299</v>
      </c>
      <c r="AA88" s="152">
        <v>0.99503150311682287</v>
      </c>
      <c r="AB88" s="154">
        <v>91864</v>
      </c>
      <c r="AC88" s="156">
        <v>89605.15</v>
      </c>
      <c r="AD88" s="152">
        <v>1.0252089305134806</v>
      </c>
    </row>
    <row r="89" spans="1:30" x14ac:dyDescent="0.2">
      <c r="A89" s="158" t="s">
        <v>181</v>
      </c>
      <c r="B89" s="158" t="s">
        <v>199</v>
      </c>
      <c r="C89" s="158" t="s">
        <v>257</v>
      </c>
      <c r="D89" s="158" t="s">
        <v>258</v>
      </c>
      <c r="E89" s="158" t="s">
        <v>391</v>
      </c>
      <c r="F89" s="158" t="s">
        <v>82</v>
      </c>
      <c r="G89" s="154">
        <v>78889</v>
      </c>
      <c r="H89" s="156">
        <v>89973.466666666704</v>
      </c>
      <c r="I89" s="152">
        <v>0.87680293894051697</v>
      </c>
      <c r="J89" s="154">
        <v>78597</v>
      </c>
      <c r="K89" s="156">
        <v>89997.983333333294</v>
      </c>
      <c r="L89" s="152">
        <v>0.87331956882737594</v>
      </c>
      <c r="M89" s="154">
        <v>78939</v>
      </c>
      <c r="N89" s="156">
        <v>90024.824999999997</v>
      </c>
      <c r="O89" s="152">
        <v>0.87685813329823192</v>
      </c>
      <c r="P89" s="154">
        <v>79501</v>
      </c>
      <c r="Q89" s="156">
        <v>90052.783333333296</v>
      </c>
      <c r="R89" s="152">
        <v>0.88282668294354072</v>
      </c>
      <c r="S89" s="154">
        <v>80037</v>
      </c>
      <c r="T89" s="156">
        <v>90083.5</v>
      </c>
      <c r="U89" s="152">
        <v>0.8884756919968696</v>
      </c>
      <c r="V89" s="154">
        <v>80433</v>
      </c>
      <c r="W89" s="156">
        <v>90116.75</v>
      </c>
      <c r="X89" s="152">
        <v>0.89254217445702377</v>
      </c>
      <c r="Y89" s="154">
        <v>81933</v>
      </c>
      <c r="Z89" s="156">
        <v>90149.024999999994</v>
      </c>
      <c r="AA89" s="152">
        <v>0.90886174309705514</v>
      </c>
      <c r="AB89" s="154">
        <v>83619</v>
      </c>
      <c r="AC89" s="156">
        <v>90183.958333333299</v>
      </c>
      <c r="AD89" s="152">
        <v>0.92720481053772075</v>
      </c>
    </row>
    <row r="90" spans="1:30" x14ac:dyDescent="0.2">
      <c r="A90" s="158" t="s">
        <v>161</v>
      </c>
      <c r="B90" s="158" t="s">
        <v>195</v>
      </c>
      <c r="C90" s="158" t="s">
        <v>393</v>
      </c>
      <c r="D90" s="158" t="s">
        <v>394</v>
      </c>
      <c r="E90" s="158" t="s">
        <v>395</v>
      </c>
      <c r="F90" s="158" t="s">
        <v>396</v>
      </c>
      <c r="G90" s="154">
        <v>547793</v>
      </c>
      <c r="H90" s="156">
        <v>900290.316666667</v>
      </c>
      <c r="I90" s="152">
        <v>0.60846261462436757</v>
      </c>
      <c r="J90" s="154">
        <v>548866</v>
      </c>
      <c r="K90" s="156">
        <v>900210.73333333305</v>
      </c>
      <c r="L90" s="152">
        <v>0.60970834903027538</v>
      </c>
      <c r="M90" s="154">
        <v>555572</v>
      </c>
      <c r="N90" s="156">
        <v>900255.61666666705</v>
      </c>
      <c r="O90" s="152">
        <v>0.61712694674107071</v>
      </c>
      <c r="P90" s="154">
        <v>564053</v>
      </c>
      <c r="Q90" s="156">
        <v>900375.88333333295</v>
      </c>
      <c r="R90" s="152">
        <v>0.62646391406196622</v>
      </c>
      <c r="S90" s="154">
        <v>572894</v>
      </c>
      <c r="T90" s="156">
        <v>900546.98333333305</v>
      </c>
      <c r="U90" s="152">
        <v>0.63616225538778592</v>
      </c>
      <c r="V90" s="154">
        <v>579990</v>
      </c>
      <c r="W90" s="156">
        <v>900797.83333333302</v>
      </c>
      <c r="X90" s="152">
        <v>0.64386256109630247</v>
      </c>
      <c r="Y90" s="154">
        <v>592837</v>
      </c>
      <c r="Z90" s="156">
        <v>901125.40833333298</v>
      </c>
      <c r="AA90" s="152">
        <v>0.65788512288924961</v>
      </c>
      <c r="AB90" s="154">
        <v>608370</v>
      </c>
      <c r="AC90" s="156">
        <v>901570.85</v>
      </c>
      <c r="AD90" s="152">
        <v>0.6747888976224109</v>
      </c>
    </row>
    <row r="91" spans="1:30" x14ac:dyDescent="0.2">
      <c r="A91" s="158" t="s">
        <v>179</v>
      </c>
      <c r="B91" s="158" t="s">
        <v>203</v>
      </c>
      <c r="C91" s="158" t="s">
        <v>204</v>
      </c>
      <c r="D91" s="158" t="s">
        <v>205</v>
      </c>
      <c r="E91" s="158" t="s">
        <v>398</v>
      </c>
      <c r="F91" s="158" t="s">
        <v>85</v>
      </c>
      <c r="G91" s="154">
        <v>85027</v>
      </c>
      <c r="H91" s="156">
        <v>107445.8</v>
      </c>
      <c r="I91" s="152">
        <v>0.79134782373996937</v>
      </c>
      <c r="J91" s="154">
        <v>85109</v>
      </c>
      <c r="K91" s="156">
        <v>107436.766666667</v>
      </c>
      <c r="L91" s="152">
        <v>0.79217760028146544</v>
      </c>
      <c r="M91" s="154">
        <v>86297</v>
      </c>
      <c r="N91" s="156">
        <v>107428.16666666701</v>
      </c>
      <c r="O91" s="152">
        <v>0.80329956916947354</v>
      </c>
      <c r="P91" s="154">
        <v>87303</v>
      </c>
      <c r="Q91" s="156">
        <v>107425.691666667</v>
      </c>
      <c r="R91" s="152">
        <v>0.81268268926667897</v>
      </c>
      <c r="S91" s="154">
        <v>87877</v>
      </c>
      <c r="T91" s="156">
        <v>107419.66666666701</v>
      </c>
      <c r="U91" s="152">
        <v>0.81807179939117036</v>
      </c>
      <c r="V91" s="154">
        <v>88841</v>
      </c>
      <c r="W91" s="156">
        <v>107416.55</v>
      </c>
      <c r="X91" s="152">
        <v>0.82706994406355439</v>
      </c>
      <c r="Y91" s="154">
        <v>91304</v>
      </c>
      <c r="Z91" s="156">
        <v>107414.21666666699</v>
      </c>
      <c r="AA91" s="152">
        <v>0.850017835938226</v>
      </c>
      <c r="AB91" s="154">
        <v>94147</v>
      </c>
      <c r="AC91" s="156">
        <v>107415.52499999999</v>
      </c>
      <c r="AD91" s="152">
        <v>0.87647479263356021</v>
      </c>
    </row>
    <row r="92" spans="1:30" x14ac:dyDescent="0.2">
      <c r="A92" s="158" t="s">
        <v>182</v>
      </c>
      <c r="B92" s="158" t="s">
        <v>219</v>
      </c>
      <c r="C92" s="158" t="s">
        <v>251</v>
      </c>
      <c r="D92" s="158" t="s">
        <v>252</v>
      </c>
      <c r="E92" s="158" t="s">
        <v>399</v>
      </c>
      <c r="F92" s="158" t="s">
        <v>86</v>
      </c>
      <c r="G92" s="154">
        <v>61347</v>
      </c>
      <c r="H92" s="156">
        <v>76652.666666666701</v>
      </c>
      <c r="I92" s="152">
        <v>0.80032440706563768</v>
      </c>
      <c r="J92" s="154">
        <v>61140</v>
      </c>
      <c r="K92" s="156">
        <v>76686.149999999994</v>
      </c>
      <c r="L92" s="152">
        <v>0.79727564886227831</v>
      </c>
      <c r="M92" s="154">
        <v>61474</v>
      </c>
      <c r="N92" s="156">
        <v>76721.383333333302</v>
      </c>
      <c r="O92" s="152">
        <v>0.80126292474305871</v>
      </c>
      <c r="P92" s="154">
        <v>61819</v>
      </c>
      <c r="Q92" s="156">
        <v>76763.766666666706</v>
      </c>
      <c r="R92" s="152">
        <v>0.80531483386476133</v>
      </c>
      <c r="S92" s="154">
        <v>62398</v>
      </c>
      <c r="T92" s="156">
        <v>76809.008333333302</v>
      </c>
      <c r="U92" s="152">
        <v>0.81237866955926752</v>
      </c>
      <c r="V92" s="154">
        <v>62699</v>
      </c>
      <c r="W92" s="156">
        <v>76864.866666666698</v>
      </c>
      <c r="X92" s="152">
        <v>0.81570427061171391</v>
      </c>
      <c r="Y92" s="154">
        <v>64186</v>
      </c>
      <c r="Z92" s="156">
        <v>76932.816666666695</v>
      </c>
      <c r="AA92" s="152">
        <v>0.83431236214974547</v>
      </c>
      <c r="AB92" s="154">
        <v>66994</v>
      </c>
      <c r="AC92" s="156">
        <v>76998.5</v>
      </c>
      <c r="AD92" s="152">
        <v>0.87006889744605409</v>
      </c>
    </row>
    <row r="93" spans="1:30" x14ac:dyDescent="0.2">
      <c r="A93" s="158" t="s">
        <v>182</v>
      </c>
      <c r="B93" s="158" t="s">
        <v>219</v>
      </c>
      <c r="C93" s="158" t="s">
        <v>251</v>
      </c>
      <c r="D93" s="158" t="s">
        <v>252</v>
      </c>
      <c r="E93" s="158" t="s">
        <v>400</v>
      </c>
      <c r="F93" s="158" t="s">
        <v>87</v>
      </c>
      <c r="G93" s="154">
        <v>105458</v>
      </c>
      <c r="H93" s="156">
        <v>114052.766666667</v>
      </c>
      <c r="I93" s="152">
        <v>0.92464219047148377</v>
      </c>
      <c r="J93" s="154">
        <v>105792</v>
      </c>
      <c r="K93" s="156">
        <v>114120.641666667</v>
      </c>
      <c r="L93" s="152">
        <v>0.92701897268511702</v>
      </c>
      <c r="M93" s="154">
        <v>106740</v>
      </c>
      <c r="N93" s="156">
        <v>114188.941666667</v>
      </c>
      <c r="O93" s="152">
        <v>0.93476652329074494</v>
      </c>
      <c r="P93" s="154">
        <v>108176</v>
      </c>
      <c r="Q93" s="156">
        <v>114258.29166666701</v>
      </c>
      <c r="R93" s="152">
        <v>0.94676717481116146</v>
      </c>
      <c r="S93" s="154">
        <v>109146</v>
      </c>
      <c r="T93" s="156">
        <v>114331.02499999999</v>
      </c>
      <c r="U93" s="152">
        <v>0.95464901149972203</v>
      </c>
      <c r="V93" s="154">
        <v>110082</v>
      </c>
      <c r="W93" s="156">
        <v>114396.27499999999</v>
      </c>
      <c r="X93" s="152">
        <v>0.9622865779501999</v>
      </c>
      <c r="Y93" s="154">
        <v>112130</v>
      </c>
      <c r="Z93" s="156">
        <v>114458.33333333299</v>
      </c>
      <c r="AA93" s="152">
        <v>0.97965780851838657</v>
      </c>
      <c r="AB93" s="154">
        <v>115256</v>
      </c>
      <c r="AC93" s="156">
        <v>114521.925</v>
      </c>
      <c r="AD93" s="152">
        <v>1.0064099079717705</v>
      </c>
    </row>
    <row r="94" spans="1:30" x14ac:dyDescent="0.2">
      <c r="A94" s="158" t="s">
        <v>180</v>
      </c>
      <c r="B94" s="158" t="s">
        <v>215</v>
      </c>
      <c r="C94" s="158" t="s">
        <v>246</v>
      </c>
      <c r="D94" s="158" t="s">
        <v>247</v>
      </c>
      <c r="E94" s="158" t="s">
        <v>401</v>
      </c>
      <c r="F94" s="158" t="s">
        <v>88</v>
      </c>
      <c r="G94" s="154">
        <v>69718</v>
      </c>
      <c r="H94" s="156">
        <v>88385.433333333305</v>
      </c>
      <c r="I94" s="152">
        <v>0.78879513705689841</v>
      </c>
      <c r="J94" s="154">
        <v>69560</v>
      </c>
      <c r="K94" s="156">
        <v>88443.316666666695</v>
      </c>
      <c r="L94" s="152">
        <v>0.78649244082697767</v>
      </c>
      <c r="M94" s="154">
        <v>70130</v>
      </c>
      <c r="N94" s="156">
        <v>88505.7</v>
      </c>
      <c r="O94" s="152">
        <v>0.79237834399366369</v>
      </c>
      <c r="P94" s="154">
        <v>70584</v>
      </c>
      <c r="Q94" s="156">
        <v>88572.9</v>
      </c>
      <c r="R94" s="152">
        <v>0.79690289016166349</v>
      </c>
      <c r="S94" s="154">
        <v>71324</v>
      </c>
      <c r="T94" s="156">
        <v>88633.516666666706</v>
      </c>
      <c r="U94" s="152">
        <v>0.80470687255065809</v>
      </c>
      <c r="V94" s="154">
        <v>71835</v>
      </c>
      <c r="W94" s="156">
        <v>88696.283333333296</v>
      </c>
      <c r="X94" s="152">
        <v>0.80989864851533644</v>
      </c>
      <c r="Y94" s="154">
        <v>73359</v>
      </c>
      <c r="Z94" s="156">
        <v>88763.883333333302</v>
      </c>
      <c r="AA94" s="152">
        <v>0.82645099836964497</v>
      </c>
      <c r="AB94" s="154">
        <v>75327</v>
      </c>
      <c r="AC94" s="156">
        <v>88833.574999999997</v>
      </c>
      <c r="AD94" s="152">
        <v>0.84795641737935235</v>
      </c>
    </row>
    <row r="95" spans="1:30" x14ac:dyDescent="0.2">
      <c r="A95" s="158" t="s">
        <v>182</v>
      </c>
      <c r="B95" s="158" t="s">
        <v>219</v>
      </c>
      <c r="C95" s="158" t="s">
        <v>224</v>
      </c>
      <c r="D95" s="158" t="s">
        <v>225</v>
      </c>
      <c r="E95" s="158" t="s">
        <v>402</v>
      </c>
      <c r="F95" s="158" t="s">
        <v>89</v>
      </c>
      <c r="G95" s="154">
        <v>149361</v>
      </c>
      <c r="H95" s="156">
        <v>180226.66666666701</v>
      </c>
      <c r="I95" s="152">
        <v>0.82873973514833021</v>
      </c>
      <c r="J95" s="154">
        <v>150455</v>
      </c>
      <c r="K95" s="156">
        <v>180316.70833333299</v>
      </c>
      <c r="L95" s="152">
        <v>0.8343930043458273</v>
      </c>
      <c r="M95" s="154">
        <v>152251</v>
      </c>
      <c r="N95" s="156">
        <v>180412.86666666699</v>
      </c>
      <c r="O95" s="152">
        <v>0.84390322493628356</v>
      </c>
      <c r="P95" s="154">
        <v>154562</v>
      </c>
      <c r="Q95" s="156">
        <v>180521.84166666699</v>
      </c>
      <c r="R95" s="152">
        <v>0.85619556377780726</v>
      </c>
      <c r="S95" s="154">
        <v>157019</v>
      </c>
      <c r="T95" s="156">
        <v>180628.99166666699</v>
      </c>
      <c r="U95" s="152">
        <v>0.86929013195048499</v>
      </c>
      <c r="V95" s="154">
        <v>159413</v>
      </c>
      <c r="W95" s="156">
        <v>180747.13333333301</v>
      </c>
      <c r="X95" s="152">
        <v>0.88196696157836874</v>
      </c>
      <c r="Y95" s="154">
        <v>162851</v>
      </c>
      <c r="Z95" s="156">
        <v>180868.55</v>
      </c>
      <c r="AA95" s="152">
        <v>0.90038317883346775</v>
      </c>
      <c r="AB95" s="154">
        <v>167668</v>
      </c>
      <c r="AC95" s="156">
        <v>181001.941666667</v>
      </c>
      <c r="AD95" s="152">
        <v>0.92633260425889363</v>
      </c>
    </row>
    <row r="96" spans="1:30" x14ac:dyDescent="0.2">
      <c r="A96" s="158" t="s">
        <v>180</v>
      </c>
      <c r="B96" s="158" t="s">
        <v>215</v>
      </c>
      <c r="C96" s="158" t="s">
        <v>246</v>
      </c>
      <c r="D96" s="158" t="s">
        <v>247</v>
      </c>
      <c r="E96" s="158" t="s">
        <v>403</v>
      </c>
      <c r="F96" s="158" t="s">
        <v>90</v>
      </c>
      <c r="G96" s="154">
        <v>132816</v>
      </c>
      <c r="H96" s="156">
        <v>163720.10833333299</v>
      </c>
      <c r="I96" s="152">
        <v>0.81123816342454136</v>
      </c>
      <c r="J96" s="154">
        <v>133352</v>
      </c>
      <c r="K96" s="156">
        <v>163728.86666666699</v>
      </c>
      <c r="L96" s="152">
        <v>0.8144684728777194</v>
      </c>
      <c r="M96" s="154">
        <v>135156</v>
      </c>
      <c r="N96" s="156">
        <v>163739.09166666699</v>
      </c>
      <c r="O96" s="152">
        <v>0.82543513967418836</v>
      </c>
      <c r="P96" s="154">
        <v>137049</v>
      </c>
      <c r="Q96" s="156">
        <v>163755.5</v>
      </c>
      <c r="R96" s="152">
        <v>0.83691234798220515</v>
      </c>
      <c r="S96" s="154">
        <v>139072</v>
      </c>
      <c r="T96" s="156">
        <v>163780.10833333299</v>
      </c>
      <c r="U96" s="152">
        <v>0.84913852735372553</v>
      </c>
      <c r="V96" s="154">
        <v>140701</v>
      </c>
      <c r="W96" s="156">
        <v>163804.51666666701</v>
      </c>
      <c r="X96" s="152">
        <v>0.85895677886781741</v>
      </c>
      <c r="Y96" s="154">
        <v>144148</v>
      </c>
      <c r="Z96" s="156">
        <v>163833.03333333301</v>
      </c>
      <c r="AA96" s="152">
        <v>0.87984698242580883</v>
      </c>
      <c r="AB96" s="154">
        <v>148275</v>
      </c>
      <c r="AC96" s="156">
        <v>163878.625</v>
      </c>
      <c r="AD96" s="152">
        <v>0.9047854776667793</v>
      </c>
    </row>
    <row r="97" spans="1:30" x14ac:dyDescent="0.2">
      <c r="A97" s="158" t="s">
        <v>181</v>
      </c>
      <c r="B97" s="158" t="s">
        <v>199</v>
      </c>
      <c r="C97" s="158" t="s">
        <v>257</v>
      </c>
      <c r="D97" s="158" t="s">
        <v>258</v>
      </c>
      <c r="E97" s="158" t="s">
        <v>404</v>
      </c>
      <c r="F97" s="158" t="s">
        <v>91</v>
      </c>
      <c r="G97" s="154">
        <v>149075</v>
      </c>
      <c r="H97" s="156">
        <v>161028.75</v>
      </c>
      <c r="I97" s="152">
        <v>0.92576636159691983</v>
      </c>
      <c r="J97" s="154">
        <v>148843</v>
      </c>
      <c r="K97" s="156">
        <v>161070.54999999999</v>
      </c>
      <c r="L97" s="152">
        <v>0.92408575000209547</v>
      </c>
      <c r="M97" s="154">
        <v>149700</v>
      </c>
      <c r="N97" s="156">
        <v>161115.6</v>
      </c>
      <c r="O97" s="152">
        <v>0.9291465258485212</v>
      </c>
      <c r="P97" s="154">
        <v>150052</v>
      </c>
      <c r="Q97" s="156">
        <v>161158.38333333301</v>
      </c>
      <c r="R97" s="152">
        <v>0.93108404847695048</v>
      </c>
      <c r="S97" s="154">
        <v>150842</v>
      </c>
      <c r="T97" s="156">
        <v>161200.21666666699</v>
      </c>
      <c r="U97" s="152">
        <v>0.9357431591541473</v>
      </c>
      <c r="V97" s="154">
        <v>151789</v>
      </c>
      <c r="W97" s="156">
        <v>161241.183333333</v>
      </c>
      <c r="X97" s="152">
        <v>0.94137860354328617</v>
      </c>
      <c r="Y97" s="154">
        <v>153670</v>
      </c>
      <c r="Z97" s="156">
        <v>161306.90833333301</v>
      </c>
      <c r="AA97" s="152">
        <v>0.95265603679197852</v>
      </c>
      <c r="AB97" s="154">
        <v>156640</v>
      </c>
      <c r="AC97" s="156">
        <v>161392.54166666701</v>
      </c>
      <c r="AD97" s="152">
        <v>0.97055290400914129</v>
      </c>
    </row>
    <row r="98" spans="1:30" x14ac:dyDescent="0.2">
      <c r="A98" s="158" t="s">
        <v>183</v>
      </c>
      <c r="B98" s="158" t="s">
        <v>211</v>
      </c>
      <c r="C98" s="158" t="s">
        <v>405</v>
      </c>
      <c r="D98" s="158" t="s">
        <v>406</v>
      </c>
      <c r="E98" s="158" t="s">
        <v>407</v>
      </c>
      <c r="F98" s="158" t="s">
        <v>408</v>
      </c>
      <c r="G98" s="154">
        <v>420090</v>
      </c>
      <c r="H98" s="156">
        <v>626122.50833333295</v>
      </c>
      <c r="I98" s="152">
        <v>0.67093898463773793</v>
      </c>
      <c r="J98" s="154">
        <v>419872</v>
      </c>
      <c r="K98" s="156">
        <v>626597.85</v>
      </c>
      <c r="L98" s="152">
        <v>0.67008209491941284</v>
      </c>
      <c r="M98" s="154">
        <v>424205</v>
      </c>
      <c r="N98" s="156">
        <v>627109.53333333298</v>
      </c>
      <c r="O98" s="152">
        <v>0.6764448273416992</v>
      </c>
      <c r="P98" s="154">
        <v>430524</v>
      </c>
      <c r="Q98" s="156">
        <v>627666.82499999995</v>
      </c>
      <c r="R98" s="152">
        <v>0.6859116697779909</v>
      </c>
      <c r="S98" s="154">
        <v>436103</v>
      </c>
      <c r="T98" s="156">
        <v>628238.23333333305</v>
      </c>
      <c r="U98" s="152">
        <v>0.69416819426303655</v>
      </c>
      <c r="V98" s="154">
        <v>441007</v>
      </c>
      <c r="W98" s="156">
        <v>628832.38333333295</v>
      </c>
      <c r="X98" s="152">
        <v>0.70131089251844392</v>
      </c>
      <c r="Y98" s="154">
        <v>450253</v>
      </c>
      <c r="Z98" s="156">
        <v>629430.13333333295</v>
      </c>
      <c r="AA98" s="152">
        <v>0.71533435746959306</v>
      </c>
      <c r="AB98" s="154">
        <v>463021</v>
      </c>
      <c r="AC98" s="156">
        <v>630023.25833333295</v>
      </c>
      <c r="AD98" s="152">
        <v>0.73492683623280564</v>
      </c>
    </row>
    <row r="99" spans="1:30" x14ac:dyDescent="0.2">
      <c r="A99" s="158" t="s">
        <v>182</v>
      </c>
      <c r="B99" s="158" t="s">
        <v>219</v>
      </c>
      <c r="C99" s="158" t="s">
        <v>224</v>
      </c>
      <c r="D99" s="158" t="s">
        <v>225</v>
      </c>
      <c r="E99" s="158" t="s">
        <v>410</v>
      </c>
      <c r="F99" s="158" t="s">
        <v>93</v>
      </c>
      <c r="G99" s="154">
        <v>107315</v>
      </c>
      <c r="H99" s="156">
        <v>139707.95833333299</v>
      </c>
      <c r="I99" s="152">
        <v>0.7681380594221715</v>
      </c>
      <c r="J99" s="154">
        <v>106788</v>
      </c>
      <c r="K99" s="156">
        <v>139757.933333333</v>
      </c>
      <c r="L99" s="152">
        <v>0.76409258102939126</v>
      </c>
      <c r="M99" s="154">
        <v>107262</v>
      </c>
      <c r="N99" s="156">
        <v>139818.1</v>
      </c>
      <c r="O99" s="152">
        <v>0.7671538949535146</v>
      </c>
      <c r="P99" s="154">
        <v>108177</v>
      </c>
      <c r="Q99" s="156">
        <v>139874.52499999999</v>
      </c>
      <c r="R99" s="152">
        <v>0.7733860043492552</v>
      </c>
      <c r="S99" s="154">
        <v>109284</v>
      </c>
      <c r="T99" s="156">
        <v>139938.566666667</v>
      </c>
      <c r="U99" s="152">
        <v>0.78094268508776399</v>
      </c>
      <c r="V99" s="154">
        <v>110393</v>
      </c>
      <c r="W99" s="156">
        <v>140007.91666666701</v>
      </c>
      <c r="X99" s="152">
        <v>0.78847684208333269</v>
      </c>
      <c r="Y99" s="154">
        <v>112421</v>
      </c>
      <c r="Z99" s="156">
        <v>140088.79999999999</v>
      </c>
      <c r="AA99" s="152">
        <v>0.80249812975769663</v>
      </c>
      <c r="AB99" s="154">
        <v>115741</v>
      </c>
      <c r="AC99" s="156">
        <v>140184.59166666699</v>
      </c>
      <c r="AD99" s="152">
        <v>0.82563282186683307</v>
      </c>
    </row>
    <row r="100" spans="1:30" x14ac:dyDescent="0.2">
      <c r="A100" s="158" t="s">
        <v>181</v>
      </c>
      <c r="B100" s="158" t="s">
        <v>199</v>
      </c>
      <c r="C100" s="158" t="s">
        <v>257</v>
      </c>
      <c r="D100" s="158" t="s">
        <v>258</v>
      </c>
      <c r="E100" s="158" t="s">
        <v>411</v>
      </c>
      <c r="F100" s="158" t="s">
        <v>412</v>
      </c>
      <c r="G100" s="154">
        <v>366910</v>
      </c>
      <c r="H100" s="156">
        <v>399811.17499999999</v>
      </c>
      <c r="I100" s="152">
        <v>0.91770821563454297</v>
      </c>
      <c r="J100" s="154">
        <v>368786</v>
      </c>
      <c r="K100" s="156">
        <v>399991.7</v>
      </c>
      <c r="L100" s="152">
        <v>0.92198413117072175</v>
      </c>
      <c r="M100" s="154">
        <v>372637</v>
      </c>
      <c r="N100" s="156">
        <v>400176.5</v>
      </c>
      <c r="O100" s="152">
        <v>0.93118161611189065</v>
      </c>
      <c r="P100" s="154">
        <v>376409</v>
      </c>
      <c r="Q100" s="156">
        <v>400373.066666667</v>
      </c>
      <c r="R100" s="152">
        <v>0.94014565748345302</v>
      </c>
      <c r="S100" s="154">
        <v>381175</v>
      </c>
      <c r="T100" s="156">
        <v>400575.22499999998</v>
      </c>
      <c r="U100" s="152">
        <v>0.95156908418387587</v>
      </c>
      <c r="V100" s="154">
        <v>385572</v>
      </c>
      <c r="W100" s="156">
        <v>400790.07500000001</v>
      </c>
      <c r="X100" s="152">
        <v>0.9620298107431926</v>
      </c>
      <c r="Y100" s="154">
        <v>392798</v>
      </c>
      <c r="Z100" s="156">
        <v>401032.875</v>
      </c>
      <c r="AA100" s="152">
        <v>0.97946583556273281</v>
      </c>
      <c r="AB100" s="154">
        <v>401922</v>
      </c>
      <c r="AC100" s="156">
        <v>401308.99166666699</v>
      </c>
      <c r="AD100" s="152">
        <v>1.0015275220492497</v>
      </c>
    </row>
    <row r="101" spans="1:30" x14ac:dyDescent="0.2">
      <c r="A101" s="158" t="s">
        <v>179</v>
      </c>
      <c r="B101" s="158" t="s">
        <v>203</v>
      </c>
      <c r="C101" s="158" t="s">
        <v>204</v>
      </c>
      <c r="D101" s="158" t="s">
        <v>205</v>
      </c>
      <c r="E101" s="158" t="s">
        <v>414</v>
      </c>
      <c r="F101" s="158" t="s">
        <v>95</v>
      </c>
      <c r="G101" s="154">
        <v>78397</v>
      </c>
      <c r="H101" s="156">
        <v>98005.391666666706</v>
      </c>
      <c r="I101" s="152">
        <v>0.79992537825512455</v>
      </c>
      <c r="J101" s="154">
        <v>79321</v>
      </c>
      <c r="K101" s="156">
        <v>98056.416666666701</v>
      </c>
      <c r="L101" s="152">
        <v>0.80893227283273117</v>
      </c>
      <c r="M101" s="154">
        <v>80361</v>
      </c>
      <c r="N101" s="156">
        <v>98111.033333333296</v>
      </c>
      <c r="O101" s="152">
        <v>0.81908218953287992</v>
      </c>
      <c r="P101" s="154">
        <v>81616</v>
      </c>
      <c r="Q101" s="156">
        <v>98163.199999999997</v>
      </c>
      <c r="R101" s="152">
        <v>0.83143173816664495</v>
      </c>
      <c r="S101" s="154">
        <v>82470</v>
      </c>
      <c r="T101" s="156">
        <v>98216.458333333299</v>
      </c>
      <c r="U101" s="152">
        <v>0.83967597080428247</v>
      </c>
      <c r="V101" s="154">
        <v>83224</v>
      </c>
      <c r="W101" s="156">
        <v>98271</v>
      </c>
      <c r="X101" s="152">
        <v>0.84688260015670946</v>
      </c>
      <c r="Y101" s="154">
        <v>85592</v>
      </c>
      <c r="Z101" s="156">
        <v>98326.583333333299</v>
      </c>
      <c r="AA101" s="152">
        <v>0.8704868724039535</v>
      </c>
      <c r="AB101" s="154">
        <v>88142</v>
      </c>
      <c r="AC101" s="156">
        <v>98383.383333333302</v>
      </c>
      <c r="AD101" s="152">
        <v>0.89590332242758497</v>
      </c>
    </row>
    <row r="102" spans="1:30" x14ac:dyDescent="0.2">
      <c r="A102" s="158" t="s">
        <v>182</v>
      </c>
      <c r="B102" s="158" t="s">
        <v>219</v>
      </c>
      <c r="C102" s="158" t="s">
        <v>224</v>
      </c>
      <c r="D102" s="158" t="s">
        <v>225</v>
      </c>
      <c r="E102" s="158" t="s">
        <v>416</v>
      </c>
      <c r="F102" s="158" t="s">
        <v>97</v>
      </c>
      <c r="G102" s="154">
        <v>111238</v>
      </c>
      <c r="H102" s="156">
        <v>135459.83333333299</v>
      </c>
      <c r="I102" s="152">
        <v>0.82118807666233373</v>
      </c>
      <c r="J102" s="154">
        <v>111657</v>
      </c>
      <c r="K102" s="156">
        <v>135484.10833333299</v>
      </c>
      <c r="L102" s="152">
        <v>0.82413355613109329</v>
      </c>
      <c r="M102" s="154">
        <v>112717</v>
      </c>
      <c r="N102" s="156">
        <v>135518.17499999999</v>
      </c>
      <c r="O102" s="152">
        <v>0.83174821384659292</v>
      </c>
      <c r="P102" s="154">
        <v>113601</v>
      </c>
      <c r="Q102" s="156">
        <v>135558.53333333301</v>
      </c>
      <c r="R102" s="152">
        <v>0.83802175493194286</v>
      </c>
      <c r="S102" s="154">
        <v>114833</v>
      </c>
      <c r="T102" s="156">
        <v>135603.40833333301</v>
      </c>
      <c r="U102" s="152">
        <v>0.84682974721198523</v>
      </c>
      <c r="V102" s="154">
        <v>116302</v>
      </c>
      <c r="W102" s="156">
        <v>135661.51666666701</v>
      </c>
      <c r="X102" s="152">
        <v>0.85729544278769088</v>
      </c>
      <c r="Y102" s="154">
        <v>118192</v>
      </c>
      <c r="Z102" s="156">
        <v>135726.35</v>
      </c>
      <c r="AA102" s="152">
        <v>0.8708110105370106</v>
      </c>
      <c r="AB102" s="154">
        <v>121772</v>
      </c>
      <c r="AC102" s="156">
        <v>135795.875</v>
      </c>
      <c r="AD102" s="152">
        <v>0.89672826954426998</v>
      </c>
    </row>
    <row r="103" spans="1:30" x14ac:dyDescent="0.2">
      <c r="A103" s="158" t="s">
        <v>181</v>
      </c>
      <c r="B103" s="158" t="s">
        <v>199</v>
      </c>
      <c r="C103" s="158" t="s">
        <v>288</v>
      </c>
      <c r="D103" s="158" t="s">
        <v>289</v>
      </c>
      <c r="E103" s="158" t="s">
        <v>417</v>
      </c>
      <c r="F103" s="158" t="s">
        <v>98</v>
      </c>
      <c r="G103" s="154">
        <v>141784</v>
      </c>
      <c r="H103" s="156">
        <v>208670.22500000001</v>
      </c>
      <c r="I103" s="152">
        <v>0.67946445162456692</v>
      </c>
      <c r="J103" s="154">
        <v>142124</v>
      </c>
      <c r="K103" s="156">
        <v>208838.16666666701</v>
      </c>
      <c r="L103" s="152">
        <v>0.68054610068880972</v>
      </c>
      <c r="M103" s="154">
        <v>143525</v>
      </c>
      <c r="N103" s="156">
        <v>209015.375</v>
      </c>
      <c r="O103" s="152">
        <v>0.68667197329383067</v>
      </c>
      <c r="P103" s="154">
        <v>144834</v>
      </c>
      <c r="Q103" s="156">
        <v>209190.39999999999</v>
      </c>
      <c r="R103" s="152">
        <v>0.69235490729976135</v>
      </c>
      <c r="S103" s="154">
        <v>146313</v>
      </c>
      <c r="T103" s="156">
        <v>209354.27499999999</v>
      </c>
      <c r="U103" s="152">
        <v>0.69887753665407604</v>
      </c>
      <c r="V103" s="154">
        <v>147678</v>
      </c>
      <c r="W103" s="156">
        <v>209513.47500000001</v>
      </c>
      <c r="X103" s="152">
        <v>0.70486158467850335</v>
      </c>
      <c r="Y103" s="154">
        <v>150399</v>
      </c>
      <c r="Z103" s="156">
        <v>209701.33333333299</v>
      </c>
      <c r="AA103" s="152">
        <v>0.71720574022737216</v>
      </c>
      <c r="AB103" s="154">
        <v>154836</v>
      </c>
      <c r="AC103" s="156">
        <v>209910.16666666701</v>
      </c>
      <c r="AD103" s="152">
        <v>0.73762982736265637</v>
      </c>
    </row>
    <row r="104" spans="1:30" x14ac:dyDescent="0.2">
      <c r="A104" s="158" t="s">
        <v>181</v>
      </c>
      <c r="B104" s="158" t="s">
        <v>199</v>
      </c>
      <c r="C104" s="158" t="s">
        <v>227</v>
      </c>
      <c r="D104" s="158" t="s">
        <v>228</v>
      </c>
      <c r="E104" s="158" t="s">
        <v>418</v>
      </c>
      <c r="F104" s="158" t="s">
        <v>99</v>
      </c>
      <c r="G104" s="154">
        <v>186211</v>
      </c>
      <c r="H104" s="156">
        <v>215529.61666666699</v>
      </c>
      <c r="I104" s="152">
        <v>0.86396942972338475</v>
      </c>
      <c r="J104" s="154">
        <v>187153</v>
      </c>
      <c r="K104" s="156">
        <v>215698.20833333299</v>
      </c>
      <c r="L104" s="152">
        <v>0.86766135632791086</v>
      </c>
      <c r="M104" s="154">
        <v>190095</v>
      </c>
      <c r="N104" s="156">
        <v>215873.65833333301</v>
      </c>
      <c r="O104" s="152">
        <v>0.8805845116427875</v>
      </c>
      <c r="P104" s="154">
        <v>192861</v>
      </c>
      <c r="Q104" s="156">
        <v>216046.058333333</v>
      </c>
      <c r="R104" s="152">
        <v>0.89268465015195397</v>
      </c>
      <c r="S104" s="154">
        <v>195865</v>
      </c>
      <c r="T104" s="156">
        <v>216222.52499999999</v>
      </c>
      <c r="U104" s="152">
        <v>0.90584919401898578</v>
      </c>
      <c r="V104" s="154">
        <v>197993</v>
      </c>
      <c r="W104" s="156">
        <v>216400.24166666699</v>
      </c>
      <c r="X104" s="152">
        <v>0.91493890429650881</v>
      </c>
      <c r="Y104" s="154">
        <v>201516</v>
      </c>
      <c r="Z104" s="156">
        <v>216583.183333333</v>
      </c>
      <c r="AA104" s="152">
        <v>0.93043234889504878</v>
      </c>
      <c r="AB104" s="154">
        <v>207680</v>
      </c>
      <c r="AC104" s="156">
        <v>216775.808333333</v>
      </c>
      <c r="AD104" s="152">
        <v>0.95804048245389772</v>
      </c>
    </row>
    <row r="105" spans="1:30" x14ac:dyDescent="0.2">
      <c r="A105" s="158" t="s">
        <v>182</v>
      </c>
      <c r="B105" s="158" t="s">
        <v>219</v>
      </c>
      <c r="C105" s="158" t="s">
        <v>251</v>
      </c>
      <c r="D105" s="158" t="s">
        <v>252</v>
      </c>
      <c r="E105" s="158" t="s">
        <v>421</v>
      </c>
      <c r="F105" s="158" t="s">
        <v>102</v>
      </c>
      <c r="G105" s="154">
        <v>92182</v>
      </c>
      <c r="H105" s="156">
        <v>123771.891666667</v>
      </c>
      <c r="I105" s="152">
        <v>0.74477329835321193</v>
      </c>
      <c r="J105" s="154">
        <v>92562</v>
      </c>
      <c r="K105" s="156">
        <v>123809.441666667</v>
      </c>
      <c r="L105" s="152">
        <v>0.74761664986104448</v>
      </c>
      <c r="M105" s="154">
        <v>93464</v>
      </c>
      <c r="N105" s="156">
        <v>123864.433333333</v>
      </c>
      <c r="O105" s="152">
        <v>0.75456688804669181</v>
      </c>
      <c r="P105" s="154">
        <v>94220</v>
      </c>
      <c r="Q105" s="156">
        <v>123931.266666667</v>
      </c>
      <c r="R105" s="152">
        <v>0.76026012268090337</v>
      </c>
      <c r="S105" s="154">
        <v>95455</v>
      </c>
      <c r="T105" s="156">
        <v>124004.233333333</v>
      </c>
      <c r="U105" s="152">
        <v>0.76977210724257739</v>
      </c>
      <c r="V105" s="154">
        <v>96774</v>
      </c>
      <c r="W105" s="156">
        <v>124092.766666667</v>
      </c>
      <c r="X105" s="152">
        <v>0.7798520622878079</v>
      </c>
      <c r="Y105" s="154">
        <v>98549</v>
      </c>
      <c r="Z105" s="156">
        <v>124191.04166666701</v>
      </c>
      <c r="AA105" s="152">
        <v>0.79352744511563789</v>
      </c>
      <c r="AB105" s="154">
        <v>101768</v>
      </c>
      <c r="AC105" s="156">
        <v>124312.15833333301</v>
      </c>
      <c r="AD105" s="152">
        <v>0.81864880607347623</v>
      </c>
    </row>
    <row r="106" spans="1:30" x14ac:dyDescent="0.2">
      <c r="A106" s="158" t="s">
        <v>179</v>
      </c>
      <c r="B106" s="158" t="s">
        <v>203</v>
      </c>
      <c r="C106" s="158" t="s">
        <v>278</v>
      </c>
      <c r="D106" s="158" t="s">
        <v>279</v>
      </c>
      <c r="E106" s="158" t="s">
        <v>423</v>
      </c>
      <c r="F106" s="158" t="s">
        <v>104</v>
      </c>
      <c r="G106" s="154">
        <v>146090</v>
      </c>
      <c r="H106" s="156">
        <v>180411.683333333</v>
      </c>
      <c r="I106" s="152">
        <v>0.80975908711012123</v>
      </c>
      <c r="J106" s="154">
        <v>147311</v>
      </c>
      <c r="K106" s="156">
        <v>180533.17499999999</v>
      </c>
      <c r="L106" s="152">
        <v>0.81597745123576326</v>
      </c>
      <c r="M106" s="154">
        <v>150059</v>
      </c>
      <c r="N106" s="156">
        <v>180675.95833333299</v>
      </c>
      <c r="O106" s="152">
        <v>0.83054215615756077</v>
      </c>
      <c r="P106" s="154">
        <v>152699</v>
      </c>
      <c r="Q106" s="156">
        <v>180830.683333333</v>
      </c>
      <c r="R106" s="152">
        <v>0.84443080778787605</v>
      </c>
      <c r="S106" s="154">
        <v>154916</v>
      </c>
      <c r="T106" s="156">
        <v>180988.28333333301</v>
      </c>
      <c r="U106" s="152">
        <v>0.85594491061438105</v>
      </c>
      <c r="V106" s="154">
        <v>157970</v>
      </c>
      <c r="W106" s="156">
        <v>181153.79166666701</v>
      </c>
      <c r="X106" s="152">
        <v>0.8720214937078079</v>
      </c>
      <c r="Y106" s="154">
        <v>162390</v>
      </c>
      <c r="Z106" s="156">
        <v>181316.691666667</v>
      </c>
      <c r="AA106" s="152">
        <v>0.8956152823400183</v>
      </c>
      <c r="AB106" s="154">
        <v>167805</v>
      </c>
      <c r="AC106" s="156">
        <v>181486.22500000001</v>
      </c>
      <c r="AD106" s="152">
        <v>0.92461562854150503</v>
      </c>
    </row>
    <row r="107" spans="1:30" x14ac:dyDescent="0.2">
      <c r="A107" s="158" t="s">
        <v>182</v>
      </c>
      <c r="B107" s="158" t="s">
        <v>219</v>
      </c>
      <c r="C107" s="158" t="s">
        <v>220</v>
      </c>
      <c r="D107" s="158" t="s">
        <v>221</v>
      </c>
      <c r="E107" s="158" t="s">
        <v>425</v>
      </c>
      <c r="F107" s="158" t="s">
        <v>106</v>
      </c>
      <c r="G107" s="154">
        <v>51077</v>
      </c>
      <c r="H107" s="156">
        <v>66226.258333333302</v>
      </c>
      <c r="I107" s="152">
        <v>0.77124997373272541</v>
      </c>
      <c r="J107" s="154">
        <v>50820</v>
      </c>
      <c r="K107" s="156">
        <v>66252.933333333305</v>
      </c>
      <c r="L107" s="152">
        <v>0.76706037669778682</v>
      </c>
      <c r="M107" s="154">
        <v>50981</v>
      </c>
      <c r="N107" s="156">
        <v>66281.183333333305</v>
      </c>
      <c r="O107" s="152">
        <v>0.769162489806685</v>
      </c>
      <c r="P107" s="154">
        <v>51409</v>
      </c>
      <c r="Q107" s="156">
        <v>66306.083333333299</v>
      </c>
      <c r="R107" s="152">
        <v>0.77532855833992143</v>
      </c>
      <c r="S107" s="154">
        <v>51627</v>
      </c>
      <c r="T107" s="156">
        <v>66340.741666666698</v>
      </c>
      <c r="U107" s="152">
        <v>0.77820956930815099</v>
      </c>
      <c r="V107" s="154">
        <v>51901</v>
      </c>
      <c r="W107" s="156">
        <v>66389.916666666701</v>
      </c>
      <c r="X107" s="152">
        <v>0.78176028237219719</v>
      </c>
      <c r="Y107" s="154">
        <v>52691</v>
      </c>
      <c r="Z107" s="156">
        <v>66451.408333333296</v>
      </c>
      <c r="AA107" s="152">
        <v>0.79292525653770363</v>
      </c>
      <c r="AB107" s="154">
        <v>53990</v>
      </c>
      <c r="AC107" s="156">
        <v>66524.333333333299</v>
      </c>
      <c r="AD107" s="152">
        <v>0.81158272912668594</v>
      </c>
    </row>
    <row r="108" spans="1:30" x14ac:dyDescent="0.2">
      <c r="A108" s="158" t="s">
        <v>180</v>
      </c>
      <c r="B108" s="158" t="s">
        <v>215</v>
      </c>
      <c r="C108" s="158" t="s">
        <v>285</v>
      </c>
      <c r="D108" s="158" t="s">
        <v>286</v>
      </c>
      <c r="E108" s="158" t="s">
        <v>426</v>
      </c>
      <c r="F108" s="158" t="s">
        <v>107</v>
      </c>
      <c r="G108" s="154">
        <v>168180</v>
      </c>
      <c r="H108" s="156">
        <v>227671.79166666701</v>
      </c>
      <c r="I108" s="152">
        <v>0.73869493787017493</v>
      </c>
      <c r="J108" s="154">
        <v>169002</v>
      </c>
      <c r="K108" s="156">
        <v>227849.85</v>
      </c>
      <c r="L108" s="152">
        <v>0.7417253072582668</v>
      </c>
      <c r="M108" s="154">
        <v>170250</v>
      </c>
      <c r="N108" s="156">
        <v>228042.28333333301</v>
      </c>
      <c r="O108" s="152">
        <v>0.74657207212375998</v>
      </c>
      <c r="P108" s="154">
        <v>171396</v>
      </c>
      <c r="Q108" s="156">
        <v>228237.6</v>
      </c>
      <c r="R108" s="152">
        <v>0.75095426870945015</v>
      </c>
      <c r="S108" s="154">
        <v>173869</v>
      </c>
      <c r="T108" s="156">
        <v>228439.02499999999</v>
      </c>
      <c r="U108" s="152">
        <v>0.76111776435746914</v>
      </c>
      <c r="V108" s="154">
        <v>176964</v>
      </c>
      <c r="W108" s="156">
        <v>228651.79166666701</v>
      </c>
      <c r="X108" s="152">
        <v>0.77394538966911541</v>
      </c>
      <c r="Y108" s="154">
        <v>180205</v>
      </c>
      <c r="Z108" s="156">
        <v>228859.35833333299</v>
      </c>
      <c r="AA108" s="152">
        <v>0.78740498667977532</v>
      </c>
      <c r="AB108" s="154">
        <v>184354</v>
      </c>
      <c r="AC108" s="156">
        <v>229090.566666667</v>
      </c>
      <c r="AD108" s="152">
        <v>0.80472104409362288</v>
      </c>
    </row>
    <row r="109" spans="1:30" x14ac:dyDescent="0.2">
      <c r="A109" s="158" t="s">
        <v>179</v>
      </c>
      <c r="B109" s="158" t="s">
        <v>203</v>
      </c>
      <c r="C109" s="158" t="s">
        <v>316</v>
      </c>
      <c r="D109" s="158" t="s">
        <v>317</v>
      </c>
      <c r="E109" s="158" t="s">
        <v>428</v>
      </c>
      <c r="F109" s="158" t="s">
        <v>109</v>
      </c>
      <c r="G109" s="154">
        <v>124662</v>
      </c>
      <c r="H109" s="156">
        <v>152138.24166666699</v>
      </c>
      <c r="I109" s="152">
        <v>0.81939950557028851</v>
      </c>
      <c r="J109" s="154">
        <v>124723</v>
      </c>
      <c r="K109" s="156">
        <v>152292.15</v>
      </c>
      <c r="L109" s="152">
        <v>0.81897195620391472</v>
      </c>
      <c r="M109" s="154">
        <v>125922</v>
      </c>
      <c r="N109" s="156">
        <v>152462.691666667</v>
      </c>
      <c r="O109" s="152">
        <v>0.82592008984930176</v>
      </c>
      <c r="P109" s="154">
        <v>127472</v>
      </c>
      <c r="Q109" s="156">
        <v>152643.35833333299</v>
      </c>
      <c r="R109" s="152">
        <v>0.83509693046476774</v>
      </c>
      <c r="S109" s="154">
        <v>128482</v>
      </c>
      <c r="T109" s="156">
        <v>152831.67499999999</v>
      </c>
      <c r="U109" s="152">
        <v>0.84067651551944322</v>
      </c>
      <c r="V109" s="154">
        <v>130189</v>
      </c>
      <c r="W109" s="156">
        <v>153032.20000000001</v>
      </c>
      <c r="X109" s="152">
        <v>0.85072945432399183</v>
      </c>
      <c r="Y109" s="154">
        <v>133126</v>
      </c>
      <c r="Z109" s="156">
        <v>153234.89166666701</v>
      </c>
      <c r="AA109" s="152">
        <v>0.86877080377744498</v>
      </c>
      <c r="AB109" s="154">
        <v>136318</v>
      </c>
      <c r="AC109" s="156">
        <v>153441.4</v>
      </c>
      <c r="AD109" s="152">
        <v>0.88840430288044825</v>
      </c>
    </row>
    <row r="110" spans="1:30" x14ac:dyDescent="0.2">
      <c r="A110" s="158" t="s">
        <v>183</v>
      </c>
      <c r="B110" s="158" t="s">
        <v>211</v>
      </c>
      <c r="C110" s="158" t="s">
        <v>234</v>
      </c>
      <c r="D110" s="158" t="s">
        <v>235</v>
      </c>
      <c r="E110" s="158" t="s">
        <v>429</v>
      </c>
      <c r="F110" s="158" t="s">
        <v>430</v>
      </c>
      <c r="G110" s="154">
        <v>364914</v>
      </c>
      <c r="H110" s="156">
        <v>534231.33333333302</v>
      </c>
      <c r="I110" s="152">
        <v>0.68306364159346744</v>
      </c>
      <c r="J110" s="154">
        <v>364260</v>
      </c>
      <c r="K110" s="156">
        <v>534699.76666666695</v>
      </c>
      <c r="L110" s="152">
        <v>0.68124211512342125</v>
      </c>
      <c r="M110" s="154">
        <v>366817</v>
      </c>
      <c r="N110" s="156">
        <v>535205.44999999995</v>
      </c>
      <c r="O110" s="152">
        <v>0.68537605512051503</v>
      </c>
      <c r="P110" s="154">
        <v>369590</v>
      </c>
      <c r="Q110" s="156">
        <v>535759.24166666705</v>
      </c>
      <c r="R110" s="152">
        <v>0.68984344320456459</v>
      </c>
      <c r="S110" s="154">
        <v>373582</v>
      </c>
      <c r="T110" s="156">
        <v>536347.04166666698</v>
      </c>
      <c r="U110" s="152">
        <v>0.69653036369719845</v>
      </c>
      <c r="V110" s="154">
        <v>376884</v>
      </c>
      <c r="W110" s="156">
        <v>536940.89166666695</v>
      </c>
      <c r="X110" s="152">
        <v>0.70190966240278396</v>
      </c>
      <c r="Y110" s="154">
        <v>383212</v>
      </c>
      <c r="Z110" s="156">
        <v>537552.53333333298</v>
      </c>
      <c r="AA110" s="152">
        <v>0.71288288350856421</v>
      </c>
      <c r="AB110" s="154">
        <v>393679</v>
      </c>
      <c r="AC110" s="156">
        <v>538203.34166666702</v>
      </c>
      <c r="AD110" s="152">
        <v>0.73146888828464895</v>
      </c>
    </row>
    <row r="111" spans="1:30" x14ac:dyDescent="0.2">
      <c r="A111" s="158" t="s">
        <v>182</v>
      </c>
      <c r="B111" s="158" t="s">
        <v>219</v>
      </c>
      <c r="C111" s="158" t="s">
        <v>224</v>
      </c>
      <c r="D111" s="158" t="s">
        <v>225</v>
      </c>
      <c r="E111" s="158" t="s">
        <v>431</v>
      </c>
      <c r="F111" s="158" t="s">
        <v>110</v>
      </c>
      <c r="G111" s="154">
        <v>163731</v>
      </c>
      <c r="H111" s="156">
        <v>188585.64166666701</v>
      </c>
      <c r="I111" s="152">
        <v>0.86820501578482512</v>
      </c>
      <c r="J111" s="154">
        <v>165472</v>
      </c>
      <c r="K111" s="156">
        <v>188732.46666666699</v>
      </c>
      <c r="L111" s="152">
        <v>0.87675429099462332</v>
      </c>
      <c r="M111" s="154">
        <v>167351</v>
      </c>
      <c r="N111" s="156">
        <v>188881.308333333</v>
      </c>
      <c r="O111" s="152">
        <v>0.8860114400767658</v>
      </c>
      <c r="P111" s="154">
        <v>169241</v>
      </c>
      <c r="Q111" s="156">
        <v>189034.53333333301</v>
      </c>
      <c r="R111" s="152">
        <v>0.89529144233963753</v>
      </c>
      <c r="S111" s="154">
        <v>171103</v>
      </c>
      <c r="T111" s="156">
        <v>189190.21666666699</v>
      </c>
      <c r="U111" s="152">
        <v>0.90439665969337757</v>
      </c>
      <c r="V111" s="154">
        <v>173273</v>
      </c>
      <c r="W111" s="156">
        <v>189343.64166666701</v>
      </c>
      <c r="X111" s="152">
        <v>0.91512447143612652</v>
      </c>
      <c r="Y111" s="154">
        <v>176783</v>
      </c>
      <c r="Z111" s="156">
        <v>189508.10833333299</v>
      </c>
      <c r="AA111" s="152">
        <v>0.93285190567703669</v>
      </c>
      <c r="AB111" s="154">
        <v>182429</v>
      </c>
      <c r="AC111" s="156">
        <v>189699.941666667</v>
      </c>
      <c r="AD111" s="152">
        <v>0.96167135528463576</v>
      </c>
    </row>
    <row r="112" spans="1:30" x14ac:dyDescent="0.2">
      <c r="A112" s="158" t="s">
        <v>182</v>
      </c>
      <c r="B112" s="158" t="s">
        <v>219</v>
      </c>
      <c r="C112" s="158" t="s">
        <v>251</v>
      </c>
      <c r="D112" s="158" t="s">
        <v>252</v>
      </c>
      <c r="E112" s="158" t="s">
        <v>432</v>
      </c>
      <c r="F112" s="158" t="s">
        <v>111</v>
      </c>
      <c r="G112" s="154">
        <v>176456</v>
      </c>
      <c r="H112" s="156">
        <v>196015.32500000001</v>
      </c>
      <c r="I112" s="152">
        <v>0.90021532755155742</v>
      </c>
      <c r="J112" s="154">
        <v>177445</v>
      </c>
      <c r="K112" s="156">
        <v>196057.83333333299</v>
      </c>
      <c r="L112" s="152">
        <v>0.90506457703381893</v>
      </c>
      <c r="M112" s="154">
        <v>178681</v>
      </c>
      <c r="N112" s="156">
        <v>196103.433333333</v>
      </c>
      <c r="O112" s="152">
        <v>0.91115691838133872</v>
      </c>
      <c r="P112" s="154">
        <v>180011</v>
      </c>
      <c r="Q112" s="156">
        <v>196155.125</v>
      </c>
      <c r="R112" s="152">
        <v>0.91769715422933762</v>
      </c>
      <c r="S112" s="154">
        <v>182681</v>
      </c>
      <c r="T112" s="156">
        <v>196212.53333333301</v>
      </c>
      <c r="U112" s="152">
        <v>0.93103634562250337</v>
      </c>
      <c r="V112" s="154">
        <v>184764</v>
      </c>
      <c r="W112" s="156">
        <v>196273.558333333</v>
      </c>
      <c r="X112" s="152">
        <v>0.94135960833916188</v>
      </c>
      <c r="Y112" s="154">
        <v>188367</v>
      </c>
      <c r="Z112" s="156">
        <v>196341.95</v>
      </c>
      <c r="AA112" s="152">
        <v>0.95938234289717494</v>
      </c>
      <c r="AB112" s="154">
        <v>193261</v>
      </c>
      <c r="AC112" s="156">
        <v>196422.05</v>
      </c>
      <c r="AD112" s="152">
        <v>0.98390684752551971</v>
      </c>
    </row>
    <row r="113" spans="1:30" ht="10.5" x14ac:dyDescent="0.25">
      <c r="A113" s="1" t="s">
        <v>127</v>
      </c>
      <c r="B113" s="100" t="s">
        <v>127</v>
      </c>
      <c r="D113" s="100"/>
      <c r="G113" s="85">
        <f>SUBTOTAL(9,G7:G112)</f>
        <v>24665655</v>
      </c>
      <c r="H113" s="240">
        <f>SUBTOTAL(9,H7:H112)</f>
        <v>33702625.358333327</v>
      </c>
      <c r="I113" s="141">
        <f>G113/H113</f>
        <v>0.73186153119377562</v>
      </c>
      <c r="J113" s="85">
        <f>SUBTOTAL(9,J7:J112)</f>
        <v>24721806</v>
      </c>
      <c r="K113" s="240">
        <f>SUBTOTAL(9,K7:K112)</f>
        <v>33723770.99166666</v>
      </c>
      <c r="L113" s="141">
        <f>J113/K113</f>
        <v>0.73306766334372575</v>
      </c>
      <c r="M113" s="85">
        <f>SUBTOTAL(9,M7:M112)</f>
        <v>24989066</v>
      </c>
      <c r="N113" s="240">
        <f>SUBTOTAL(9,N7:N112)</f>
        <v>33748100.816666678</v>
      </c>
      <c r="O113" s="141">
        <f>M113/N113</f>
        <v>0.74045843752069795</v>
      </c>
      <c r="P113" s="85">
        <f>SUBTOTAL(9,P7:P112)</f>
        <v>25287901</v>
      </c>
      <c r="Q113" s="240">
        <f>SUBTOTAL(9,Q7:Q112)</f>
        <v>33774433.500000007</v>
      </c>
      <c r="R113" s="141">
        <f>P113/Q113</f>
        <v>0.74872909415342215</v>
      </c>
      <c r="S113" s="85">
        <f>SUBTOTAL(9,S7:S112)</f>
        <v>25581292</v>
      </c>
      <c r="T113" s="240">
        <f>SUBTOTAL(9,T7:T112)</f>
        <v>33802667.508333333</v>
      </c>
      <c r="U113" s="141">
        <f>S113/T113</f>
        <v>0.75678323297099181</v>
      </c>
      <c r="V113" s="85">
        <f>SUBTOTAL(9,V7:V112)</f>
        <v>25862219</v>
      </c>
      <c r="W113" s="240">
        <f>SUBTOTAL(9,W7:W112)</f>
        <v>33833527.216666654</v>
      </c>
      <c r="X113" s="141">
        <f>V113/W113</f>
        <v>0.76439618117203201</v>
      </c>
      <c r="Y113" s="85">
        <f>SUBTOTAL(9,Y7:Y112)</f>
        <v>26372084</v>
      </c>
      <c r="Z113" s="240">
        <f>SUBTOTAL(9,Z7:Z112)</f>
        <v>33866848.925000012</v>
      </c>
      <c r="AA113" s="141">
        <f>Y113/Z113</f>
        <v>0.77869907703555241</v>
      </c>
      <c r="AB113" s="85">
        <f>SUBTOTAL(9,AB7:AB112)</f>
        <v>27074501</v>
      </c>
      <c r="AC113" s="240">
        <f>SUBTOTAL(9,AC7:AC112)</f>
        <v>33902873.441666663</v>
      </c>
      <c r="AD113" s="141">
        <f>AB113/AC113</f>
        <v>0.79859015627641206</v>
      </c>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8">
    <mergeCell ref="AB5:AD5"/>
    <mergeCell ref="Y5:AA5"/>
    <mergeCell ref="V5:X5"/>
    <mergeCell ref="G5:I5"/>
    <mergeCell ref="J5:L5"/>
    <mergeCell ref="M5:O5"/>
    <mergeCell ref="P5:R5"/>
    <mergeCell ref="S5:U5"/>
  </mergeCells>
  <phoneticPr fontId="12" type="noConversion"/>
  <conditionalFormatting sqref="E7:E25 E27:E112">
    <cfRule type="expression" dxfId="7" priority="153">
      <formula>#REF!="yes"</formula>
    </cfRule>
    <cfRule type="expression" dxfId="6" priority="154">
      <formula>AND(#REF!="no",#REF!="up")</formula>
    </cfRule>
  </conditionalFormatting>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dimension ref="A1:AD116"/>
  <sheetViews>
    <sheetView workbookViewId="0">
      <pane ySplit="6" topLeftCell="A7" activePane="bottomLeft" state="frozen"/>
      <selection pane="bottomLeft"/>
    </sheetView>
  </sheetViews>
  <sheetFormatPr defaultRowHeight="10" x14ac:dyDescent="0.2"/>
  <cols>
    <col min="1" max="1" width="35.44140625" customWidth="1"/>
    <col min="2" max="2" width="16.109375" customWidth="1"/>
    <col min="3" max="3" width="42.77734375" bestFit="1" customWidth="1"/>
    <col min="4" max="4" width="14.33203125" customWidth="1"/>
    <col min="5" max="5" width="40.6640625" bestFit="1" customWidth="1"/>
    <col min="6" max="6" width="11.33203125" customWidth="1"/>
    <col min="7" max="7" width="16.77734375" customWidth="1"/>
    <col min="8" max="8" width="16.77734375" style="131" customWidth="1"/>
    <col min="9" max="9" width="16.77734375" customWidth="1"/>
    <col min="10" max="18" width="16.77734375" style="392" customWidth="1"/>
    <col min="19" max="21" width="16.77734375" customWidth="1"/>
    <col min="22" max="24" width="16.77734375" style="403" customWidth="1"/>
    <col min="25" max="27" width="16.77734375" customWidth="1"/>
    <col min="28" max="30" width="16.77734375" style="411" customWidth="1"/>
  </cols>
  <sheetData>
    <row r="1" spans="1:30" ht="52" x14ac:dyDescent="0.3">
      <c r="A1" s="381" t="s">
        <v>528</v>
      </c>
    </row>
    <row r="5" spans="1:30" ht="10.5" x14ac:dyDescent="0.25">
      <c r="G5" s="455" t="s">
        <v>462</v>
      </c>
      <c r="H5" s="456"/>
      <c r="I5" s="455"/>
      <c r="J5" s="455" t="s">
        <v>608</v>
      </c>
      <c r="K5" s="456"/>
      <c r="L5" s="455"/>
      <c r="M5" s="455" t="s">
        <v>609</v>
      </c>
      <c r="N5" s="456"/>
      <c r="O5" s="455"/>
      <c r="P5" s="455" t="s">
        <v>610</v>
      </c>
      <c r="Q5" s="456"/>
      <c r="R5" s="455"/>
      <c r="S5" s="455" t="s">
        <v>623</v>
      </c>
      <c r="T5" s="456"/>
      <c r="U5" s="455"/>
      <c r="V5" s="455" t="s">
        <v>628</v>
      </c>
      <c r="W5" s="456"/>
      <c r="X5" s="455"/>
      <c r="Y5" s="455" t="s">
        <v>633</v>
      </c>
      <c r="Z5" s="456"/>
      <c r="AA5" s="455"/>
      <c r="AB5" s="455" t="s">
        <v>638</v>
      </c>
      <c r="AC5" s="456"/>
      <c r="AD5" s="455"/>
    </row>
    <row r="6" spans="1:30" ht="21" x14ac:dyDescent="0.2">
      <c r="A6" s="102" t="s">
        <v>186</v>
      </c>
      <c r="B6" s="102" t="s">
        <v>187</v>
      </c>
      <c r="C6" s="102" t="s">
        <v>188</v>
      </c>
      <c r="D6" s="102" t="s">
        <v>189</v>
      </c>
      <c r="E6" s="102" t="s">
        <v>0</v>
      </c>
      <c r="F6" s="102" t="s">
        <v>1</v>
      </c>
      <c r="G6" s="102" t="s">
        <v>137</v>
      </c>
      <c r="H6" s="102" t="s">
        <v>138</v>
      </c>
      <c r="I6" s="83" t="s">
        <v>2</v>
      </c>
      <c r="J6" s="102" t="s">
        <v>137</v>
      </c>
      <c r="K6" s="102" t="s">
        <v>138</v>
      </c>
      <c r="L6" s="83" t="s">
        <v>2</v>
      </c>
      <c r="M6" s="102" t="s">
        <v>137</v>
      </c>
      <c r="N6" s="102" t="s">
        <v>138</v>
      </c>
      <c r="O6" s="83" t="s">
        <v>2</v>
      </c>
      <c r="P6" s="102" t="s">
        <v>137</v>
      </c>
      <c r="Q6" s="102" t="s">
        <v>138</v>
      </c>
      <c r="R6" s="83" t="s">
        <v>2</v>
      </c>
      <c r="S6" s="102" t="s">
        <v>137</v>
      </c>
      <c r="T6" s="102" t="s">
        <v>138</v>
      </c>
      <c r="U6" s="83" t="s">
        <v>2</v>
      </c>
      <c r="V6" s="102" t="s">
        <v>137</v>
      </c>
      <c r="W6" s="102" t="s">
        <v>138</v>
      </c>
      <c r="X6" s="83" t="s">
        <v>2</v>
      </c>
      <c r="Y6" s="102" t="s">
        <v>137</v>
      </c>
      <c r="Z6" s="102" t="s">
        <v>138</v>
      </c>
      <c r="AA6" s="83" t="s">
        <v>2</v>
      </c>
      <c r="AB6" s="102" t="s">
        <v>137</v>
      </c>
      <c r="AC6" s="102" t="s">
        <v>138</v>
      </c>
      <c r="AD6" s="83" t="s">
        <v>2</v>
      </c>
    </row>
    <row r="7" spans="1:30" x14ac:dyDescent="0.2">
      <c r="A7" s="158" t="s">
        <v>184</v>
      </c>
      <c r="B7" s="158" t="s">
        <v>190</v>
      </c>
      <c r="C7" s="158" t="s">
        <v>191</v>
      </c>
      <c r="D7" s="158" t="s">
        <v>192</v>
      </c>
      <c r="E7" s="158" t="s">
        <v>193</v>
      </c>
      <c r="F7" s="158" t="s">
        <v>194</v>
      </c>
      <c r="G7" s="170">
        <v>43008</v>
      </c>
      <c r="H7" s="193">
        <v>374861</v>
      </c>
      <c r="I7" s="191">
        <v>11.473052678192715</v>
      </c>
      <c r="J7" s="170">
        <v>42788</v>
      </c>
      <c r="K7" s="193">
        <v>374240</v>
      </c>
      <c r="L7" s="191">
        <v>11.433304831124412</v>
      </c>
      <c r="M7" s="170">
        <v>42561</v>
      </c>
      <c r="N7" s="193">
        <v>375746</v>
      </c>
      <c r="O7" s="191">
        <v>11.327066688667346</v>
      </c>
      <c r="P7" s="170">
        <v>42504</v>
      </c>
      <c r="Q7" s="193">
        <v>378548</v>
      </c>
      <c r="R7" s="191">
        <v>11.228166573327556</v>
      </c>
      <c r="S7" s="154">
        <v>42517</v>
      </c>
      <c r="T7" s="154">
        <v>381221</v>
      </c>
      <c r="U7" s="191">
        <v>11.152848347808751</v>
      </c>
      <c r="V7" s="154">
        <v>42392</v>
      </c>
      <c r="W7" s="154">
        <v>384514</v>
      </c>
      <c r="X7" s="191">
        <v>11.024826144171604</v>
      </c>
      <c r="Y7" s="154">
        <v>42348</v>
      </c>
      <c r="Z7" s="154">
        <v>389886</v>
      </c>
      <c r="AA7" s="191">
        <v>10.861636478355212</v>
      </c>
      <c r="AB7" s="154">
        <v>42371</v>
      </c>
      <c r="AC7" s="154">
        <v>397223</v>
      </c>
      <c r="AD7" s="191">
        <v>10.666804288774818</v>
      </c>
    </row>
    <row r="8" spans="1:30" x14ac:dyDescent="0.2">
      <c r="A8" s="158" t="s">
        <v>181</v>
      </c>
      <c r="B8" s="158" t="s">
        <v>199</v>
      </c>
      <c r="C8" s="158" t="s">
        <v>200</v>
      </c>
      <c r="D8" s="158" t="s">
        <v>201</v>
      </c>
      <c r="E8" s="158" t="s">
        <v>202</v>
      </c>
      <c r="F8" s="158" t="s">
        <v>6</v>
      </c>
      <c r="G8" s="170">
        <v>8699</v>
      </c>
      <c r="H8" s="193">
        <v>128011</v>
      </c>
      <c r="I8" s="191">
        <v>6.7955097608799235</v>
      </c>
      <c r="J8" s="170">
        <v>8717</v>
      </c>
      <c r="K8" s="193">
        <v>128404</v>
      </c>
      <c r="L8" s="191">
        <v>6.7887293230740466</v>
      </c>
      <c r="M8" s="170">
        <v>8702</v>
      </c>
      <c r="N8" s="193">
        <v>129316</v>
      </c>
      <c r="O8" s="191">
        <v>6.7292523740295094</v>
      </c>
      <c r="P8" s="170">
        <v>8793</v>
      </c>
      <c r="Q8" s="193">
        <v>130732</v>
      </c>
      <c r="R8" s="191">
        <v>6.7259737478199675</v>
      </c>
      <c r="S8" s="154">
        <v>8924</v>
      </c>
      <c r="T8" s="154">
        <v>132189</v>
      </c>
      <c r="U8" s="191">
        <v>6.7509399420526668</v>
      </c>
      <c r="V8" s="154">
        <v>9014</v>
      </c>
      <c r="W8" s="154">
        <v>133516</v>
      </c>
      <c r="X8" s="191">
        <v>6.7512507864226006</v>
      </c>
      <c r="Y8" s="154">
        <v>9058</v>
      </c>
      <c r="Z8" s="154">
        <v>135997</v>
      </c>
      <c r="AA8" s="191">
        <v>6.6604410391405686</v>
      </c>
      <c r="AB8" s="154">
        <v>9056</v>
      </c>
      <c r="AC8" s="154">
        <v>139470</v>
      </c>
      <c r="AD8" s="191">
        <v>6.4931526493152649</v>
      </c>
    </row>
    <row r="9" spans="1:30" x14ac:dyDescent="0.2">
      <c r="A9" s="158" t="s">
        <v>179</v>
      </c>
      <c r="B9" s="158" t="s">
        <v>203</v>
      </c>
      <c r="C9" s="158" t="s">
        <v>204</v>
      </c>
      <c r="D9" s="158" t="s">
        <v>205</v>
      </c>
      <c r="E9" s="158" t="s">
        <v>206</v>
      </c>
      <c r="F9" s="158" t="s">
        <v>7</v>
      </c>
      <c r="G9" s="170">
        <v>13010</v>
      </c>
      <c r="H9" s="193">
        <v>125367</v>
      </c>
      <c r="I9" s="191">
        <v>10.377531567318353</v>
      </c>
      <c r="J9" s="170">
        <v>12612</v>
      </c>
      <c r="K9" s="193">
        <v>125591</v>
      </c>
      <c r="L9" s="191">
        <v>10.042120852608866</v>
      </c>
      <c r="M9" s="170">
        <v>12391</v>
      </c>
      <c r="N9" s="193">
        <v>127270</v>
      </c>
      <c r="O9" s="191">
        <v>9.7359943427359159</v>
      </c>
      <c r="P9" s="170">
        <v>12271</v>
      </c>
      <c r="Q9" s="193">
        <v>129272</v>
      </c>
      <c r="R9" s="191">
        <v>9.4923881428306203</v>
      </c>
      <c r="S9" s="154">
        <v>12217</v>
      </c>
      <c r="T9" s="154">
        <v>130886</v>
      </c>
      <c r="U9" s="191">
        <v>9.3340769830233938</v>
      </c>
      <c r="V9" s="154">
        <v>12172</v>
      </c>
      <c r="W9" s="154">
        <v>132491</v>
      </c>
      <c r="X9" s="191">
        <v>9.1870391196383157</v>
      </c>
      <c r="Y9" s="154">
        <v>11988</v>
      </c>
      <c r="Z9" s="154">
        <v>136055</v>
      </c>
      <c r="AA9" s="191">
        <v>8.8111425526441511</v>
      </c>
      <c r="AB9" s="154">
        <v>11891</v>
      </c>
      <c r="AC9" s="154">
        <v>140594</v>
      </c>
      <c r="AD9" s="191">
        <v>8.4576866722619748</v>
      </c>
    </row>
    <row r="10" spans="1:30" x14ac:dyDescent="0.2">
      <c r="A10" s="158" t="s">
        <v>181</v>
      </c>
      <c r="B10" s="158" t="s">
        <v>199</v>
      </c>
      <c r="C10" s="158" t="s">
        <v>200</v>
      </c>
      <c r="D10" s="158" t="s">
        <v>201</v>
      </c>
      <c r="E10" s="158" t="s">
        <v>207</v>
      </c>
      <c r="F10" s="158" t="s">
        <v>8</v>
      </c>
      <c r="G10" s="170">
        <v>3742</v>
      </c>
      <c r="H10" s="193">
        <v>52626</v>
      </c>
      <c r="I10" s="191">
        <v>7.1105537186941818</v>
      </c>
      <c r="J10" s="170">
        <v>3748</v>
      </c>
      <c r="K10" s="193">
        <v>52912</v>
      </c>
      <c r="L10" s="191">
        <v>7.0834593286967031</v>
      </c>
      <c r="M10" s="170">
        <v>3725</v>
      </c>
      <c r="N10" s="193">
        <v>53523</v>
      </c>
      <c r="O10" s="191">
        <v>6.959624834183435</v>
      </c>
      <c r="P10" s="170">
        <v>3684</v>
      </c>
      <c r="Q10" s="193">
        <v>53948</v>
      </c>
      <c r="R10" s="191">
        <v>6.828798101875881</v>
      </c>
      <c r="S10" s="154">
        <v>3710</v>
      </c>
      <c r="T10" s="154">
        <v>54772</v>
      </c>
      <c r="U10" s="191">
        <v>6.773533922442124</v>
      </c>
      <c r="V10" s="154">
        <v>3696</v>
      </c>
      <c r="W10" s="154">
        <v>54985</v>
      </c>
      <c r="X10" s="191">
        <v>6.7218332272437937</v>
      </c>
      <c r="Y10" s="154">
        <v>3667</v>
      </c>
      <c r="Z10" s="154">
        <v>55703</v>
      </c>
      <c r="AA10" s="191">
        <v>6.5831283772866813</v>
      </c>
      <c r="AB10" s="154">
        <v>3692</v>
      </c>
      <c r="AC10" s="154">
        <v>57200</v>
      </c>
      <c r="AD10" s="191">
        <v>6.4545454545454541</v>
      </c>
    </row>
    <row r="11" spans="1:30" x14ac:dyDescent="0.2">
      <c r="A11" s="158" t="s">
        <v>179</v>
      </c>
      <c r="B11" s="158" t="s">
        <v>203</v>
      </c>
      <c r="C11" s="158" t="s">
        <v>208</v>
      </c>
      <c r="D11" s="158" t="s">
        <v>209</v>
      </c>
      <c r="E11" s="158" t="s">
        <v>464</v>
      </c>
      <c r="F11" s="158" t="s">
        <v>465</v>
      </c>
      <c r="G11" s="170">
        <v>43129</v>
      </c>
      <c r="H11" s="193">
        <v>397200</v>
      </c>
      <c r="I11" s="191">
        <v>10.858257804632428</v>
      </c>
      <c r="J11" s="170">
        <v>43005</v>
      </c>
      <c r="K11" s="193">
        <v>398737</v>
      </c>
      <c r="L11" s="191">
        <v>10.785304599272202</v>
      </c>
      <c r="M11" s="170">
        <v>42992</v>
      </c>
      <c r="N11" s="193">
        <v>404991</v>
      </c>
      <c r="O11" s="191">
        <v>10.615544542965152</v>
      </c>
      <c r="P11" s="170">
        <v>43472</v>
      </c>
      <c r="Q11" s="193">
        <v>413621</v>
      </c>
      <c r="R11" s="191">
        <v>10.510104661030267</v>
      </c>
      <c r="S11" s="154">
        <v>43883</v>
      </c>
      <c r="T11" s="154">
        <v>420847</v>
      </c>
      <c r="U11" s="191">
        <v>10.427304935047655</v>
      </c>
      <c r="V11" s="154">
        <v>44194</v>
      </c>
      <c r="W11" s="154">
        <v>426818</v>
      </c>
      <c r="X11" s="191">
        <v>10.354296210562817</v>
      </c>
      <c r="Y11" s="154">
        <v>44417</v>
      </c>
      <c r="Z11" s="154">
        <v>440746</v>
      </c>
      <c r="AA11" s="191">
        <v>10.077686467942987</v>
      </c>
      <c r="AB11" s="154">
        <v>44712</v>
      </c>
      <c r="AC11" s="154">
        <v>455797</v>
      </c>
      <c r="AD11" s="191">
        <v>9.8096301643056005</v>
      </c>
    </row>
    <row r="12" spans="1:30" x14ac:dyDescent="0.2">
      <c r="A12" s="158" t="s">
        <v>183</v>
      </c>
      <c r="B12" s="158" t="s">
        <v>211</v>
      </c>
      <c r="C12" s="158" t="s">
        <v>212</v>
      </c>
      <c r="D12" s="158" t="s">
        <v>213</v>
      </c>
      <c r="E12" s="158" t="s">
        <v>214</v>
      </c>
      <c r="F12" s="158" t="s">
        <v>144</v>
      </c>
      <c r="G12" s="170">
        <v>19834</v>
      </c>
      <c r="H12" s="193">
        <v>178821</v>
      </c>
      <c r="I12" s="191">
        <v>11.091538465840141</v>
      </c>
      <c r="J12" s="170">
        <v>19634</v>
      </c>
      <c r="K12" s="193">
        <v>178792</v>
      </c>
      <c r="L12" s="191">
        <v>10.981475681238534</v>
      </c>
      <c r="M12" s="170">
        <v>19640</v>
      </c>
      <c r="N12" s="193">
        <v>181031</v>
      </c>
      <c r="O12" s="191">
        <v>10.848970618291895</v>
      </c>
      <c r="P12" s="170">
        <v>19646</v>
      </c>
      <c r="Q12" s="193">
        <v>183830</v>
      </c>
      <c r="R12" s="191">
        <v>10.687047815916879</v>
      </c>
      <c r="S12" s="154">
        <v>19867</v>
      </c>
      <c r="T12" s="154">
        <v>186006</v>
      </c>
      <c r="U12" s="191">
        <v>10.680838252529488</v>
      </c>
      <c r="V12" s="154">
        <v>19962</v>
      </c>
      <c r="W12" s="154">
        <v>188517</v>
      </c>
      <c r="X12" s="191">
        <v>10.588965451391651</v>
      </c>
      <c r="Y12" s="154">
        <v>20099</v>
      </c>
      <c r="Z12" s="154">
        <v>193238</v>
      </c>
      <c r="AA12" s="191">
        <v>10.401163332263842</v>
      </c>
      <c r="AB12" s="154">
        <v>20040</v>
      </c>
      <c r="AC12" s="154">
        <v>197417</v>
      </c>
      <c r="AD12" s="191">
        <v>10.151101475556816</v>
      </c>
    </row>
    <row r="13" spans="1:30" x14ac:dyDescent="0.2">
      <c r="A13" s="158" t="s">
        <v>180</v>
      </c>
      <c r="B13" s="158" t="s">
        <v>215</v>
      </c>
      <c r="C13" s="158" t="s">
        <v>216</v>
      </c>
      <c r="D13" s="158" t="s">
        <v>217</v>
      </c>
      <c r="E13" s="158" t="s">
        <v>218</v>
      </c>
      <c r="F13" s="158" t="s">
        <v>145</v>
      </c>
      <c r="G13" s="170">
        <v>49084</v>
      </c>
      <c r="H13" s="193">
        <v>521081</v>
      </c>
      <c r="I13" s="191">
        <v>9.419648768617547</v>
      </c>
      <c r="J13" s="170">
        <v>48867</v>
      </c>
      <c r="K13" s="193">
        <v>523586</v>
      </c>
      <c r="L13" s="191">
        <v>9.3331372496590816</v>
      </c>
      <c r="M13" s="170">
        <v>48843</v>
      </c>
      <c r="N13" s="193">
        <v>531718</v>
      </c>
      <c r="O13" s="191">
        <v>9.1858842469128366</v>
      </c>
      <c r="P13" s="170">
        <v>49118</v>
      </c>
      <c r="Q13" s="193">
        <v>541690</v>
      </c>
      <c r="R13" s="191">
        <v>9.0675478594768233</v>
      </c>
      <c r="S13" s="154">
        <v>49656</v>
      </c>
      <c r="T13" s="154">
        <v>550717</v>
      </c>
      <c r="U13" s="191">
        <v>9.0166092566599545</v>
      </c>
      <c r="V13" s="154">
        <v>49760</v>
      </c>
      <c r="W13" s="154">
        <v>556903</v>
      </c>
      <c r="X13" s="191">
        <v>8.9351287387570189</v>
      </c>
      <c r="Y13" s="154">
        <v>49667</v>
      </c>
      <c r="Z13" s="154">
        <v>570685</v>
      </c>
      <c r="AA13" s="191">
        <v>8.703049843608996</v>
      </c>
      <c r="AB13" s="154">
        <v>50042</v>
      </c>
      <c r="AC13" s="154">
        <v>588195</v>
      </c>
      <c r="AD13" s="191">
        <v>8.5077227790103631</v>
      </c>
    </row>
    <row r="14" spans="1:30" x14ac:dyDescent="0.2">
      <c r="A14" s="158" t="s">
        <v>180</v>
      </c>
      <c r="B14" s="158" t="s">
        <v>215</v>
      </c>
      <c r="C14" s="158" t="s">
        <v>274</v>
      </c>
      <c r="D14" s="158" t="s">
        <v>275</v>
      </c>
      <c r="E14" s="158" t="s">
        <v>466</v>
      </c>
      <c r="F14" s="158" t="s">
        <v>467</v>
      </c>
      <c r="G14" s="170">
        <v>42830</v>
      </c>
      <c r="H14" s="193">
        <v>602300</v>
      </c>
      <c r="I14" s="191">
        <v>7.1110742155072222</v>
      </c>
      <c r="J14" s="170">
        <v>42739</v>
      </c>
      <c r="K14" s="193">
        <v>606140</v>
      </c>
      <c r="L14" s="191">
        <v>7.0510113175174052</v>
      </c>
      <c r="M14" s="170">
        <v>42831</v>
      </c>
      <c r="N14" s="193">
        <v>614320</v>
      </c>
      <c r="O14" s="191">
        <v>6.9720992316707902</v>
      </c>
      <c r="P14" s="170">
        <v>43240</v>
      </c>
      <c r="Q14" s="193">
        <v>623881</v>
      </c>
      <c r="R14" s="191">
        <v>6.9308089202908887</v>
      </c>
      <c r="S14" s="154">
        <v>43805</v>
      </c>
      <c r="T14" s="154">
        <v>632314</v>
      </c>
      <c r="U14" s="191">
        <v>6.9277289447964145</v>
      </c>
      <c r="V14" s="154">
        <v>44132</v>
      </c>
      <c r="W14" s="154">
        <v>638233</v>
      </c>
      <c r="X14" s="191">
        <v>6.9147160989795262</v>
      </c>
      <c r="Y14" s="154">
        <v>44384</v>
      </c>
      <c r="Z14" s="154">
        <v>654211</v>
      </c>
      <c r="AA14" s="191">
        <v>6.7843555060981862</v>
      </c>
      <c r="AB14" s="154">
        <v>44898</v>
      </c>
      <c r="AC14" s="154">
        <v>673355</v>
      </c>
      <c r="AD14" s="191">
        <v>6.6678052438906663</v>
      </c>
    </row>
    <row r="15" spans="1:30" x14ac:dyDescent="0.2">
      <c r="A15" s="158" t="s">
        <v>182</v>
      </c>
      <c r="B15" s="158" t="s">
        <v>219</v>
      </c>
      <c r="C15" s="158" t="s">
        <v>220</v>
      </c>
      <c r="D15" s="158" t="s">
        <v>221</v>
      </c>
      <c r="E15" s="158" t="s">
        <v>222</v>
      </c>
      <c r="F15" s="158" t="s">
        <v>10</v>
      </c>
      <c r="G15" s="170">
        <v>6845</v>
      </c>
      <c r="H15" s="193">
        <v>80373</v>
      </c>
      <c r="I15" s="191">
        <v>8.5165416246749537</v>
      </c>
      <c r="J15" s="170">
        <v>6781</v>
      </c>
      <c r="K15" s="193">
        <v>81047</v>
      </c>
      <c r="L15" s="191">
        <v>8.3667501573161243</v>
      </c>
      <c r="M15" s="170">
        <v>6728</v>
      </c>
      <c r="N15" s="193">
        <v>82599</v>
      </c>
      <c r="O15" s="191">
        <v>8.1453770626763031</v>
      </c>
      <c r="P15" s="170">
        <v>6706</v>
      </c>
      <c r="Q15" s="193">
        <v>83571</v>
      </c>
      <c r="R15" s="191">
        <v>8.0243146546050657</v>
      </c>
      <c r="S15" s="154">
        <v>6734</v>
      </c>
      <c r="T15" s="154">
        <v>84733</v>
      </c>
      <c r="U15" s="191">
        <v>7.9473168659200084</v>
      </c>
      <c r="V15" s="154">
        <v>6754</v>
      </c>
      <c r="W15" s="154">
        <v>85931</v>
      </c>
      <c r="X15" s="191">
        <v>7.85979448627387</v>
      </c>
      <c r="Y15" s="154">
        <v>6664</v>
      </c>
      <c r="Z15" s="154">
        <v>88310</v>
      </c>
      <c r="AA15" s="191">
        <v>7.5461442645227041</v>
      </c>
      <c r="AB15" s="154">
        <v>6634</v>
      </c>
      <c r="AC15" s="154">
        <v>91144</v>
      </c>
      <c r="AD15" s="191">
        <v>7.2785921179671726</v>
      </c>
    </row>
    <row r="16" spans="1:30" x14ac:dyDescent="0.2">
      <c r="A16" s="158" t="s">
        <v>182</v>
      </c>
      <c r="B16" s="158" t="s">
        <v>219</v>
      </c>
      <c r="C16" s="158" t="s">
        <v>220</v>
      </c>
      <c r="D16" s="158" t="s">
        <v>221</v>
      </c>
      <c r="E16" s="158" t="s">
        <v>223</v>
      </c>
      <c r="F16" s="158" t="s">
        <v>11</v>
      </c>
      <c r="G16" s="170">
        <v>8363</v>
      </c>
      <c r="H16" s="193">
        <v>89184</v>
      </c>
      <c r="I16" s="191">
        <v>9.3772425547183342</v>
      </c>
      <c r="J16" s="170">
        <v>8377</v>
      </c>
      <c r="K16" s="193">
        <v>90238</v>
      </c>
      <c r="L16" s="191">
        <v>9.2832287949644279</v>
      </c>
      <c r="M16" s="170">
        <v>8501</v>
      </c>
      <c r="N16" s="193">
        <v>91738</v>
      </c>
      <c r="O16" s="191">
        <v>9.2666070766748785</v>
      </c>
      <c r="P16" s="170">
        <v>8548</v>
      </c>
      <c r="Q16" s="193">
        <v>92961</v>
      </c>
      <c r="R16" s="191">
        <v>9.1952539236884299</v>
      </c>
      <c r="S16" s="154">
        <v>8546</v>
      </c>
      <c r="T16" s="154">
        <v>93963</v>
      </c>
      <c r="U16" s="191">
        <v>9.0950693358023909</v>
      </c>
      <c r="V16" s="154">
        <v>8654</v>
      </c>
      <c r="W16" s="154">
        <v>95651</v>
      </c>
      <c r="X16" s="191">
        <v>9.0474746735528111</v>
      </c>
      <c r="Y16" s="154">
        <v>8694</v>
      </c>
      <c r="Z16" s="154">
        <v>98042</v>
      </c>
      <c r="AA16" s="191">
        <v>8.8676281593602742</v>
      </c>
      <c r="AB16" s="154">
        <v>8767</v>
      </c>
      <c r="AC16" s="154">
        <v>101068</v>
      </c>
      <c r="AD16" s="191">
        <v>8.6743578580757514</v>
      </c>
    </row>
    <row r="17" spans="1:30" x14ac:dyDescent="0.2">
      <c r="A17" s="158" t="s">
        <v>182</v>
      </c>
      <c r="B17" s="158" t="s">
        <v>219</v>
      </c>
      <c r="C17" s="158" t="s">
        <v>224</v>
      </c>
      <c r="D17" s="158" t="s">
        <v>225</v>
      </c>
      <c r="E17" s="158" t="s">
        <v>226</v>
      </c>
      <c r="F17" s="158" t="s">
        <v>12</v>
      </c>
      <c r="G17" s="170">
        <v>11273</v>
      </c>
      <c r="H17" s="193">
        <v>137871</v>
      </c>
      <c r="I17" s="191">
        <v>8.1764838145802958</v>
      </c>
      <c r="J17" s="170">
        <v>11269</v>
      </c>
      <c r="K17" s="193">
        <v>139109</v>
      </c>
      <c r="L17" s="191">
        <v>8.1008417859376465</v>
      </c>
      <c r="M17" s="170">
        <v>11273</v>
      </c>
      <c r="N17" s="193">
        <v>141142</v>
      </c>
      <c r="O17" s="191">
        <v>7.9869918238369859</v>
      </c>
      <c r="P17" s="170">
        <v>11232</v>
      </c>
      <c r="Q17" s="193">
        <v>143408</v>
      </c>
      <c r="R17" s="191">
        <v>7.8321990404998321</v>
      </c>
      <c r="S17" s="154">
        <v>11298</v>
      </c>
      <c r="T17" s="154">
        <v>144954</v>
      </c>
      <c r="U17" s="191">
        <v>7.7941967796680318</v>
      </c>
      <c r="V17" s="154">
        <v>11259</v>
      </c>
      <c r="W17" s="154">
        <v>146674</v>
      </c>
      <c r="X17" s="191">
        <v>7.6762070987359721</v>
      </c>
      <c r="Y17" s="154">
        <v>11230</v>
      </c>
      <c r="Z17" s="154">
        <v>150340</v>
      </c>
      <c r="AA17" s="191">
        <v>7.4697352667287484</v>
      </c>
      <c r="AB17" s="154">
        <v>11184</v>
      </c>
      <c r="AC17" s="154">
        <v>154621</v>
      </c>
      <c r="AD17" s="191">
        <v>7.2331701385969556</v>
      </c>
    </row>
    <row r="18" spans="1:30" x14ac:dyDescent="0.2">
      <c r="A18" s="158" t="s">
        <v>181</v>
      </c>
      <c r="B18" s="158" t="s">
        <v>199</v>
      </c>
      <c r="C18" s="158" t="s">
        <v>227</v>
      </c>
      <c r="D18" s="158" t="s">
        <v>228</v>
      </c>
      <c r="E18" s="158" t="s">
        <v>229</v>
      </c>
      <c r="F18" s="158" t="s">
        <v>230</v>
      </c>
      <c r="G18" s="170">
        <v>18460</v>
      </c>
      <c r="H18" s="193">
        <v>275209</v>
      </c>
      <c r="I18" s="191">
        <v>6.7076294743267848</v>
      </c>
      <c r="J18" s="170">
        <v>18326</v>
      </c>
      <c r="K18" s="193">
        <v>277775</v>
      </c>
      <c r="L18" s="191">
        <v>6.5974259742597425</v>
      </c>
      <c r="M18" s="170">
        <v>18250</v>
      </c>
      <c r="N18" s="193">
        <v>281019</v>
      </c>
      <c r="O18" s="191">
        <v>6.494222810557293</v>
      </c>
      <c r="P18" s="170">
        <v>18202</v>
      </c>
      <c r="Q18" s="193">
        <v>285137</v>
      </c>
      <c r="R18" s="191">
        <v>6.3835980598799873</v>
      </c>
      <c r="S18" s="154">
        <v>18256</v>
      </c>
      <c r="T18" s="154">
        <v>288855</v>
      </c>
      <c r="U18" s="191">
        <v>6.3201260147825042</v>
      </c>
      <c r="V18" s="154">
        <v>18099</v>
      </c>
      <c r="W18" s="154">
        <v>291010</v>
      </c>
      <c r="X18" s="191">
        <v>6.2193739046768153</v>
      </c>
      <c r="Y18" s="154">
        <v>17919</v>
      </c>
      <c r="Z18" s="154">
        <v>295481</v>
      </c>
      <c r="AA18" s="191">
        <v>6.0643493151843941</v>
      </c>
      <c r="AB18" s="154">
        <v>17903</v>
      </c>
      <c r="AC18" s="154">
        <v>302897</v>
      </c>
      <c r="AD18" s="191">
        <v>5.9105900685711639</v>
      </c>
    </row>
    <row r="19" spans="1:30" x14ac:dyDescent="0.2">
      <c r="A19" s="158" t="s">
        <v>183</v>
      </c>
      <c r="B19" s="158" t="s">
        <v>211</v>
      </c>
      <c r="C19" s="158" t="s">
        <v>234</v>
      </c>
      <c r="D19" s="158" t="s">
        <v>235</v>
      </c>
      <c r="E19" s="158" t="s">
        <v>236</v>
      </c>
      <c r="F19" s="158" t="s">
        <v>14</v>
      </c>
      <c r="G19" s="170">
        <v>10935</v>
      </c>
      <c r="H19" s="193">
        <v>96230</v>
      </c>
      <c r="I19" s="191">
        <v>11.363400187051855</v>
      </c>
      <c r="J19" s="170">
        <v>10967</v>
      </c>
      <c r="K19" s="193">
        <v>95990</v>
      </c>
      <c r="L19" s="191">
        <v>11.42514845296385</v>
      </c>
      <c r="M19" s="170">
        <v>11015</v>
      </c>
      <c r="N19" s="193">
        <v>97038</v>
      </c>
      <c r="O19" s="191">
        <v>11.351223232135863</v>
      </c>
      <c r="P19" s="170">
        <v>11031</v>
      </c>
      <c r="Q19" s="193">
        <v>97934</v>
      </c>
      <c r="R19" s="191">
        <v>11.263708211652744</v>
      </c>
      <c r="S19" s="154">
        <v>11098</v>
      </c>
      <c r="T19" s="154">
        <v>98942</v>
      </c>
      <c r="U19" s="191">
        <v>11.216672393927755</v>
      </c>
      <c r="V19" s="154">
        <v>11123</v>
      </c>
      <c r="W19" s="154">
        <v>100007</v>
      </c>
      <c r="X19" s="191">
        <v>11.122221444498885</v>
      </c>
      <c r="Y19" s="154">
        <v>11110</v>
      </c>
      <c r="Z19" s="154">
        <v>101850</v>
      </c>
      <c r="AA19" s="191">
        <v>10.908198330878744</v>
      </c>
      <c r="AB19" s="154">
        <v>11116</v>
      </c>
      <c r="AC19" s="154">
        <v>104836</v>
      </c>
      <c r="AD19" s="191">
        <v>10.603227898813385</v>
      </c>
    </row>
    <row r="20" spans="1:30" x14ac:dyDescent="0.2">
      <c r="A20" s="158" t="s">
        <v>184</v>
      </c>
      <c r="B20" s="158" t="s">
        <v>190</v>
      </c>
      <c r="C20" s="158" t="s">
        <v>237</v>
      </c>
      <c r="D20" s="158" t="s">
        <v>238</v>
      </c>
      <c r="E20" s="158" t="s">
        <v>239</v>
      </c>
      <c r="F20" s="158" t="s">
        <v>146</v>
      </c>
      <c r="G20" s="170">
        <v>37643</v>
      </c>
      <c r="H20" s="193">
        <v>351521</v>
      </c>
      <c r="I20" s="191">
        <v>10.708606313705298</v>
      </c>
      <c r="J20" s="170">
        <v>37385</v>
      </c>
      <c r="K20" s="193">
        <v>350154</v>
      </c>
      <c r="L20" s="191">
        <v>10.676730809872227</v>
      </c>
      <c r="M20" s="170">
        <v>37397</v>
      </c>
      <c r="N20" s="193">
        <v>351785</v>
      </c>
      <c r="O20" s="191">
        <v>10.630640874397715</v>
      </c>
      <c r="P20" s="170">
        <v>37549</v>
      </c>
      <c r="Q20" s="193">
        <v>354375</v>
      </c>
      <c r="R20" s="191">
        <v>10.595837742504409</v>
      </c>
      <c r="S20" s="154">
        <v>37780</v>
      </c>
      <c r="T20" s="154">
        <v>357198</v>
      </c>
      <c r="U20" s="191">
        <v>10.576766947183355</v>
      </c>
      <c r="V20" s="154">
        <v>37904</v>
      </c>
      <c r="W20" s="154">
        <v>359976</v>
      </c>
      <c r="X20" s="191">
        <v>10.529590861612997</v>
      </c>
      <c r="Y20" s="154">
        <v>37905</v>
      </c>
      <c r="Z20" s="154">
        <v>364942</v>
      </c>
      <c r="AA20" s="191">
        <v>10.386581977410108</v>
      </c>
      <c r="AB20" s="154">
        <v>38170</v>
      </c>
      <c r="AC20" s="154">
        <v>372935</v>
      </c>
      <c r="AD20" s="191">
        <v>10.235027551718128</v>
      </c>
    </row>
    <row r="21" spans="1:30" x14ac:dyDescent="0.2">
      <c r="A21" s="158" t="s">
        <v>183</v>
      </c>
      <c r="B21" s="158" t="s">
        <v>211</v>
      </c>
      <c r="C21" s="158" t="s">
        <v>212</v>
      </c>
      <c r="D21" s="158" t="s">
        <v>213</v>
      </c>
      <c r="E21" s="158" t="s">
        <v>240</v>
      </c>
      <c r="F21" s="158" t="s">
        <v>147</v>
      </c>
      <c r="G21" s="170">
        <v>23723</v>
      </c>
      <c r="H21" s="193">
        <v>229816</v>
      </c>
      <c r="I21" s="191">
        <v>10.322605910815609</v>
      </c>
      <c r="J21" s="170">
        <v>23504</v>
      </c>
      <c r="K21" s="193">
        <v>229826</v>
      </c>
      <c r="L21" s="191">
        <v>10.226867282204799</v>
      </c>
      <c r="M21" s="170">
        <v>23502</v>
      </c>
      <c r="N21" s="193">
        <v>232252</v>
      </c>
      <c r="O21" s="191">
        <v>10.11918088972323</v>
      </c>
      <c r="P21" s="170">
        <v>23590</v>
      </c>
      <c r="Q21" s="193">
        <v>234909</v>
      </c>
      <c r="R21" s="191">
        <v>10.042186548833804</v>
      </c>
      <c r="S21" s="154">
        <v>23759</v>
      </c>
      <c r="T21" s="154">
        <v>236979</v>
      </c>
      <c r="U21" s="191">
        <v>10.025782875275869</v>
      </c>
      <c r="V21" s="154">
        <v>23772</v>
      </c>
      <c r="W21" s="154">
        <v>240170</v>
      </c>
      <c r="X21" s="191">
        <v>9.8979889245118038</v>
      </c>
      <c r="Y21" s="154">
        <v>23720</v>
      </c>
      <c r="Z21" s="154">
        <v>244492</v>
      </c>
      <c r="AA21" s="191">
        <v>9.7017489324804078</v>
      </c>
      <c r="AB21" s="154">
        <v>23936</v>
      </c>
      <c r="AC21" s="154">
        <v>251145</v>
      </c>
      <c r="AD21" s="191">
        <v>9.5307491688068655</v>
      </c>
    </row>
    <row r="22" spans="1:30" x14ac:dyDescent="0.2">
      <c r="A22" s="158" t="s">
        <v>182</v>
      </c>
      <c r="B22" s="158" t="s">
        <v>219</v>
      </c>
      <c r="C22" s="158" t="s">
        <v>224</v>
      </c>
      <c r="D22" s="158" t="s">
        <v>225</v>
      </c>
      <c r="E22" s="158" t="s">
        <v>241</v>
      </c>
      <c r="F22" s="158" t="s">
        <v>15</v>
      </c>
      <c r="G22" s="170">
        <v>6866</v>
      </c>
      <c r="H22" s="193">
        <v>95406</v>
      </c>
      <c r="I22" s="191">
        <v>7.1966123723874817</v>
      </c>
      <c r="J22" s="170">
        <v>6881</v>
      </c>
      <c r="K22" s="193">
        <v>96241</v>
      </c>
      <c r="L22" s="191">
        <v>7.1497594580272441</v>
      </c>
      <c r="M22" s="170">
        <v>6860</v>
      </c>
      <c r="N22" s="193">
        <v>97352</v>
      </c>
      <c r="O22" s="191">
        <v>7.0465938039280136</v>
      </c>
      <c r="P22" s="170">
        <v>6892</v>
      </c>
      <c r="Q22" s="193">
        <v>98437</v>
      </c>
      <c r="R22" s="191">
        <v>7.001432388228003</v>
      </c>
      <c r="S22" s="154">
        <v>6926</v>
      </c>
      <c r="T22" s="154">
        <v>98979</v>
      </c>
      <c r="U22" s="191">
        <v>6.9974439022418897</v>
      </c>
      <c r="V22" s="154">
        <v>6957</v>
      </c>
      <c r="W22" s="154">
        <v>100188</v>
      </c>
      <c r="X22" s="191">
        <v>6.9439453826805604</v>
      </c>
      <c r="Y22" s="154">
        <v>7003</v>
      </c>
      <c r="Z22" s="154">
        <v>102426</v>
      </c>
      <c r="AA22" s="191">
        <v>6.8371311971569719</v>
      </c>
      <c r="AB22" s="154">
        <v>7104</v>
      </c>
      <c r="AC22" s="154">
        <v>105496</v>
      </c>
      <c r="AD22" s="191">
        <v>6.7339046030181242</v>
      </c>
    </row>
    <row r="23" spans="1:30" x14ac:dyDescent="0.2">
      <c r="A23" s="158" t="s">
        <v>181</v>
      </c>
      <c r="B23" s="158" t="s">
        <v>199</v>
      </c>
      <c r="C23" s="158" t="s">
        <v>227</v>
      </c>
      <c r="D23" s="158" t="s">
        <v>228</v>
      </c>
      <c r="E23" s="158" t="s">
        <v>242</v>
      </c>
      <c r="F23" s="158" t="s">
        <v>16</v>
      </c>
      <c r="G23" s="170">
        <v>7350</v>
      </c>
      <c r="H23" s="193">
        <v>102199</v>
      </c>
      <c r="I23" s="191">
        <v>7.1918511922817245</v>
      </c>
      <c r="J23" s="170">
        <v>7293</v>
      </c>
      <c r="K23" s="193">
        <v>103152</v>
      </c>
      <c r="L23" s="191">
        <v>7.0701489064681251</v>
      </c>
      <c r="M23" s="170">
        <v>7272</v>
      </c>
      <c r="N23" s="193">
        <v>104392</v>
      </c>
      <c r="O23" s="191">
        <v>6.9660510383937462</v>
      </c>
      <c r="P23" s="170">
        <v>7194</v>
      </c>
      <c r="Q23" s="193">
        <v>105285</v>
      </c>
      <c r="R23" s="191">
        <v>6.8328821769482833</v>
      </c>
      <c r="S23" s="154">
        <v>7236</v>
      </c>
      <c r="T23" s="154">
        <v>106934</v>
      </c>
      <c r="U23" s="191">
        <v>6.7667907307311053</v>
      </c>
      <c r="V23" s="154">
        <v>7228</v>
      </c>
      <c r="W23" s="154">
        <v>108155</v>
      </c>
      <c r="X23" s="191">
        <v>6.6830012482085897</v>
      </c>
      <c r="Y23" s="154">
        <v>7184</v>
      </c>
      <c r="Z23" s="154">
        <v>110511</v>
      </c>
      <c r="AA23" s="191">
        <v>6.500710336527586</v>
      </c>
      <c r="AB23" s="154">
        <v>7175</v>
      </c>
      <c r="AC23" s="154">
        <v>113561</v>
      </c>
      <c r="AD23" s="191">
        <v>6.3181902237563952</v>
      </c>
    </row>
    <row r="24" spans="1:30" x14ac:dyDescent="0.2">
      <c r="A24" s="158" t="s">
        <v>179</v>
      </c>
      <c r="B24" s="158" t="s">
        <v>203</v>
      </c>
      <c r="C24" s="158" t="s">
        <v>243</v>
      </c>
      <c r="D24" s="158" t="s">
        <v>244</v>
      </c>
      <c r="E24" s="158" t="s">
        <v>245</v>
      </c>
      <c r="F24" s="158" t="s">
        <v>17</v>
      </c>
      <c r="G24" s="170">
        <v>52138</v>
      </c>
      <c r="H24" s="193">
        <v>419532</v>
      </c>
      <c r="I24" s="191">
        <v>12.427657485007103</v>
      </c>
      <c r="J24" s="170">
        <v>51997</v>
      </c>
      <c r="K24" s="193">
        <v>420622</v>
      </c>
      <c r="L24" s="191">
        <v>12.361930664587206</v>
      </c>
      <c r="M24" s="170">
        <v>52048</v>
      </c>
      <c r="N24" s="193">
        <v>426114</v>
      </c>
      <c r="O24" s="191">
        <v>12.214571687388821</v>
      </c>
      <c r="P24" s="170">
        <v>51980</v>
      </c>
      <c r="Q24" s="193">
        <v>430895</v>
      </c>
      <c r="R24" s="191">
        <v>12.0632636721243</v>
      </c>
      <c r="S24" s="154">
        <v>52242</v>
      </c>
      <c r="T24" s="154">
        <v>435252</v>
      </c>
      <c r="U24" s="191">
        <v>12.002701883047063</v>
      </c>
      <c r="V24" s="154">
        <v>51952</v>
      </c>
      <c r="W24" s="154">
        <v>438960</v>
      </c>
      <c r="X24" s="191">
        <v>11.835246947330052</v>
      </c>
      <c r="Y24" s="154">
        <v>51880</v>
      </c>
      <c r="Z24" s="154">
        <v>446752</v>
      </c>
      <c r="AA24" s="191">
        <v>11.612706826158584</v>
      </c>
      <c r="AB24" s="154">
        <v>52191</v>
      </c>
      <c r="AC24" s="154">
        <v>458137</v>
      </c>
      <c r="AD24" s="191">
        <v>11.392007194354527</v>
      </c>
    </row>
    <row r="25" spans="1:30" x14ac:dyDescent="0.2">
      <c r="A25" s="158" t="s">
        <v>180</v>
      </c>
      <c r="B25" s="158" t="s">
        <v>215</v>
      </c>
      <c r="C25" s="158" t="s">
        <v>246</v>
      </c>
      <c r="D25" s="158" t="s">
        <v>247</v>
      </c>
      <c r="E25" s="158" t="s">
        <v>248</v>
      </c>
      <c r="F25" s="158" t="s">
        <v>18</v>
      </c>
      <c r="G25" s="170">
        <v>7262</v>
      </c>
      <c r="H25" s="193">
        <v>67859</v>
      </c>
      <c r="I25" s="191">
        <v>10.701601850896711</v>
      </c>
      <c r="J25" s="170">
        <v>7200</v>
      </c>
      <c r="K25" s="193">
        <v>67969</v>
      </c>
      <c r="L25" s="191">
        <v>10.593064485280054</v>
      </c>
      <c r="M25" s="170">
        <v>7276</v>
      </c>
      <c r="N25" s="193">
        <v>68867</v>
      </c>
      <c r="O25" s="191">
        <v>10.565292520365341</v>
      </c>
      <c r="P25" s="170">
        <v>7279</v>
      </c>
      <c r="Q25" s="193">
        <v>69696</v>
      </c>
      <c r="R25" s="191">
        <v>10.443927915518824</v>
      </c>
      <c r="S25" s="154">
        <v>7332</v>
      </c>
      <c r="T25" s="154">
        <v>70297</v>
      </c>
      <c r="U25" s="191">
        <v>10.430032576070102</v>
      </c>
      <c r="V25" s="154">
        <v>7318</v>
      </c>
      <c r="W25" s="154">
        <v>71029</v>
      </c>
      <c r="X25" s="191">
        <v>10.302834053696378</v>
      </c>
      <c r="Y25" s="154">
        <v>7399</v>
      </c>
      <c r="Z25" s="154">
        <v>72539</v>
      </c>
      <c r="AA25" s="191">
        <v>10.200030328512938</v>
      </c>
      <c r="AB25" s="154">
        <v>7430</v>
      </c>
      <c r="AC25" s="154">
        <v>74399</v>
      </c>
      <c r="AD25" s="191">
        <v>9.986693369534537</v>
      </c>
    </row>
    <row r="26" spans="1:30" x14ac:dyDescent="0.2">
      <c r="A26" s="158" t="s">
        <v>179</v>
      </c>
      <c r="B26" s="158" t="s">
        <v>203</v>
      </c>
      <c r="C26" s="158" t="s">
        <v>204</v>
      </c>
      <c r="D26" s="158" t="s">
        <v>205</v>
      </c>
      <c r="E26" s="158" t="s">
        <v>249</v>
      </c>
      <c r="F26" s="158" t="s">
        <v>19</v>
      </c>
      <c r="G26" s="170">
        <v>10644</v>
      </c>
      <c r="H26" s="193">
        <v>84403</v>
      </c>
      <c r="I26" s="191">
        <v>12.610926151914031</v>
      </c>
      <c r="J26" s="170">
        <v>10484</v>
      </c>
      <c r="K26" s="193">
        <v>84816</v>
      </c>
      <c r="L26" s="191">
        <v>12.360875306545935</v>
      </c>
      <c r="M26" s="170">
        <v>10327</v>
      </c>
      <c r="N26" s="193">
        <v>85874</v>
      </c>
      <c r="O26" s="191">
        <v>12.025758669678833</v>
      </c>
      <c r="P26" s="170">
        <v>10189</v>
      </c>
      <c r="Q26" s="193">
        <v>86657</v>
      </c>
      <c r="R26" s="191">
        <v>11.757849914028872</v>
      </c>
      <c r="S26" s="154">
        <v>10002</v>
      </c>
      <c r="T26" s="154">
        <v>87020</v>
      </c>
      <c r="U26" s="191">
        <v>11.493909446104345</v>
      </c>
      <c r="V26" s="154">
        <v>9962</v>
      </c>
      <c r="W26" s="154">
        <v>88435</v>
      </c>
      <c r="X26" s="191">
        <v>11.264770735568497</v>
      </c>
      <c r="Y26" s="154">
        <v>9894</v>
      </c>
      <c r="Z26" s="154">
        <v>90599</v>
      </c>
      <c r="AA26" s="191">
        <v>10.920650338303954</v>
      </c>
      <c r="AB26" s="154">
        <v>9915</v>
      </c>
      <c r="AC26" s="154">
        <v>93624</v>
      </c>
      <c r="AD26" s="191">
        <v>10.59023327351961</v>
      </c>
    </row>
    <row r="27" spans="1:30" x14ac:dyDescent="0.2">
      <c r="A27" s="158" t="s">
        <v>182</v>
      </c>
      <c r="B27" s="158" t="s">
        <v>219</v>
      </c>
      <c r="C27" s="158" t="s">
        <v>251</v>
      </c>
      <c r="D27" s="158" t="s">
        <v>252</v>
      </c>
      <c r="E27" s="158" t="s">
        <v>253</v>
      </c>
      <c r="F27" s="158" t="s">
        <v>254</v>
      </c>
      <c r="G27" s="170">
        <v>31630</v>
      </c>
      <c r="H27" s="193">
        <v>328440</v>
      </c>
      <c r="I27" s="191">
        <v>9.6303738886859094</v>
      </c>
      <c r="J27" s="170">
        <v>31557</v>
      </c>
      <c r="K27" s="193">
        <v>329725</v>
      </c>
      <c r="L27" s="191">
        <v>9.5707028584426403</v>
      </c>
      <c r="M27" s="170">
        <v>31549</v>
      </c>
      <c r="N27" s="193">
        <v>333189</v>
      </c>
      <c r="O27" s="191">
        <v>9.4687999903958424</v>
      </c>
      <c r="P27" s="170">
        <v>31458</v>
      </c>
      <c r="Q27" s="193">
        <v>337349</v>
      </c>
      <c r="R27" s="191">
        <v>9.3250609902504529</v>
      </c>
      <c r="S27" s="154">
        <v>31543</v>
      </c>
      <c r="T27" s="154">
        <v>341870</v>
      </c>
      <c r="U27" s="191">
        <v>9.2266066048497954</v>
      </c>
      <c r="V27" s="154">
        <v>31424</v>
      </c>
      <c r="W27" s="154">
        <v>345915</v>
      </c>
      <c r="X27" s="191">
        <v>9.0843126201523496</v>
      </c>
      <c r="Y27" s="154">
        <v>31407</v>
      </c>
      <c r="Z27" s="154">
        <v>352982</v>
      </c>
      <c r="AA27" s="191">
        <v>8.897620841855959</v>
      </c>
      <c r="AB27" s="154">
        <v>31441</v>
      </c>
      <c r="AC27" s="154">
        <v>363254</v>
      </c>
      <c r="AD27" s="191">
        <v>8.6553761279985899</v>
      </c>
    </row>
    <row r="28" spans="1:30" x14ac:dyDescent="0.2">
      <c r="A28" s="158" t="s">
        <v>182</v>
      </c>
      <c r="B28" s="158" t="s">
        <v>219</v>
      </c>
      <c r="C28" s="158" t="s">
        <v>220</v>
      </c>
      <c r="D28" s="158" t="s">
        <v>221</v>
      </c>
      <c r="E28" s="158" t="s">
        <v>255</v>
      </c>
      <c r="F28" s="158" t="s">
        <v>21</v>
      </c>
      <c r="G28" s="170">
        <v>8221</v>
      </c>
      <c r="H28" s="193">
        <v>79606</v>
      </c>
      <c r="I28" s="191">
        <v>10.327111021782278</v>
      </c>
      <c r="J28" s="170">
        <v>8194</v>
      </c>
      <c r="K28" s="193">
        <v>79978</v>
      </c>
      <c r="L28" s="191">
        <v>10.245317462302134</v>
      </c>
      <c r="M28" s="170">
        <v>8273</v>
      </c>
      <c r="N28" s="193">
        <v>81173</v>
      </c>
      <c r="O28" s="191">
        <v>10.191812548507508</v>
      </c>
      <c r="P28" s="170">
        <v>8258</v>
      </c>
      <c r="Q28" s="193">
        <v>81949</v>
      </c>
      <c r="R28" s="191">
        <v>10.076999109202065</v>
      </c>
      <c r="S28" s="154">
        <v>8314</v>
      </c>
      <c r="T28" s="154">
        <v>82910</v>
      </c>
      <c r="U28" s="191">
        <v>10.027740923893379</v>
      </c>
      <c r="V28" s="154">
        <v>8380</v>
      </c>
      <c r="W28" s="154">
        <v>84260</v>
      </c>
      <c r="X28" s="191">
        <v>9.9454070733444109</v>
      </c>
      <c r="Y28" s="154">
        <v>8436</v>
      </c>
      <c r="Z28" s="154">
        <v>86279</v>
      </c>
      <c r="AA28" s="191">
        <v>9.777582030389782</v>
      </c>
      <c r="AB28" s="154">
        <v>8510</v>
      </c>
      <c r="AC28" s="154">
        <v>89243</v>
      </c>
      <c r="AD28" s="191">
        <v>9.5357619084970242</v>
      </c>
    </row>
    <row r="29" spans="1:30" x14ac:dyDescent="0.2">
      <c r="A29" s="158" t="s">
        <v>181</v>
      </c>
      <c r="B29" s="158" t="s">
        <v>199</v>
      </c>
      <c r="C29" s="158" t="s">
        <v>257</v>
      </c>
      <c r="D29" s="158" t="s">
        <v>258</v>
      </c>
      <c r="E29" s="158" t="s">
        <v>259</v>
      </c>
      <c r="F29" s="158" t="s">
        <v>260</v>
      </c>
      <c r="G29" s="170">
        <v>24921</v>
      </c>
      <c r="H29" s="193">
        <v>302613</v>
      </c>
      <c r="I29" s="191">
        <v>8.2352707914068457</v>
      </c>
      <c r="J29" s="170">
        <v>25118</v>
      </c>
      <c r="K29" s="193">
        <v>304726</v>
      </c>
      <c r="L29" s="191">
        <v>8.2428148566252961</v>
      </c>
      <c r="M29" s="170">
        <v>25245</v>
      </c>
      <c r="N29" s="193">
        <v>308819</v>
      </c>
      <c r="O29" s="191">
        <v>8.174691324044181</v>
      </c>
      <c r="P29" s="170">
        <v>25186</v>
      </c>
      <c r="Q29" s="193">
        <v>311329</v>
      </c>
      <c r="R29" s="191">
        <v>8.0898342268147196</v>
      </c>
      <c r="S29" s="154">
        <v>25310</v>
      </c>
      <c r="T29" s="154">
        <v>314930</v>
      </c>
      <c r="U29" s="191">
        <v>8.0367065697139051</v>
      </c>
      <c r="V29" s="154">
        <v>25414</v>
      </c>
      <c r="W29" s="154">
        <v>318653</v>
      </c>
      <c r="X29" s="191">
        <v>7.9754466457243458</v>
      </c>
      <c r="Y29" s="154">
        <v>25391</v>
      </c>
      <c r="Z29" s="154">
        <v>324722</v>
      </c>
      <c r="AA29" s="191">
        <v>7.8193038968717863</v>
      </c>
      <c r="AB29" s="154">
        <v>25454</v>
      </c>
      <c r="AC29" s="154">
        <v>332869</v>
      </c>
      <c r="AD29" s="191">
        <v>7.6468520649264429</v>
      </c>
    </row>
    <row r="30" spans="1:30" x14ac:dyDescent="0.2">
      <c r="A30" s="158" t="s">
        <v>180</v>
      </c>
      <c r="B30" s="158" t="s">
        <v>215</v>
      </c>
      <c r="C30" s="158" t="s">
        <v>261</v>
      </c>
      <c r="D30" s="158" t="s">
        <v>262</v>
      </c>
      <c r="E30" s="158" t="s">
        <v>468</v>
      </c>
      <c r="F30" s="158" t="s">
        <v>469</v>
      </c>
      <c r="G30" s="170">
        <v>44805</v>
      </c>
      <c r="H30" s="193">
        <v>419350</v>
      </c>
      <c r="I30" s="191">
        <v>10.684392512221295</v>
      </c>
      <c r="J30" s="170">
        <v>44835</v>
      </c>
      <c r="K30" s="193">
        <v>421578</v>
      </c>
      <c r="L30" s="191">
        <v>10.635042625563953</v>
      </c>
      <c r="M30" s="170">
        <v>44923</v>
      </c>
      <c r="N30" s="193">
        <v>425983</v>
      </c>
      <c r="O30" s="191">
        <v>10.54572600315036</v>
      </c>
      <c r="P30" s="170">
        <v>44842</v>
      </c>
      <c r="Q30" s="193">
        <v>431170</v>
      </c>
      <c r="R30" s="191">
        <v>10.40007421666628</v>
      </c>
      <c r="S30" s="154">
        <v>45289</v>
      </c>
      <c r="T30" s="154">
        <v>437114</v>
      </c>
      <c r="U30" s="191">
        <v>10.360912713845815</v>
      </c>
      <c r="V30" s="154">
        <v>45424</v>
      </c>
      <c r="W30" s="154">
        <v>441284</v>
      </c>
      <c r="X30" s="191">
        <v>10.293597773769275</v>
      </c>
      <c r="Y30" s="154">
        <v>45788</v>
      </c>
      <c r="Z30" s="154">
        <v>451196</v>
      </c>
      <c r="AA30" s="191">
        <v>10.148139611166766</v>
      </c>
      <c r="AB30" s="154">
        <v>46099</v>
      </c>
      <c r="AC30" s="154">
        <v>464223</v>
      </c>
      <c r="AD30" s="191">
        <v>9.9303567466497782</v>
      </c>
    </row>
    <row r="31" spans="1:30" x14ac:dyDescent="0.2">
      <c r="A31" s="158" t="s">
        <v>180</v>
      </c>
      <c r="B31" s="158" t="s">
        <v>215</v>
      </c>
      <c r="C31" s="158" t="s">
        <v>264</v>
      </c>
      <c r="D31" s="158" t="s">
        <v>265</v>
      </c>
      <c r="E31" s="158" t="s">
        <v>266</v>
      </c>
      <c r="F31" s="158" t="s">
        <v>162</v>
      </c>
      <c r="G31" s="170">
        <v>41291</v>
      </c>
      <c r="H31" s="193">
        <v>447399</v>
      </c>
      <c r="I31" s="191">
        <v>9.2291221035362163</v>
      </c>
      <c r="J31" s="170">
        <v>40949</v>
      </c>
      <c r="K31" s="193">
        <v>447543</v>
      </c>
      <c r="L31" s="191">
        <v>9.1497353326942878</v>
      </c>
      <c r="M31" s="170">
        <v>40930</v>
      </c>
      <c r="N31" s="193">
        <v>451079</v>
      </c>
      <c r="O31" s="191">
        <v>9.0737986029054785</v>
      </c>
      <c r="P31" s="170">
        <v>41031</v>
      </c>
      <c r="Q31" s="193">
        <v>454975</v>
      </c>
      <c r="R31" s="191">
        <v>9.0182977086653118</v>
      </c>
      <c r="S31" s="154">
        <v>41258</v>
      </c>
      <c r="T31" s="154">
        <v>459948</v>
      </c>
      <c r="U31" s="191">
        <v>8.9701444511118655</v>
      </c>
      <c r="V31" s="154">
        <v>41318</v>
      </c>
      <c r="W31" s="154">
        <v>465284</v>
      </c>
      <c r="X31" s="191">
        <v>8.880167811487178</v>
      </c>
      <c r="Y31" s="154">
        <v>41099</v>
      </c>
      <c r="Z31" s="154">
        <v>473151</v>
      </c>
      <c r="AA31" s="191">
        <v>8.6862333589065646</v>
      </c>
      <c r="AB31" s="154">
        <v>41312</v>
      </c>
      <c r="AC31" s="154">
        <v>484869</v>
      </c>
      <c r="AD31" s="191">
        <v>8.5202394873666911</v>
      </c>
    </row>
    <row r="32" spans="1:30" x14ac:dyDescent="0.2">
      <c r="A32" s="158" t="s">
        <v>184</v>
      </c>
      <c r="B32" s="158" t="s">
        <v>190</v>
      </c>
      <c r="C32" s="158" t="s">
        <v>267</v>
      </c>
      <c r="D32" s="158" t="s">
        <v>268</v>
      </c>
      <c r="E32" s="158" t="s">
        <v>269</v>
      </c>
      <c r="F32" s="158" t="s">
        <v>163</v>
      </c>
      <c r="G32" s="170">
        <v>56626</v>
      </c>
      <c r="H32" s="193">
        <v>535120</v>
      </c>
      <c r="I32" s="191">
        <v>10.581925549409478</v>
      </c>
      <c r="J32" s="170">
        <v>56155</v>
      </c>
      <c r="K32" s="193">
        <v>534674</v>
      </c>
      <c r="L32" s="191">
        <v>10.502661434818226</v>
      </c>
      <c r="M32" s="170">
        <v>55910</v>
      </c>
      <c r="N32" s="193">
        <v>539114</v>
      </c>
      <c r="O32" s="191">
        <v>10.370719365477433</v>
      </c>
      <c r="P32" s="170">
        <v>55562</v>
      </c>
      <c r="Q32" s="193">
        <v>543301</v>
      </c>
      <c r="R32" s="191">
        <v>10.226743554677793</v>
      </c>
      <c r="S32" s="154">
        <v>55659</v>
      </c>
      <c r="T32" s="154">
        <v>547586</v>
      </c>
      <c r="U32" s="191">
        <v>10.164430792606092</v>
      </c>
      <c r="V32" s="154">
        <v>55519</v>
      </c>
      <c r="W32" s="154">
        <v>550893</v>
      </c>
      <c r="X32" s="191">
        <v>10.07800062807115</v>
      </c>
      <c r="Y32" s="154">
        <v>55457</v>
      </c>
      <c r="Z32" s="154">
        <v>558548</v>
      </c>
      <c r="AA32" s="191">
        <v>9.9287796214470383</v>
      </c>
      <c r="AB32" s="154">
        <v>55775</v>
      </c>
      <c r="AC32" s="154">
        <v>571043</v>
      </c>
      <c r="AD32" s="191">
        <v>9.7672154286104558</v>
      </c>
    </row>
    <row r="33" spans="1:30" x14ac:dyDescent="0.2">
      <c r="A33" s="158" t="s">
        <v>181</v>
      </c>
      <c r="B33" s="158" t="s">
        <v>199</v>
      </c>
      <c r="C33" s="158" t="s">
        <v>200</v>
      </c>
      <c r="D33" s="158" t="s">
        <v>201</v>
      </c>
      <c r="E33" s="158" t="s">
        <v>270</v>
      </c>
      <c r="F33" s="158" t="s">
        <v>25</v>
      </c>
      <c r="G33" s="170">
        <v>10827</v>
      </c>
      <c r="H33" s="193">
        <v>144689</v>
      </c>
      <c r="I33" s="191">
        <v>7.4829461811195044</v>
      </c>
      <c r="J33" s="170">
        <v>10733</v>
      </c>
      <c r="K33" s="193">
        <v>144656</v>
      </c>
      <c r="L33" s="191">
        <v>7.419671496515873</v>
      </c>
      <c r="M33" s="170">
        <v>10697</v>
      </c>
      <c r="N33" s="193">
        <v>145910</v>
      </c>
      <c r="O33" s="191">
        <v>7.331231581111644</v>
      </c>
      <c r="P33" s="170">
        <v>10634</v>
      </c>
      <c r="Q33" s="193">
        <v>147119</v>
      </c>
      <c r="R33" s="191">
        <v>7.2281622360130235</v>
      </c>
      <c r="S33" s="154">
        <v>10630</v>
      </c>
      <c r="T33" s="154">
        <v>148505</v>
      </c>
      <c r="U33" s="191">
        <v>7.1580081478738098</v>
      </c>
      <c r="V33" s="154">
        <v>10564</v>
      </c>
      <c r="W33" s="154">
        <v>149389</v>
      </c>
      <c r="X33" s="191">
        <v>7.0714711257187606</v>
      </c>
      <c r="Y33" s="154">
        <v>10532</v>
      </c>
      <c r="Z33" s="154">
        <v>151922</v>
      </c>
      <c r="AA33" s="191">
        <v>6.9325048380089775</v>
      </c>
      <c r="AB33" s="154">
        <v>10455</v>
      </c>
      <c r="AC33" s="154">
        <v>155523</v>
      </c>
      <c r="AD33" s="191">
        <v>6.7224783472541043</v>
      </c>
    </row>
    <row r="34" spans="1:30" x14ac:dyDescent="0.2">
      <c r="A34" s="158" t="s">
        <v>184</v>
      </c>
      <c r="B34" s="158" t="s">
        <v>190</v>
      </c>
      <c r="C34" s="158" t="s">
        <v>271</v>
      </c>
      <c r="D34" s="158" t="s">
        <v>272</v>
      </c>
      <c r="E34" s="158" t="s">
        <v>273</v>
      </c>
      <c r="F34" s="158" t="s">
        <v>26</v>
      </c>
      <c r="G34" s="170">
        <v>36005</v>
      </c>
      <c r="H34" s="193">
        <v>338380</v>
      </c>
      <c r="I34" s="191">
        <v>10.640404279212719</v>
      </c>
      <c r="J34" s="170">
        <v>35841</v>
      </c>
      <c r="K34" s="193">
        <v>337504</v>
      </c>
      <c r="L34" s="191">
        <v>10.619429695648051</v>
      </c>
      <c r="M34" s="170">
        <v>35722</v>
      </c>
      <c r="N34" s="193">
        <v>339678</v>
      </c>
      <c r="O34" s="191">
        <v>10.516430266311035</v>
      </c>
      <c r="P34" s="170">
        <v>35854</v>
      </c>
      <c r="Q34" s="193">
        <v>342750</v>
      </c>
      <c r="R34" s="191">
        <v>10.460685630926331</v>
      </c>
      <c r="S34" s="154">
        <v>36002</v>
      </c>
      <c r="T34" s="154">
        <v>345862</v>
      </c>
      <c r="U34" s="191">
        <v>10.409354019811371</v>
      </c>
      <c r="V34" s="154">
        <v>35905</v>
      </c>
      <c r="W34" s="154">
        <v>348652</v>
      </c>
      <c r="X34" s="191">
        <v>10.298234342553608</v>
      </c>
      <c r="Y34" s="154">
        <v>35730</v>
      </c>
      <c r="Z34" s="154">
        <v>353289</v>
      </c>
      <c r="AA34" s="191">
        <v>10.113533113117024</v>
      </c>
      <c r="AB34" s="154">
        <v>35732</v>
      </c>
      <c r="AC34" s="154">
        <v>360964</v>
      </c>
      <c r="AD34" s="191">
        <v>9.8990481045201175</v>
      </c>
    </row>
    <row r="35" spans="1:30" x14ac:dyDescent="0.2">
      <c r="A35" s="158" t="s">
        <v>179</v>
      </c>
      <c r="B35" s="158" t="s">
        <v>203</v>
      </c>
      <c r="C35" s="158" t="s">
        <v>278</v>
      </c>
      <c r="D35" s="158" t="s">
        <v>279</v>
      </c>
      <c r="E35" s="158" t="s">
        <v>280</v>
      </c>
      <c r="F35" s="158" t="s">
        <v>29</v>
      </c>
      <c r="G35" s="170">
        <v>27505</v>
      </c>
      <c r="H35" s="193">
        <v>263820</v>
      </c>
      <c r="I35" s="191">
        <v>10.425669016753847</v>
      </c>
      <c r="J35" s="170">
        <v>27262</v>
      </c>
      <c r="K35" s="193">
        <v>263895</v>
      </c>
      <c r="L35" s="191">
        <v>10.330623922393377</v>
      </c>
      <c r="M35" s="170">
        <v>27200</v>
      </c>
      <c r="N35" s="193">
        <v>266721</v>
      </c>
      <c r="O35" s="191">
        <v>10.197922173357178</v>
      </c>
      <c r="P35" s="170">
        <v>27252</v>
      </c>
      <c r="Q35" s="193">
        <v>270027</v>
      </c>
      <c r="R35" s="191">
        <v>10.092324100923241</v>
      </c>
      <c r="S35" s="154">
        <v>27389</v>
      </c>
      <c r="T35" s="154">
        <v>273496</v>
      </c>
      <c r="U35" s="191">
        <v>10.014406060783339</v>
      </c>
      <c r="V35" s="154">
        <v>27390</v>
      </c>
      <c r="W35" s="154">
        <v>276488</v>
      </c>
      <c r="X35" s="191">
        <v>9.9063973843349444</v>
      </c>
      <c r="Y35" s="154">
        <v>27455</v>
      </c>
      <c r="Z35" s="154">
        <v>282730</v>
      </c>
      <c r="AA35" s="191">
        <v>9.7106780320447079</v>
      </c>
      <c r="AB35" s="154">
        <v>27554</v>
      </c>
      <c r="AC35" s="154">
        <v>289992</v>
      </c>
      <c r="AD35" s="191">
        <v>9.501641424591023</v>
      </c>
    </row>
    <row r="36" spans="1:30" x14ac:dyDescent="0.2">
      <c r="A36" s="158" t="s">
        <v>182</v>
      </c>
      <c r="B36" s="158" t="s">
        <v>219</v>
      </c>
      <c r="C36" s="158" t="s">
        <v>220</v>
      </c>
      <c r="D36" s="158" t="s">
        <v>221</v>
      </c>
      <c r="E36" s="158" t="s">
        <v>284</v>
      </c>
      <c r="F36" s="158" t="s">
        <v>30</v>
      </c>
      <c r="G36" s="170">
        <v>11655</v>
      </c>
      <c r="H36" s="193">
        <v>161230</v>
      </c>
      <c r="I36" s="191">
        <v>7.2288035725361288</v>
      </c>
      <c r="J36" s="170">
        <v>11588</v>
      </c>
      <c r="K36" s="193">
        <v>163315</v>
      </c>
      <c r="L36" s="191">
        <v>7.0954903101368521</v>
      </c>
      <c r="M36" s="170">
        <v>11590</v>
      </c>
      <c r="N36" s="193">
        <v>166477</v>
      </c>
      <c r="O36" s="191">
        <v>6.9619226679961805</v>
      </c>
      <c r="P36" s="170">
        <v>11635</v>
      </c>
      <c r="Q36" s="193">
        <v>168844</v>
      </c>
      <c r="R36" s="191">
        <v>6.8909762858022789</v>
      </c>
      <c r="S36" s="154">
        <v>11795</v>
      </c>
      <c r="T36" s="154">
        <v>170658</v>
      </c>
      <c r="U36" s="191">
        <v>6.9114837862860226</v>
      </c>
      <c r="V36" s="154">
        <v>12004</v>
      </c>
      <c r="W36" s="154">
        <v>173820</v>
      </c>
      <c r="X36" s="191">
        <v>6.9059947071683352</v>
      </c>
      <c r="Y36" s="154">
        <v>12025</v>
      </c>
      <c r="Z36" s="154">
        <v>178966</v>
      </c>
      <c r="AA36" s="191">
        <v>6.7191533587385317</v>
      </c>
      <c r="AB36" s="154">
        <v>12140</v>
      </c>
      <c r="AC36" s="154">
        <v>185261</v>
      </c>
      <c r="AD36" s="191">
        <v>6.5529172356837115</v>
      </c>
    </row>
    <row r="37" spans="1:30" x14ac:dyDescent="0.2">
      <c r="A37" s="158" t="s">
        <v>180</v>
      </c>
      <c r="B37" s="158" t="s">
        <v>215</v>
      </c>
      <c r="C37" s="158" t="s">
        <v>285</v>
      </c>
      <c r="D37" s="158" t="s">
        <v>286</v>
      </c>
      <c r="E37" s="158" t="s">
        <v>287</v>
      </c>
      <c r="F37" s="158" t="s">
        <v>31</v>
      </c>
      <c r="G37" s="170">
        <v>16705</v>
      </c>
      <c r="H37" s="193">
        <v>139720</v>
      </c>
      <c r="I37" s="191">
        <v>11.95605496707701</v>
      </c>
      <c r="J37" s="170">
        <v>16627</v>
      </c>
      <c r="K37" s="193">
        <v>139997</v>
      </c>
      <c r="L37" s="191">
        <v>11.876683071780111</v>
      </c>
      <c r="M37" s="170">
        <v>16498</v>
      </c>
      <c r="N37" s="193">
        <v>141209</v>
      </c>
      <c r="O37" s="191">
        <v>11.683391285258022</v>
      </c>
      <c r="P37" s="170">
        <v>16481</v>
      </c>
      <c r="Q37" s="193">
        <v>142340</v>
      </c>
      <c r="R37" s="191">
        <v>11.578614584796965</v>
      </c>
      <c r="S37" s="154">
        <v>16553</v>
      </c>
      <c r="T37" s="154">
        <v>144057</v>
      </c>
      <c r="U37" s="191">
        <v>11.490590530137377</v>
      </c>
      <c r="V37" s="154">
        <v>16697</v>
      </c>
      <c r="W37" s="154">
        <v>146880</v>
      </c>
      <c r="X37" s="191">
        <v>11.367783224400871</v>
      </c>
      <c r="Y37" s="154">
        <v>16756</v>
      </c>
      <c r="Z37" s="154">
        <v>149787</v>
      </c>
      <c r="AA37" s="191">
        <v>11.186551569895919</v>
      </c>
      <c r="AB37" s="154">
        <v>16954</v>
      </c>
      <c r="AC37" s="154">
        <v>153865</v>
      </c>
      <c r="AD37" s="191">
        <v>11.018750203100121</v>
      </c>
    </row>
    <row r="38" spans="1:30" x14ac:dyDescent="0.2">
      <c r="A38" s="158" t="s">
        <v>181</v>
      </c>
      <c r="B38" s="158" t="s">
        <v>199</v>
      </c>
      <c r="C38" s="158" t="s">
        <v>288</v>
      </c>
      <c r="D38" s="158" t="s">
        <v>289</v>
      </c>
      <c r="E38" s="158" t="s">
        <v>290</v>
      </c>
      <c r="F38" s="158" t="s">
        <v>32</v>
      </c>
      <c r="G38" s="170">
        <v>8709</v>
      </c>
      <c r="H38" s="193">
        <v>142897</v>
      </c>
      <c r="I38" s="191">
        <v>6.0945996067097283</v>
      </c>
      <c r="J38" s="170">
        <v>8583</v>
      </c>
      <c r="K38" s="193">
        <v>142870</v>
      </c>
      <c r="L38" s="191">
        <v>6.0075593196612305</v>
      </c>
      <c r="M38" s="170">
        <v>8476</v>
      </c>
      <c r="N38" s="193">
        <v>144488</v>
      </c>
      <c r="O38" s="191">
        <v>5.8662311056973584</v>
      </c>
      <c r="P38" s="170">
        <v>8377</v>
      </c>
      <c r="Q38" s="193">
        <v>145792</v>
      </c>
      <c r="R38" s="191">
        <v>5.7458571115013175</v>
      </c>
      <c r="S38" s="154">
        <v>8337</v>
      </c>
      <c r="T38" s="154">
        <v>147590</v>
      </c>
      <c r="U38" s="191">
        <v>5.6487566908327125</v>
      </c>
      <c r="V38" s="154">
        <v>8314</v>
      </c>
      <c r="W38" s="154">
        <v>149547</v>
      </c>
      <c r="X38" s="191">
        <v>5.55945622446455</v>
      </c>
      <c r="Y38" s="154">
        <v>8295</v>
      </c>
      <c r="Z38" s="154">
        <v>152210</v>
      </c>
      <c r="AA38" s="191">
        <v>5.4497076407594767</v>
      </c>
      <c r="AB38" s="154">
        <v>8320</v>
      </c>
      <c r="AC38" s="154">
        <v>155750</v>
      </c>
      <c r="AD38" s="191">
        <v>5.3418940609951848</v>
      </c>
    </row>
    <row r="39" spans="1:30" x14ac:dyDescent="0.2">
      <c r="A39" s="158" t="s">
        <v>180</v>
      </c>
      <c r="B39" s="158" t="s">
        <v>215</v>
      </c>
      <c r="C39" s="158" t="s">
        <v>246</v>
      </c>
      <c r="D39" s="158" t="s">
        <v>247</v>
      </c>
      <c r="E39" s="158" t="s">
        <v>291</v>
      </c>
      <c r="F39" s="158" t="s">
        <v>33</v>
      </c>
      <c r="G39" s="170">
        <v>7643</v>
      </c>
      <c r="H39" s="193">
        <v>66193</v>
      </c>
      <c r="I39" s="191">
        <v>11.546538153581194</v>
      </c>
      <c r="J39" s="170">
        <v>7656</v>
      </c>
      <c r="K39" s="193">
        <v>66779</v>
      </c>
      <c r="L39" s="191">
        <v>11.464682010811782</v>
      </c>
      <c r="M39" s="170">
        <v>7652</v>
      </c>
      <c r="N39" s="193">
        <v>67543</v>
      </c>
      <c r="O39" s="191">
        <v>11.329079253216468</v>
      </c>
      <c r="P39" s="170">
        <v>7660</v>
      </c>
      <c r="Q39" s="193">
        <v>68222</v>
      </c>
      <c r="R39" s="191">
        <v>11.228049602767436</v>
      </c>
      <c r="S39" s="154">
        <v>7724</v>
      </c>
      <c r="T39" s="154">
        <v>68817</v>
      </c>
      <c r="U39" s="191">
        <v>11.223970821163377</v>
      </c>
      <c r="V39" s="154">
        <v>7700</v>
      </c>
      <c r="W39" s="154">
        <v>69218</v>
      </c>
      <c r="X39" s="191">
        <v>11.124274032766044</v>
      </c>
      <c r="Y39" s="154">
        <v>7690</v>
      </c>
      <c r="Z39" s="154">
        <v>70225</v>
      </c>
      <c r="AA39" s="191">
        <v>10.950516197935208</v>
      </c>
      <c r="AB39" s="154">
        <v>7736</v>
      </c>
      <c r="AC39" s="154">
        <v>71987</v>
      </c>
      <c r="AD39" s="191">
        <v>10.746384763915708</v>
      </c>
    </row>
    <row r="40" spans="1:30" x14ac:dyDescent="0.2">
      <c r="A40" s="158" t="s">
        <v>183</v>
      </c>
      <c r="B40" s="158" t="s">
        <v>211</v>
      </c>
      <c r="C40" s="158" t="s">
        <v>234</v>
      </c>
      <c r="D40" s="158" t="s">
        <v>235</v>
      </c>
      <c r="E40" s="158" t="s">
        <v>292</v>
      </c>
      <c r="F40" s="158" t="s">
        <v>293</v>
      </c>
      <c r="G40" s="170">
        <v>27784</v>
      </c>
      <c r="H40" s="193">
        <v>244411</v>
      </c>
      <c r="I40" s="191">
        <v>11.367737131307511</v>
      </c>
      <c r="J40" s="170">
        <v>27498</v>
      </c>
      <c r="K40" s="193">
        <v>243756</v>
      </c>
      <c r="L40" s="191">
        <v>11.280953084231772</v>
      </c>
      <c r="M40" s="170">
        <v>27455</v>
      </c>
      <c r="N40" s="193">
        <v>245630</v>
      </c>
      <c r="O40" s="191">
        <v>11.177380613117291</v>
      </c>
      <c r="P40" s="170">
        <v>27391</v>
      </c>
      <c r="Q40" s="193">
        <v>248341</v>
      </c>
      <c r="R40" s="191">
        <v>11.029592375000503</v>
      </c>
      <c r="S40" s="154">
        <v>27352</v>
      </c>
      <c r="T40" s="154">
        <v>250558</v>
      </c>
      <c r="U40" s="191">
        <v>10.916434518155476</v>
      </c>
      <c r="V40" s="154">
        <v>27300</v>
      </c>
      <c r="W40" s="154">
        <v>253001</v>
      </c>
      <c r="X40" s="191">
        <v>10.790471183908364</v>
      </c>
      <c r="Y40" s="154">
        <v>27055</v>
      </c>
      <c r="Z40" s="154">
        <v>256808</v>
      </c>
      <c r="AA40" s="191">
        <v>10.535107940562598</v>
      </c>
      <c r="AB40" s="154">
        <v>27069</v>
      </c>
      <c r="AC40" s="154">
        <v>262918</v>
      </c>
      <c r="AD40" s="191">
        <v>10.295605473950054</v>
      </c>
    </row>
    <row r="41" spans="1:30" x14ac:dyDescent="0.2">
      <c r="A41" s="158" t="s">
        <v>183</v>
      </c>
      <c r="B41" s="158" t="s">
        <v>211</v>
      </c>
      <c r="C41" s="158" t="s">
        <v>281</v>
      </c>
      <c r="D41" s="158" t="s">
        <v>282</v>
      </c>
      <c r="E41" s="158" t="s">
        <v>470</v>
      </c>
      <c r="F41" s="158" t="s">
        <v>471</v>
      </c>
      <c r="G41" s="170">
        <v>33495</v>
      </c>
      <c r="H41" s="193">
        <v>295941</v>
      </c>
      <c r="I41" s="191">
        <v>11.31813435786187</v>
      </c>
      <c r="J41" s="170">
        <v>33042</v>
      </c>
      <c r="K41" s="193">
        <v>295805</v>
      </c>
      <c r="L41" s="191">
        <v>11.170196582207874</v>
      </c>
      <c r="M41" s="170">
        <v>32685</v>
      </c>
      <c r="N41" s="193">
        <v>299210</v>
      </c>
      <c r="O41" s="191">
        <v>10.923765916914542</v>
      </c>
      <c r="P41" s="170">
        <v>32630</v>
      </c>
      <c r="Q41" s="193">
        <v>303776</v>
      </c>
      <c r="R41" s="191">
        <v>10.741467397029391</v>
      </c>
      <c r="S41" s="154">
        <v>32764</v>
      </c>
      <c r="T41" s="154">
        <v>307066</v>
      </c>
      <c r="U41" s="191">
        <v>10.670018823314857</v>
      </c>
      <c r="V41" s="154">
        <v>32717</v>
      </c>
      <c r="W41" s="154">
        <v>310122</v>
      </c>
      <c r="X41" s="191">
        <v>10.549719142788968</v>
      </c>
      <c r="Y41" s="154">
        <v>32722</v>
      </c>
      <c r="Z41" s="154">
        <v>317418</v>
      </c>
      <c r="AA41" s="191">
        <v>10.308804163595008</v>
      </c>
      <c r="AB41" s="154">
        <v>32833</v>
      </c>
      <c r="AC41" s="154">
        <v>327733</v>
      </c>
      <c r="AD41" s="191">
        <v>10.018216047819415</v>
      </c>
    </row>
    <row r="42" spans="1:30" x14ac:dyDescent="0.2">
      <c r="A42" s="158" t="s">
        <v>182</v>
      </c>
      <c r="B42" s="158" t="s">
        <v>219</v>
      </c>
      <c r="C42" s="158" t="s">
        <v>220</v>
      </c>
      <c r="D42" s="158" t="s">
        <v>221</v>
      </c>
      <c r="E42" s="158" t="s">
        <v>297</v>
      </c>
      <c r="F42" s="158" t="s">
        <v>35</v>
      </c>
      <c r="G42" s="170">
        <v>9043</v>
      </c>
      <c r="H42" s="193">
        <v>89263</v>
      </c>
      <c r="I42" s="191">
        <v>10.130737259558833</v>
      </c>
      <c r="J42" s="170">
        <v>9006</v>
      </c>
      <c r="K42" s="193">
        <v>89876</v>
      </c>
      <c r="L42" s="191">
        <v>10.020472651208332</v>
      </c>
      <c r="M42" s="170">
        <v>9026</v>
      </c>
      <c r="N42" s="193">
        <v>91216</v>
      </c>
      <c r="O42" s="191">
        <v>9.8951938256446237</v>
      </c>
      <c r="P42" s="170">
        <v>8948</v>
      </c>
      <c r="Q42" s="193">
        <v>92399</v>
      </c>
      <c r="R42" s="191">
        <v>9.6840874901243517</v>
      </c>
      <c r="S42" s="154">
        <v>8990</v>
      </c>
      <c r="T42" s="154">
        <v>93802</v>
      </c>
      <c r="U42" s="191">
        <v>9.5840173983497152</v>
      </c>
      <c r="V42" s="154">
        <v>9108</v>
      </c>
      <c r="W42" s="154">
        <v>95704</v>
      </c>
      <c r="X42" s="191">
        <v>9.5168436011034014</v>
      </c>
      <c r="Y42" s="154">
        <v>9212</v>
      </c>
      <c r="Z42" s="154">
        <v>97918</v>
      </c>
      <c r="AA42" s="191">
        <v>9.4078718928082683</v>
      </c>
      <c r="AB42" s="154">
        <v>9424</v>
      </c>
      <c r="AC42" s="154">
        <v>101389</v>
      </c>
      <c r="AD42" s="191">
        <v>9.2948939234039205</v>
      </c>
    </row>
    <row r="43" spans="1:30" x14ac:dyDescent="0.2">
      <c r="A43" s="158" t="s">
        <v>184</v>
      </c>
      <c r="B43" s="158" t="s">
        <v>190</v>
      </c>
      <c r="C43" s="158" t="s">
        <v>298</v>
      </c>
      <c r="D43" s="158" t="s">
        <v>299</v>
      </c>
      <c r="E43" s="158" t="s">
        <v>300</v>
      </c>
      <c r="F43" s="158" t="s">
        <v>36</v>
      </c>
      <c r="G43" s="170">
        <v>27549</v>
      </c>
      <c r="H43" s="193">
        <v>260864</v>
      </c>
      <c r="I43" s="191">
        <v>10.56067529440628</v>
      </c>
      <c r="J43" s="170">
        <v>27563</v>
      </c>
      <c r="K43" s="193">
        <v>260698</v>
      </c>
      <c r="L43" s="191">
        <v>10.572770025086498</v>
      </c>
      <c r="M43" s="170">
        <v>27595</v>
      </c>
      <c r="N43" s="193">
        <v>262919</v>
      </c>
      <c r="O43" s="191">
        <v>10.495627931035795</v>
      </c>
      <c r="P43" s="170">
        <v>27481</v>
      </c>
      <c r="Q43" s="193">
        <v>265023</v>
      </c>
      <c r="R43" s="191">
        <v>10.369288703244624</v>
      </c>
      <c r="S43" s="154">
        <v>27603</v>
      </c>
      <c r="T43" s="154">
        <v>267769</v>
      </c>
      <c r="U43" s="191">
        <v>10.308512187743913</v>
      </c>
      <c r="V43" s="154">
        <v>27804</v>
      </c>
      <c r="W43" s="154">
        <v>270632</v>
      </c>
      <c r="X43" s="191">
        <v>10.27372964024949</v>
      </c>
      <c r="Y43" s="154">
        <v>27749</v>
      </c>
      <c r="Z43" s="154">
        <v>274457</v>
      </c>
      <c r="AA43" s="191">
        <v>10.110509114360354</v>
      </c>
      <c r="AB43" s="154">
        <v>27842</v>
      </c>
      <c r="AC43" s="154">
        <v>282042</v>
      </c>
      <c r="AD43" s="191">
        <v>9.8715794101587697</v>
      </c>
    </row>
    <row r="44" spans="1:30" x14ac:dyDescent="0.2">
      <c r="A44" s="158" t="s">
        <v>182</v>
      </c>
      <c r="B44" s="158" t="s">
        <v>219</v>
      </c>
      <c r="C44" s="158" t="s">
        <v>220</v>
      </c>
      <c r="D44" s="158" t="s">
        <v>221</v>
      </c>
      <c r="E44" s="158" t="s">
        <v>302</v>
      </c>
      <c r="F44" s="158" t="s">
        <v>38</v>
      </c>
      <c r="G44" s="170">
        <v>10129</v>
      </c>
      <c r="H44" s="193">
        <v>96074</v>
      </c>
      <c r="I44" s="191">
        <v>10.542914836480213</v>
      </c>
      <c r="J44" s="170">
        <v>10136</v>
      </c>
      <c r="K44" s="193">
        <v>96976</v>
      </c>
      <c r="L44" s="191">
        <v>10.452070615409999</v>
      </c>
      <c r="M44" s="170">
        <v>10165</v>
      </c>
      <c r="N44" s="193">
        <v>98695</v>
      </c>
      <c r="O44" s="191">
        <v>10.299407264805714</v>
      </c>
      <c r="P44" s="170">
        <v>10145</v>
      </c>
      <c r="Q44" s="193">
        <v>100111</v>
      </c>
      <c r="R44" s="191">
        <v>10.133751535795268</v>
      </c>
      <c r="S44" s="154">
        <v>10222</v>
      </c>
      <c r="T44" s="154">
        <v>101352</v>
      </c>
      <c r="U44" s="191">
        <v>10.085642118557107</v>
      </c>
      <c r="V44" s="154">
        <v>10292</v>
      </c>
      <c r="W44" s="154">
        <v>103209</v>
      </c>
      <c r="X44" s="191">
        <v>9.9719985660165289</v>
      </c>
      <c r="Y44" s="154">
        <v>10426</v>
      </c>
      <c r="Z44" s="154">
        <v>106032</v>
      </c>
      <c r="AA44" s="191">
        <v>9.8328806398068522</v>
      </c>
      <c r="AB44" s="154">
        <v>10573</v>
      </c>
      <c r="AC44" s="154">
        <v>109878</v>
      </c>
      <c r="AD44" s="191">
        <v>9.6224903984419097</v>
      </c>
    </row>
    <row r="45" spans="1:30" x14ac:dyDescent="0.2">
      <c r="A45" s="158" t="s">
        <v>182</v>
      </c>
      <c r="B45" s="158" t="s">
        <v>219</v>
      </c>
      <c r="C45" s="158" t="s">
        <v>251</v>
      </c>
      <c r="D45" s="158" t="s">
        <v>252</v>
      </c>
      <c r="E45" s="158" t="s">
        <v>303</v>
      </c>
      <c r="F45" s="158" t="s">
        <v>39</v>
      </c>
      <c r="G45" s="170">
        <v>5541</v>
      </c>
      <c r="H45" s="193">
        <v>67695</v>
      </c>
      <c r="I45" s="191">
        <v>8.1852426323953029</v>
      </c>
      <c r="J45" s="170">
        <v>5557</v>
      </c>
      <c r="K45" s="193">
        <v>68057</v>
      </c>
      <c r="L45" s="191">
        <v>8.1652144525912096</v>
      </c>
      <c r="M45" s="170">
        <v>5507</v>
      </c>
      <c r="N45" s="193">
        <v>68726</v>
      </c>
      <c r="O45" s="191">
        <v>8.0129790763321012</v>
      </c>
      <c r="P45" s="170">
        <v>5464</v>
      </c>
      <c r="Q45" s="193">
        <v>69284</v>
      </c>
      <c r="R45" s="191">
        <v>7.8863806939553136</v>
      </c>
      <c r="S45" s="154">
        <v>5471</v>
      </c>
      <c r="T45" s="154">
        <v>69887</v>
      </c>
      <c r="U45" s="191">
        <v>7.828351481677565</v>
      </c>
      <c r="V45" s="154">
        <v>5426</v>
      </c>
      <c r="W45" s="154">
        <v>70399</v>
      </c>
      <c r="X45" s="191">
        <v>7.7074958451114366</v>
      </c>
      <c r="Y45" s="154">
        <v>5362</v>
      </c>
      <c r="Z45" s="154">
        <v>71463</v>
      </c>
      <c r="AA45" s="191">
        <v>7.5031834655695961</v>
      </c>
      <c r="AB45" s="154">
        <v>5401</v>
      </c>
      <c r="AC45" s="154">
        <v>73389</v>
      </c>
      <c r="AD45" s="191">
        <v>7.3594135360885149</v>
      </c>
    </row>
    <row r="46" spans="1:30" s="147" customFormat="1" x14ac:dyDescent="0.2">
      <c r="A46" s="158" t="s">
        <v>183</v>
      </c>
      <c r="B46" s="158" t="s">
        <v>211</v>
      </c>
      <c r="C46" s="158" t="s">
        <v>294</v>
      </c>
      <c r="D46" s="158" t="s">
        <v>295</v>
      </c>
      <c r="E46" s="158" t="s">
        <v>472</v>
      </c>
      <c r="F46" s="158" t="s">
        <v>473</v>
      </c>
      <c r="G46" s="170">
        <v>73816</v>
      </c>
      <c r="H46" s="193">
        <v>639181</v>
      </c>
      <c r="I46" s="191">
        <v>11.548528507574536</v>
      </c>
      <c r="J46" s="170">
        <v>73560</v>
      </c>
      <c r="K46" s="193">
        <v>637917</v>
      </c>
      <c r="L46" s="191">
        <v>11.531280715202762</v>
      </c>
      <c r="M46" s="170">
        <v>73588</v>
      </c>
      <c r="N46" s="193">
        <v>643622</v>
      </c>
      <c r="O46" s="191">
        <v>11.433418994378689</v>
      </c>
      <c r="P46" s="170">
        <v>73754</v>
      </c>
      <c r="Q46" s="193">
        <v>649751</v>
      </c>
      <c r="R46" s="191">
        <v>11.351117581966015</v>
      </c>
      <c r="S46" s="170">
        <v>74066</v>
      </c>
      <c r="T46" s="170">
        <v>655609</v>
      </c>
      <c r="U46" s="191">
        <v>11.297282374097977</v>
      </c>
      <c r="V46" s="154">
        <v>74082</v>
      </c>
      <c r="W46" s="154">
        <v>660529</v>
      </c>
      <c r="X46" s="191">
        <v>11.215556016465591</v>
      </c>
      <c r="Y46" s="170">
        <v>73938</v>
      </c>
      <c r="Z46" s="170">
        <v>671024</v>
      </c>
      <c r="AA46" s="191">
        <v>11.018681895133408</v>
      </c>
      <c r="AB46" s="154">
        <v>73913</v>
      </c>
      <c r="AC46" s="154">
        <v>684950</v>
      </c>
      <c r="AD46" s="191">
        <v>10.791006642820644</v>
      </c>
    </row>
    <row r="47" spans="1:30" s="147" customFormat="1" x14ac:dyDescent="0.2">
      <c r="A47" s="158" t="s">
        <v>180</v>
      </c>
      <c r="B47" s="158" t="s">
        <v>215</v>
      </c>
      <c r="C47" s="158" t="s">
        <v>307</v>
      </c>
      <c r="D47" s="158" t="s">
        <v>308</v>
      </c>
      <c r="E47" s="158" t="s">
        <v>309</v>
      </c>
      <c r="F47" s="158" t="s">
        <v>310</v>
      </c>
      <c r="G47" s="170">
        <v>39032</v>
      </c>
      <c r="H47" s="193">
        <v>375631</v>
      </c>
      <c r="I47" s="191">
        <v>10.391048662117877</v>
      </c>
      <c r="J47" s="170">
        <v>38931</v>
      </c>
      <c r="K47" s="193">
        <v>376165</v>
      </c>
      <c r="L47" s="191">
        <v>10.349447715763031</v>
      </c>
      <c r="M47" s="170">
        <v>38907</v>
      </c>
      <c r="N47" s="193">
        <v>380689</v>
      </c>
      <c r="O47" s="191">
        <v>10.220153458597437</v>
      </c>
      <c r="P47" s="170">
        <v>39019</v>
      </c>
      <c r="Q47" s="193">
        <v>385841</v>
      </c>
      <c r="R47" s="191">
        <v>10.112714822945202</v>
      </c>
      <c r="S47" s="170">
        <v>39364</v>
      </c>
      <c r="T47" s="170">
        <v>391108</v>
      </c>
      <c r="U47" s="191">
        <v>10.064739151334159</v>
      </c>
      <c r="V47" s="154">
        <v>39724</v>
      </c>
      <c r="W47" s="154">
        <v>396470</v>
      </c>
      <c r="X47" s="191">
        <v>10.019421393800288</v>
      </c>
      <c r="Y47" s="170">
        <v>39864</v>
      </c>
      <c r="Z47" s="170">
        <v>403847</v>
      </c>
      <c r="AA47" s="191">
        <v>9.8710650320542186</v>
      </c>
      <c r="AB47" s="154">
        <v>40070</v>
      </c>
      <c r="AC47" s="154">
        <v>414502</v>
      </c>
      <c r="AD47" s="191">
        <v>9.6670221132829273</v>
      </c>
    </row>
    <row r="48" spans="1:30" x14ac:dyDescent="0.2">
      <c r="A48" s="158" t="s">
        <v>179</v>
      </c>
      <c r="B48" s="158" t="s">
        <v>203</v>
      </c>
      <c r="C48" s="158" t="s">
        <v>278</v>
      </c>
      <c r="D48" s="158" t="s">
        <v>279</v>
      </c>
      <c r="E48" s="158" t="s">
        <v>311</v>
      </c>
      <c r="F48" s="158" t="s">
        <v>43</v>
      </c>
      <c r="G48" s="170">
        <v>30946</v>
      </c>
      <c r="H48" s="193">
        <v>269728</v>
      </c>
      <c r="I48" s="191">
        <v>11.473039506465772</v>
      </c>
      <c r="J48" s="170">
        <v>30920</v>
      </c>
      <c r="K48" s="193">
        <v>270827</v>
      </c>
      <c r="L48" s="191">
        <v>11.41688236401836</v>
      </c>
      <c r="M48" s="170">
        <v>30855</v>
      </c>
      <c r="N48" s="193">
        <v>273312</v>
      </c>
      <c r="O48" s="191">
        <v>11.289295749912188</v>
      </c>
      <c r="P48" s="170">
        <v>30610</v>
      </c>
      <c r="Q48" s="193">
        <v>276177</v>
      </c>
      <c r="R48" s="191">
        <v>11.083471831470398</v>
      </c>
      <c r="S48" s="154">
        <v>30476</v>
      </c>
      <c r="T48" s="154">
        <v>278292</v>
      </c>
      <c r="U48" s="191">
        <v>10.951087347103043</v>
      </c>
      <c r="V48" s="154">
        <v>30503</v>
      </c>
      <c r="W48" s="154">
        <v>280056</v>
      </c>
      <c r="X48" s="191">
        <v>10.891750221384294</v>
      </c>
      <c r="Y48" s="154">
        <v>30163</v>
      </c>
      <c r="Z48" s="154">
        <v>283955</v>
      </c>
      <c r="AA48" s="191">
        <v>10.622457783803773</v>
      </c>
      <c r="AB48" s="154">
        <v>30003</v>
      </c>
      <c r="AC48" s="154">
        <v>289963</v>
      </c>
      <c r="AD48" s="191">
        <v>10.347182226697889</v>
      </c>
    </row>
    <row r="49" spans="1:30" x14ac:dyDescent="0.2">
      <c r="A49" s="158" t="s">
        <v>182</v>
      </c>
      <c r="B49" s="158" t="s">
        <v>219</v>
      </c>
      <c r="C49" s="158" t="s">
        <v>224</v>
      </c>
      <c r="D49" s="158" t="s">
        <v>225</v>
      </c>
      <c r="E49" s="158" t="s">
        <v>312</v>
      </c>
      <c r="F49" s="158" t="s">
        <v>44</v>
      </c>
      <c r="G49" s="170">
        <v>9579</v>
      </c>
      <c r="H49" s="193">
        <v>100984</v>
      </c>
      <c r="I49" s="191">
        <v>9.4856610948269022</v>
      </c>
      <c r="J49" s="170">
        <v>9531</v>
      </c>
      <c r="K49" s="193">
        <v>102076</v>
      </c>
      <c r="L49" s="191">
        <v>9.3371605470433803</v>
      </c>
      <c r="M49" s="170">
        <v>9466</v>
      </c>
      <c r="N49" s="193">
        <v>103313</v>
      </c>
      <c r="O49" s="191">
        <v>9.1624480946250717</v>
      </c>
      <c r="P49" s="170">
        <v>9433</v>
      </c>
      <c r="Q49" s="193">
        <v>105010</v>
      </c>
      <c r="R49" s="191">
        <v>8.9829540043805345</v>
      </c>
      <c r="S49" s="154">
        <v>9477</v>
      </c>
      <c r="T49" s="154">
        <v>106389</v>
      </c>
      <c r="U49" s="191">
        <v>8.9078758142289143</v>
      </c>
      <c r="V49" s="154">
        <v>9481</v>
      </c>
      <c r="W49" s="154">
        <v>107893</v>
      </c>
      <c r="X49" s="191">
        <v>8.7874097485471712</v>
      </c>
      <c r="Y49" s="154">
        <v>9463</v>
      </c>
      <c r="Z49" s="154">
        <v>110245</v>
      </c>
      <c r="AA49" s="191">
        <v>8.5836092339788657</v>
      </c>
      <c r="AB49" s="154">
        <v>9440</v>
      </c>
      <c r="AC49" s="154">
        <v>113580</v>
      </c>
      <c r="AD49" s="191">
        <v>8.3113224159182959</v>
      </c>
    </row>
    <row r="50" spans="1:30" x14ac:dyDescent="0.2">
      <c r="A50" s="158" t="s">
        <v>181</v>
      </c>
      <c r="B50" s="158" t="s">
        <v>199</v>
      </c>
      <c r="C50" s="158" t="s">
        <v>288</v>
      </c>
      <c r="D50" s="158" t="s">
        <v>289</v>
      </c>
      <c r="E50" s="158" t="s">
        <v>315</v>
      </c>
      <c r="F50" s="158" t="s">
        <v>47</v>
      </c>
      <c r="G50" s="170">
        <v>7077</v>
      </c>
      <c r="H50" s="193">
        <v>132659</v>
      </c>
      <c r="I50" s="191">
        <v>5.3347303989929067</v>
      </c>
      <c r="J50" s="170">
        <v>7091</v>
      </c>
      <c r="K50" s="193">
        <v>133640</v>
      </c>
      <c r="L50" s="191">
        <v>5.306046093983837</v>
      </c>
      <c r="M50" s="170">
        <v>7066</v>
      </c>
      <c r="N50" s="193">
        <v>136121</v>
      </c>
      <c r="O50" s="191">
        <v>5.1909697989288937</v>
      </c>
      <c r="P50" s="170">
        <v>7074</v>
      </c>
      <c r="Q50" s="193">
        <v>138162</v>
      </c>
      <c r="R50" s="191">
        <v>5.1200764320145913</v>
      </c>
      <c r="S50" s="154">
        <v>7120</v>
      </c>
      <c r="T50" s="154">
        <v>139936</v>
      </c>
      <c r="U50" s="191">
        <v>5.0880402469700439</v>
      </c>
      <c r="V50" s="154">
        <v>7097</v>
      </c>
      <c r="W50" s="154">
        <v>142006</v>
      </c>
      <c r="X50" s="191">
        <v>4.9976761545286816</v>
      </c>
      <c r="Y50" s="154">
        <v>7107</v>
      </c>
      <c r="Z50" s="154">
        <v>145890</v>
      </c>
      <c r="AA50" s="191">
        <v>4.8714785112070738</v>
      </c>
      <c r="AB50" s="154">
        <v>7090</v>
      </c>
      <c r="AC50" s="154">
        <v>150202</v>
      </c>
      <c r="AD50" s="191">
        <v>4.7203099825568238</v>
      </c>
    </row>
    <row r="51" spans="1:30" x14ac:dyDescent="0.2">
      <c r="A51" s="158" t="s">
        <v>179</v>
      </c>
      <c r="B51" s="158" t="s">
        <v>203</v>
      </c>
      <c r="C51" s="158" t="s">
        <v>316</v>
      </c>
      <c r="D51" s="158" t="s">
        <v>317</v>
      </c>
      <c r="E51" s="158" t="s">
        <v>318</v>
      </c>
      <c r="F51" s="158" t="s">
        <v>48</v>
      </c>
      <c r="G51" s="170">
        <v>16781</v>
      </c>
      <c r="H51" s="193">
        <v>178736</v>
      </c>
      <c r="I51" s="191">
        <v>9.388707367290305</v>
      </c>
      <c r="J51" s="170">
        <v>16731</v>
      </c>
      <c r="K51" s="193">
        <v>178988</v>
      </c>
      <c r="L51" s="191">
        <v>9.3475540259682219</v>
      </c>
      <c r="M51" s="170">
        <v>16753</v>
      </c>
      <c r="N51" s="193">
        <v>180878</v>
      </c>
      <c r="O51" s="191">
        <v>9.2620440296774618</v>
      </c>
      <c r="P51" s="170">
        <v>16757</v>
      </c>
      <c r="Q51" s="193">
        <v>183248</v>
      </c>
      <c r="R51" s="191">
        <v>9.1444381384790017</v>
      </c>
      <c r="S51" s="154">
        <v>16893</v>
      </c>
      <c r="T51" s="154">
        <v>184908</v>
      </c>
      <c r="U51" s="191">
        <v>9.1358946070478293</v>
      </c>
      <c r="V51" s="154">
        <v>16991</v>
      </c>
      <c r="W51" s="154">
        <v>187516</v>
      </c>
      <c r="X51" s="191">
        <v>9.0610934533586462</v>
      </c>
      <c r="Y51" s="154">
        <v>16829</v>
      </c>
      <c r="Z51" s="154">
        <v>190477</v>
      </c>
      <c r="AA51" s="191">
        <v>8.8351874504533363</v>
      </c>
      <c r="AB51" s="154">
        <v>16889</v>
      </c>
      <c r="AC51" s="154">
        <v>195085</v>
      </c>
      <c r="AD51" s="191">
        <v>8.657251967091268</v>
      </c>
    </row>
    <row r="52" spans="1:30" x14ac:dyDescent="0.2">
      <c r="A52" s="158" t="s">
        <v>183</v>
      </c>
      <c r="B52" s="158" t="s">
        <v>211</v>
      </c>
      <c r="C52" s="158" t="s">
        <v>320</v>
      </c>
      <c r="D52" s="158" t="s">
        <v>321</v>
      </c>
      <c r="E52" s="158" t="s">
        <v>322</v>
      </c>
      <c r="F52" s="158" t="s">
        <v>323</v>
      </c>
      <c r="G52" s="170">
        <v>90421</v>
      </c>
      <c r="H52" s="193">
        <v>828300</v>
      </c>
      <c r="I52" s="191">
        <v>10.916455390558976</v>
      </c>
      <c r="J52" s="170">
        <v>89639</v>
      </c>
      <c r="K52" s="193">
        <v>827359</v>
      </c>
      <c r="L52" s="191">
        <v>10.834353648174492</v>
      </c>
      <c r="M52" s="170">
        <v>89373</v>
      </c>
      <c r="N52" s="193">
        <v>834104</v>
      </c>
      <c r="O52" s="191">
        <v>10.714850905882239</v>
      </c>
      <c r="P52" s="170">
        <v>89520</v>
      </c>
      <c r="Q52" s="193">
        <v>843801</v>
      </c>
      <c r="R52" s="191">
        <v>10.609136514415129</v>
      </c>
      <c r="S52" s="154">
        <v>89890</v>
      </c>
      <c r="T52" s="154">
        <v>850999</v>
      </c>
      <c r="U52" s="191">
        <v>10.562879627355613</v>
      </c>
      <c r="V52" s="154">
        <v>90085</v>
      </c>
      <c r="W52" s="154">
        <v>858821</v>
      </c>
      <c r="X52" s="191">
        <v>10.489380208448559</v>
      </c>
      <c r="Y52" s="154">
        <v>90123</v>
      </c>
      <c r="Z52" s="154">
        <v>877357</v>
      </c>
      <c r="AA52" s="191">
        <v>10.27210132249472</v>
      </c>
      <c r="AB52" s="154">
        <v>90628</v>
      </c>
      <c r="AC52" s="154">
        <v>899664</v>
      </c>
      <c r="AD52" s="191">
        <v>10.073538565508901</v>
      </c>
    </row>
    <row r="53" spans="1:30" x14ac:dyDescent="0.2">
      <c r="A53" s="158" t="s">
        <v>184</v>
      </c>
      <c r="B53" s="158" t="s">
        <v>190</v>
      </c>
      <c r="C53" s="158" t="s">
        <v>324</v>
      </c>
      <c r="D53" s="158" t="s">
        <v>325</v>
      </c>
      <c r="E53" s="158" t="s">
        <v>326</v>
      </c>
      <c r="F53" s="158" t="s">
        <v>50</v>
      </c>
      <c r="G53" s="170">
        <v>28430</v>
      </c>
      <c r="H53" s="193">
        <v>252916</v>
      </c>
      <c r="I53" s="191">
        <v>11.240886302171473</v>
      </c>
      <c r="J53" s="170">
        <v>28079</v>
      </c>
      <c r="K53" s="193">
        <v>252686</v>
      </c>
      <c r="L53" s="191">
        <v>11.112210411340557</v>
      </c>
      <c r="M53" s="170">
        <v>27951</v>
      </c>
      <c r="N53" s="193">
        <v>255146</v>
      </c>
      <c r="O53" s="191">
        <v>10.954904250899485</v>
      </c>
      <c r="P53" s="170">
        <v>27858</v>
      </c>
      <c r="Q53" s="193">
        <v>257773</v>
      </c>
      <c r="R53" s="191">
        <v>10.807183064168861</v>
      </c>
      <c r="S53" s="154">
        <v>27841</v>
      </c>
      <c r="T53" s="154">
        <v>260151</v>
      </c>
      <c r="U53" s="191">
        <v>10.701861611141222</v>
      </c>
      <c r="V53" s="154">
        <v>27797</v>
      </c>
      <c r="W53" s="154">
        <v>262299</v>
      </c>
      <c r="X53" s="191">
        <v>10.597447950621238</v>
      </c>
      <c r="Y53" s="154">
        <v>27802</v>
      </c>
      <c r="Z53" s="154">
        <v>265422</v>
      </c>
      <c r="AA53" s="191">
        <v>10.474640383992284</v>
      </c>
      <c r="AB53" s="154">
        <v>27832</v>
      </c>
      <c r="AC53" s="154">
        <v>272450</v>
      </c>
      <c r="AD53" s="191">
        <v>10.21545237658286</v>
      </c>
    </row>
    <row r="54" spans="1:30" x14ac:dyDescent="0.2">
      <c r="A54" s="158" t="s">
        <v>181</v>
      </c>
      <c r="B54" s="158" t="s">
        <v>199</v>
      </c>
      <c r="C54" s="158" t="s">
        <v>227</v>
      </c>
      <c r="D54" s="158" t="s">
        <v>228</v>
      </c>
      <c r="E54" s="158" t="s">
        <v>474</v>
      </c>
      <c r="F54" s="158" t="s">
        <v>475</v>
      </c>
      <c r="G54" s="170">
        <v>17274</v>
      </c>
      <c r="H54" s="193">
        <v>217993</v>
      </c>
      <c r="I54" s="191">
        <v>7.9241076548329525</v>
      </c>
      <c r="J54" s="170">
        <v>17054</v>
      </c>
      <c r="K54" s="193">
        <v>219717</v>
      </c>
      <c r="L54" s="191">
        <v>7.7618026825416324</v>
      </c>
      <c r="M54" s="170">
        <v>16906</v>
      </c>
      <c r="N54" s="193">
        <v>223233</v>
      </c>
      <c r="O54" s="191">
        <v>7.5732530584635791</v>
      </c>
      <c r="P54" s="170">
        <v>16718</v>
      </c>
      <c r="Q54" s="193">
        <v>226327</v>
      </c>
      <c r="R54" s="191">
        <v>7.3866573586006083</v>
      </c>
      <c r="S54" s="154">
        <v>16732</v>
      </c>
      <c r="T54" s="154">
        <v>229666</v>
      </c>
      <c r="U54" s="191">
        <v>7.2853622216610212</v>
      </c>
      <c r="V54" s="154">
        <v>16676</v>
      </c>
      <c r="W54" s="154">
        <v>232482</v>
      </c>
      <c r="X54" s="191">
        <v>7.173028449514371</v>
      </c>
      <c r="Y54" s="154">
        <v>16501</v>
      </c>
      <c r="Z54" s="154">
        <v>237314</v>
      </c>
      <c r="AA54" s="191">
        <v>6.9532349545328138</v>
      </c>
      <c r="AB54" s="154">
        <v>16432</v>
      </c>
      <c r="AC54" s="154">
        <v>244173</v>
      </c>
      <c r="AD54" s="191">
        <v>6.7296547939370859</v>
      </c>
    </row>
    <row r="55" spans="1:30" x14ac:dyDescent="0.2">
      <c r="A55" s="158" t="s">
        <v>182</v>
      </c>
      <c r="B55" s="158" t="s">
        <v>219</v>
      </c>
      <c r="C55" s="158" t="s">
        <v>251</v>
      </c>
      <c r="D55" s="158" t="s">
        <v>252</v>
      </c>
      <c r="E55" s="158" t="s">
        <v>327</v>
      </c>
      <c r="F55" s="158" t="s">
        <v>51</v>
      </c>
      <c r="G55" s="170">
        <v>7636</v>
      </c>
      <c r="H55" s="193">
        <v>86140</v>
      </c>
      <c r="I55" s="191">
        <v>8.8646389598328312</v>
      </c>
      <c r="J55" s="170">
        <v>7495</v>
      </c>
      <c r="K55" s="193">
        <v>86194</v>
      </c>
      <c r="L55" s="191">
        <v>8.6955008469267003</v>
      </c>
      <c r="M55" s="170">
        <v>7376</v>
      </c>
      <c r="N55" s="193">
        <v>86293</v>
      </c>
      <c r="O55" s="191">
        <v>8.5476226345126491</v>
      </c>
      <c r="P55" s="170">
        <v>7374</v>
      </c>
      <c r="Q55" s="193">
        <v>87097</v>
      </c>
      <c r="R55" s="191">
        <v>8.4664224944601987</v>
      </c>
      <c r="S55" s="154">
        <v>7445</v>
      </c>
      <c r="T55" s="154">
        <v>87707</v>
      </c>
      <c r="U55" s="191">
        <v>8.4884900863101009</v>
      </c>
      <c r="V55" s="154">
        <v>7498</v>
      </c>
      <c r="W55" s="154">
        <v>88713</v>
      </c>
      <c r="X55" s="191">
        <v>8.451974344233653</v>
      </c>
      <c r="Y55" s="154">
        <v>7466</v>
      </c>
      <c r="Z55" s="154">
        <v>90110</v>
      </c>
      <c r="AA55" s="191">
        <v>8.2854289202086342</v>
      </c>
      <c r="AB55" s="154">
        <v>7467</v>
      </c>
      <c r="AC55" s="154">
        <v>92404</v>
      </c>
      <c r="AD55" s="191">
        <v>8.0808190121639747</v>
      </c>
    </row>
    <row r="56" spans="1:30" x14ac:dyDescent="0.2">
      <c r="A56" s="158" t="s">
        <v>181</v>
      </c>
      <c r="B56" s="158" t="s">
        <v>199</v>
      </c>
      <c r="C56" s="158" t="s">
        <v>227</v>
      </c>
      <c r="D56" s="158" t="s">
        <v>228</v>
      </c>
      <c r="E56" s="158" t="s">
        <v>328</v>
      </c>
      <c r="F56" s="158" t="s">
        <v>149</v>
      </c>
      <c r="G56" s="170">
        <v>26054</v>
      </c>
      <c r="H56" s="193">
        <v>337340</v>
      </c>
      <c r="I56" s="191">
        <v>7.7233651508863463</v>
      </c>
      <c r="J56" s="170">
        <v>25902</v>
      </c>
      <c r="K56" s="193">
        <v>338041</v>
      </c>
      <c r="L56" s="191">
        <v>7.662384148668357</v>
      </c>
      <c r="M56" s="170">
        <v>25999</v>
      </c>
      <c r="N56" s="193">
        <v>342857</v>
      </c>
      <c r="O56" s="191">
        <v>7.5830448262686767</v>
      </c>
      <c r="P56" s="170">
        <v>26232</v>
      </c>
      <c r="Q56" s="193">
        <v>349037</v>
      </c>
      <c r="R56" s="191">
        <v>7.5155356022427426</v>
      </c>
      <c r="S56" s="154">
        <v>26544</v>
      </c>
      <c r="T56" s="154">
        <v>354265</v>
      </c>
      <c r="U56" s="191">
        <v>7.4926961455407675</v>
      </c>
      <c r="V56" s="154">
        <v>26743</v>
      </c>
      <c r="W56" s="154">
        <v>359376</v>
      </c>
      <c r="X56" s="191">
        <v>7.4415097279729308</v>
      </c>
      <c r="Y56" s="154">
        <v>26833</v>
      </c>
      <c r="Z56" s="154">
        <v>366977</v>
      </c>
      <c r="AA56" s="191">
        <v>7.311902380803156</v>
      </c>
      <c r="AB56" s="154">
        <v>27084</v>
      </c>
      <c r="AC56" s="154">
        <v>378387</v>
      </c>
      <c r="AD56" s="191">
        <v>7.1577511912407132</v>
      </c>
    </row>
    <row r="57" spans="1:30" x14ac:dyDescent="0.2">
      <c r="A57" s="158" t="s">
        <v>180</v>
      </c>
      <c r="B57" s="158" t="s">
        <v>215</v>
      </c>
      <c r="C57" s="158" t="s">
        <v>285</v>
      </c>
      <c r="D57" s="158" t="s">
        <v>286</v>
      </c>
      <c r="E57" s="158" t="s">
        <v>329</v>
      </c>
      <c r="F57" s="158" t="s">
        <v>53</v>
      </c>
      <c r="G57" s="170">
        <v>13565</v>
      </c>
      <c r="H57" s="193">
        <v>133796</v>
      </c>
      <c r="I57" s="191">
        <v>10.13856916499746</v>
      </c>
      <c r="J57" s="170">
        <v>13464</v>
      </c>
      <c r="K57" s="193">
        <v>134346</v>
      </c>
      <c r="L57" s="191">
        <v>10.021883792595238</v>
      </c>
      <c r="M57" s="170">
        <v>13413</v>
      </c>
      <c r="N57" s="193">
        <v>135995</v>
      </c>
      <c r="O57" s="191">
        <v>9.8628626052428388</v>
      </c>
      <c r="P57" s="170">
        <v>13327</v>
      </c>
      <c r="Q57" s="193">
        <v>137154</v>
      </c>
      <c r="R57" s="191">
        <v>9.7168146754742857</v>
      </c>
      <c r="S57" s="154">
        <v>13528</v>
      </c>
      <c r="T57" s="154">
        <v>139449</v>
      </c>
      <c r="U57" s="191">
        <v>9.70103765534353</v>
      </c>
      <c r="V57" s="154">
        <v>13632</v>
      </c>
      <c r="W57" s="154">
        <v>142126</v>
      </c>
      <c r="X57" s="191">
        <v>9.5914892419402502</v>
      </c>
      <c r="Y57" s="154">
        <v>13836</v>
      </c>
      <c r="Z57" s="154">
        <v>146715</v>
      </c>
      <c r="AA57" s="191">
        <v>9.4305285758102446</v>
      </c>
      <c r="AB57" s="154">
        <v>14060</v>
      </c>
      <c r="AC57" s="154">
        <v>151218</v>
      </c>
      <c r="AD57" s="191">
        <v>9.2978349138330092</v>
      </c>
    </row>
    <row r="58" spans="1:30" x14ac:dyDescent="0.2">
      <c r="A58" s="158" t="s">
        <v>180</v>
      </c>
      <c r="B58" s="158" t="s">
        <v>215</v>
      </c>
      <c r="C58" s="158" t="s">
        <v>330</v>
      </c>
      <c r="D58" s="158" t="s">
        <v>331</v>
      </c>
      <c r="E58" s="158" t="s">
        <v>332</v>
      </c>
      <c r="F58" s="158" t="s">
        <v>333</v>
      </c>
      <c r="G58" s="170">
        <v>52100</v>
      </c>
      <c r="H58" s="193">
        <v>409662</v>
      </c>
      <c r="I58" s="191">
        <v>12.717801504655057</v>
      </c>
      <c r="J58" s="170">
        <v>52412</v>
      </c>
      <c r="K58" s="193">
        <v>411016</v>
      </c>
      <c r="L58" s="191">
        <v>12.751815014500654</v>
      </c>
      <c r="M58" s="170">
        <v>52609</v>
      </c>
      <c r="N58" s="193">
        <v>416277</v>
      </c>
      <c r="O58" s="191">
        <v>12.637979037996333</v>
      </c>
      <c r="P58" s="170">
        <v>52822</v>
      </c>
      <c r="Q58" s="193">
        <v>420281</v>
      </c>
      <c r="R58" s="191">
        <v>12.568257903640658</v>
      </c>
      <c r="S58" s="154">
        <v>53349</v>
      </c>
      <c r="T58" s="154">
        <v>424692</v>
      </c>
      <c r="U58" s="191">
        <v>12.561809499590289</v>
      </c>
      <c r="V58" s="154">
        <v>53765</v>
      </c>
      <c r="W58" s="154">
        <v>429342</v>
      </c>
      <c r="X58" s="191">
        <v>12.522650940276051</v>
      </c>
      <c r="Y58" s="154">
        <v>53736</v>
      </c>
      <c r="Z58" s="154">
        <v>436333</v>
      </c>
      <c r="AA58" s="191">
        <v>12.315364641225852</v>
      </c>
      <c r="AB58" s="154">
        <v>54093</v>
      </c>
      <c r="AC58" s="154">
        <v>445978</v>
      </c>
      <c r="AD58" s="191">
        <v>12.129073631434736</v>
      </c>
    </row>
    <row r="59" spans="1:30" x14ac:dyDescent="0.2">
      <c r="A59" s="158" t="s">
        <v>182</v>
      </c>
      <c r="B59" s="158" t="s">
        <v>219</v>
      </c>
      <c r="C59" s="158" t="s">
        <v>251</v>
      </c>
      <c r="D59" s="158" t="s">
        <v>252</v>
      </c>
      <c r="E59" s="158" t="s">
        <v>334</v>
      </c>
      <c r="F59" s="158" t="s">
        <v>54</v>
      </c>
      <c r="G59" s="170">
        <v>23910</v>
      </c>
      <c r="H59" s="193">
        <v>250322</v>
      </c>
      <c r="I59" s="191">
        <v>9.5516974137311141</v>
      </c>
      <c r="J59" s="170">
        <v>23995</v>
      </c>
      <c r="K59" s="193">
        <v>252941</v>
      </c>
      <c r="L59" s="191">
        <v>9.4864019672571871</v>
      </c>
      <c r="M59" s="170">
        <v>24055</v>
      </c>
      <c r="N59" s="193">
        <v>256148</v>
      </c>
      <c r="O59" s="191">
        <v>9.3910551712291337</v>
      </c>
      <c r="P59" s="170">
        <v>24132</v>
      </c>
      <c r="Q59" s="193">
        <v>260078</v>
      </c>
      <c r="R59" s="191">
        <v>9.2787548350879359</v>
      </c>
      <c r="S59" s="154">
        <v>24372</v>
      </c>
      <c r="T59" s="154">
        <v>263640</v>
      </c>
      <c r="U59" s="191">
        <v>9.2444242148384159</v>
      </c>
      <c r="V59" s="154">
        <v>24632</v>
      </c>
      <c r="W59" s="154">
        <v>267580</v>
      </c>
      <c r="X59" s="191">
        <v>9.2054712609313096</v>
      </c>
      <c r="Y59" s="154">
        <v>24691</v>
      </c>
      <c r="Z59" s="154">
        <v>273231</v>
      </c>
      <c r="AA59" s="191">
        <v>9.0366759262309184</v>
      </c>
      <c r="AB59" s="154">
        <v>24879</v>
      </c>
      <c r="AC59" s="154">
        <v>282205</v>
      </c>
      <c r="AD59" s="191">
        <v>8.815931680870289</v>
      </c>
    </row>
    <row r="60" spans="1:30" x14ac:dyDescent="0.2">
      <c r="A60" s="158" t="s">
        <v>182</v>
      </c>
      <c r="B60" s="158" t="s">
        <v>219</v>
      </c>
      <c r="C60" s="158" t="s">
        <v>224</v>
      </c>
      <c r="D60" s="158" t="s">
        <v>225</v>
      </c>
      <c r="E60" s="158" t="s">
        <v>336</v>
      </c>
      <c r="F60" s="158" t="s">
        <v>133</v>
      </c>
      <c r="G60" s="170">
        <v>27225</v>
      </c>
      <c r="H60" s="193">
        <v>274571</v>
      </c>
      <c r="I60" s="191">
        <v>9.9154681302832426</v>
      </c>
      <c r="J60" s="170">
        <v>26803</v>
      </c>
      <c r="K60" s="193">
        <v>276043</v>
      </c>
      <c r="L60" s="191">
        <v>9.7097191379603895</v>
      </c>
      <c r="M60" s="170">
        <v>26652</v>
      </c>
      <c r="N60" s="193">
        <v>280006</v>
      </c>
      <c r="O60" s="191">
        <v>9.5183674635543536</v>
      </c>
      <c r="P60" s="170">
        <v>26413</v>
      </c>
      <c r="Q60" s="193">
        <v>282671</v>
      </c>
      <c r="R60" s="191">
        <v>9.3440784516275102</v>
      </c>
      <c r="S60" s="154">
        <v>26406</v>
      </c>
      <c r="T60" s="154">
        <v>285510</v>
      </c>
      <c r="U60" s="191">
        <v>9.2487128296732166</v>
      </c>
      <c r="V60" s="154">
        <v>26354</v>
      </c>
      <c r="W60" s="154">
        <v>287871</v>
      </c>
      <c r="X60" s="191">
        <v>9.1547950297181728</v>
      </c>
      <c r="Y60" s="154">
        <v>26311</v>
      </c>
      <c r="Z60" s="154">
        <v>293878</v>
      </c>
      <c r="AA60" s="191">
        <v>8.9530349328632965</v>
      </c>
      <c r="AB60" s="154">
        <v>26534</v>
      </c>
      <c r="AC60" s="154">
        <v>301828</v>
      </c>
      <c r="AD60" s="191">
        <v>8.7910995666406038</v>
      </c>
    </row>
    <row r="61" spans="1:30" x14ac:dyDescent="0.2">
      <c r="A61" s="158" t="s">
        <v>179</v>
      </c>
      <c r="B61" s="158" t="s">
        <v>203</v>
      </c>
      <c r="C61" s="158" t="s">
        <v>204</v>
      </c>
      <c r="D61" s="158" t="s">
        <v>205</v>
      </c>
      <c r="E61" s="158" t="s">
        <v>337</v>
      </c>
      <c r="F61" s="158" t="s">
        <v>56</v>
      </c>
      <c r="G61" s="170">
        <v>21772</v>
      </c>
      <c r="H61" s="193">
        <v>177070</v>
      </c>
      <c r="I61" s="191">
        <v>12.295702264641102</v>
      </c>
      <c r="J61" s="170">
        <v>21598</v>
      </c>
      <c r="K61" s="193">
        <v>177669</v>
      </c>
      <c r="L61" s="191">
        <v>12.156313144105049</v>
      </c>
      <c r="M61" s="170">
        <v>21522</v>
      </c>
      <c r="N61" s="193">
        <v>180477</v>
      </c>
      <c r="O61" s="191">
        <v>11.925065243770675</v>
      </c>
      <c r="P61" s="170">
        <v>21363</v>
      </c>
      <c r="Q61" s="193">
        <v>182709</v>
      </c>
      <c r="R61" s="191">
        <v>11.692363266177363</v>
      </c>
      <c r="S61" s="154">
        <v>21379</v>
      </c>
      <c r="T61" s="154">
        <v>185606</v>
      </c>
      <c r="U61" s="191">
        <v>11.518485393791149</v>
      </c>
      <c r="V61" s="154">
        <v>21342</v>
      </c>
      <c r="W61" s="154">
        <v>188683</v>
      </c>
      <c r="X61" s="191">
        <v>11.311034910405283</v>
      </c>
      <c r="Y61" s="154">
        <v>21259</v>
      </c>
      <c r="Z61" s="154">
        <v>192917</v>
      </c>
      <c r="AA61" s="191">
        <v>11.019764976647989</v>
      </c>
      <c r="AB61" s="154">
        <v>21219</v>
      </c>
      <c r="AC61" s="154">
        <v>198406</v>
      </c>
      <c r="AD61" s="191">
        <v>10.694737054322955</v>
      </c>
    </row>
    <row r="62" spans="1:30" x14ac:dyDescent="0.2">
      <c r="A62" s="158" t="s">
        <v>182</v>
      </c>
      <c r="B62" s="158" t="s">
        <v>219</v>
      </c>
      <c r="C62" s="158" t="s">
        <v>220</v>
      </c>
      <c r="D62" s="158" t="s">
        <v>221</v>
      </c>
      <c r="E62" s="158" t="s">
        <v>339</v>
      </c>
      <c r="F62" s="158" t="s">
        <v>52</v>
      </c>
      <c r="G62" s="170">
        <v>18355</v>
      </c>
      <c r="H62" s="193">
        <v>157148</v>
      </c>
      <c r="I62" s="191">
        <v>11.680072288543283</v>
      </c>
      <c r="J62" s="170">
        <v>18344</v>
      </c>
      <c r="K62" s="193">
        <v>157411</v>
      </c>
      <c r="L62" s="191">
        <v>11.653569318535553</v>
      </c>
      <c r="M62" s="170">
        <v>18359</v>
      </c>
      <c r="N62" s="193">
        <v>158526</v>
      </c>
      <c r="O62" s="191">
        <v>11.581065566531674</v>
      </c>
      <c r="P62" s="170">
        <v>18379</v>
      </c>
      <c r="Q62" s="193">
        <v>159285</v>
      </c>
      <c r="R62" s="191">
        <v>11.538437392095929</v>
      </c>
      <c r="S62" s="154">
        <v>18536</v>
      </c>
      <c r="T62" s="154">
        <v>160537</v>
      </c>
      <c r="U62" s="191">
        <v>11.546247905467276</v>
      </c>
      <c r="V62" s="154">
        <v>18606</v>
      </c>
      <c r="W62" s="154">
        <v>162196</v>
      </c>
      <c r="X62" s="191">
        <v>11.471306320747738</v>
      </c>
      <c r="Y62" s="154">
        <v>18596</v>
      </c>
      <c r="Z62" s="154">
        <v>164690</v>
      </c>
      <c r="AA62" s="191">
        <v>11.291517396320359</v>
      </c>
      <c r="AB62" s="154">
        <v>18790</v>
      </c>
      <c r="AC62" s="154">
        <v>168679</v>
      </c>
      <c r="AD62" s="191">
        <v>11.139501656993462</v>
      </c>
    </row>
    <row r="63" spans="1:30" x14ac:dyDescent="0.2">
      <c r="A63" s="158" t="s">
        <v>181</v>
      </c>
      <c r="B63" s="158" t="s">
        <v>199</v>
      </c>
      <c r="C63" s="158" t="s">
        <v>257</v>
      </c>
      <c r="D63" s="158" t="s">
        <v>258</v>
      </c>
      <c r="E63" s="158" t="s">
        <v>340</v>
      </c>
      <c r="F63" s="158" t="s">
        <v>58</v>
      </c>
      <c r="G63" s="170">
        <v>21925</v>
      </c>
      <c r="H63" s="193">
        <v>241600</v>
      </c>
      <c r="I63" s="191">
        <v>9.074917218543046</v>
      </c>
      <c r="J63" s="170">
        <v>21926</v>
      </c>
      <c r="K63" s="193">
        <v>241906</v>
      </c>
      <c r="L63" s="191">
        <v>9.0638512480054239</v>
      </c>
      <c r="M63" s="170">
        <v>22009</v>
      </c>
      <c r="N63" s="193">
        <v>243670</v>
      </c>
      <c r="O63" s="191">
        <v>9.032297779784134</v>
      </c>
      <c r="P63" s="170">
        <v>22073</v>
      </c>
      <c r="Q63" s="193">
        <v>245845</v>
      </c>
      <c r="R63" s="191">
        <v>8.9784213630539575</v>
      </c>
      <c r="S63" s="154">
        <v>22140</v>
      </c>
      <c r="T63" s="154">
        <v>247543</v>
      </c>
      <c r="U63" s="191">
        <v>8.9439006556436667</v>
      </c>
      <c r="V63" s="154">
        <v>22208</v>
      </c>
      <c r="W63" s="154">
        <v>249570</v>
      </c>
      <c r="X63" s="191">
        <v>8.8985054293384618</v>
      </c>
      <c r="Y63" s="154">
        <v>22340</v>
      </c>
      <c r="Z63" s="154">
        <v>253847</v>
      </c>
      <c r="AA63" s="191">
        <v>8.8005767253503091</v>
      </c>
      <c r="AB63" s="154">
        <v>22477</v>
      </c>
      <c r="AC63" s="154">
        <v>259532</v>
      </c>
      <c r="AD63" s="191">
        <v>8.6605890603085562</v>
      </c>
    </row>
    <row r="64" spans="1:30" x14ac:dyDescent="0.2">
      <c r="A64" s="158" t="s">
        <v>179</v>
      </c>
      <c r="B64" s="158" t="s">
        <v>203</v>
      </c>
      <c r="C64" s="158" t="s">
        <v>342</v>
      </c>
      <c r="D64" s="158" t="s">
        <v>343</v>
      </c>
      <c r="E64" s="158" t="s">
        <v>344</v>
      </c>
      <c r="F64" s="158" t="s">
        <v>345</v>
      </c>
      <c r="G64" s="170">
        <v>60308</v>
      </c>
      <c r="H64" s="193">
        <v>500554</v>
      </c>
      <c r="I64" s="191">
        <v>12.048250538403449</v>
      </c>
      <c r="J64" s="170">
        <v>60112</v>
      </c>
      <c r="K64" s="193">
        <v>501525</v>
      </c>
      <c r="L64" s="191">
        <v>11.985843178306165</v>
      </c>
      <c r="M64" s="170">
        <v>60143</v>
      </c>
      <c r="N64" s="193">
        <v>506835</v>
      </c>
      <c r="O64" s="191">
        <v>11.866386496591593</v>
      </c>
      <c r="P64" s="170">
        <v>60551</v>
      </c>
      <c r="Q64" s="193">
        <v>514451</v>
      </c>
      <c r="R64" s="191">
        <v>11.770022801005343</v>
      </c>
      <c r="S64" s="154">
        <v>61122</v>
      </c>
      <c r="T64" s="154">
        <v>519735</v>
      </c>
      <c r="U64" s="191">
        <v>11.760223960287455</v>
      </c>
      <c r="V64" s="154">
        <v>61281</v>
      </c>
      <c r="W64" s="154">
        <v>524599</v>
      </c>
      <c r="X64" s="191">
        <v>11.681493864837714</v>
      </c>
      <c r="Y64" s="154">
        <v>61397</v>
      </c>
      <c r="Z64" s="154">
        <v>534209</v>
      </c>
      <c r="AA64" s="191">
        <v>11.493067320093822</v>
      </c>
      <c r="AB64" s="154">
        <v>61586</v>
      </c>
      <c r="AC64" s="154">
        <v>547664</v>
      </c>
      <c r="AD64" s="191">
        <v>11.24521604487423</v>
      </c>
    </row>
    <row r="65" spans="1:30" x14ac:dyDescent="0.2">
      <c r="A65" s="158" t="s">
        <v>161</v>
      </c>
      <c r="B65" s="158" t="s">
        <v>195</v>
      </c>
      <c r="C65" s="158" t="s">
        <v>346</v>
      </c>
      <c r="D65" s="158" t="s">
        <v>347</v>
      </c>
      <c r="E65" s="158" t="s">
        <v>348</v>
      </c>
      <c r="F65" s="158" t="s">
        <v>349</v>
      </c>
      <c r="G65" s="170">
        <v>54717</v>
      </c>
      <c r="H65" s="193">
        <v>447842</v>
      </c>
      <c r="I65" s="191">
        <v>12.217925071788711</v>
      </c>
      <c r="J65" s="170">
        <v>53895</v>
      </c>
      <c r="K65" s="193">
        <v>446977</v>
      </c>
      <c r="L65" s="191">
        <v>12.057667396756433</v>
      </c>
      <c r="M65" s="170">
        <v>53465</v>
      </c>
      <c r="N65" s="193">
        <v>452095</v>
      </c>
      <c r="O65" s="191">
        <v>11.826054258507614</v>
      </c>
      <c r="P65" s="170">
        <v>53194</v>
      </c>
      <c r="Q65" s="193">
        <v>458923</v>
      </c>
      <c r="R65" s="191">
        <v>11.59105122210044</v>
      </c>
      <c r="S65" s="154">
        <v>53240</v>
      </c>
      <c r="T65" s="154">
        <v>463863</v>
      </c>
      <c r="U65" s="191">
        <v>11.47752676975745</v>
      </c>
      <c r="V65" s="154">
        <v>53290</v>
      </c>
      <c r="W65" s="154">
        <v>468329</v>
      </c>
      <c r="X65" s="191">
        <v>11.378752970668057</v>
      </c>
      <c r="Y65" s="154">
        <v>53286</v>
      </c>
      <c r="Z65" s="154">
        <v>477752</v>
      </c>
      <c r="AA65" s="191">
        <v>11.153485490379946</v>
      </c>
      <c r="AB65" s="154">
        <v>53614</v>
      </c>
      <c r="AC65" s="154">
        <v>490236</v>
      </c>
      <c r="AD65" s="191">
        <v>10.936365342406514</v>
      </c>
    </row>
    <row r="66" spans="1:30" x14ac:dyDescent="0.2">
      <c r="A66" s="158" t="s">
        <v>181</v>
      </c>
      <c r="B66" s="158" t="s">
        <v>199</v>
      </c>
      <c r="C66" s="158" t="s">
        <v>257</v>
      </c>
      <c r="D66" s="158" t="s">
        <v>258</v>
      </c>
      <c r="E66" s="158" t="s">
        <v>350</v>
      </c>
      <c r="F66" s="158" t="s">
        <v>24</v>
      </c>
      <c r="G66" s="170">
        <v>16619</v>
      </c>
      <c r="H66" s="193">
        <v>167699</v>
      </c>
      <c r="I66" s="191">
        <v>9.9100173525185014</v>
      </c>
      <c r="J66" s="170">
        <v>16530</v>
      </c>
      <c r="K66" s="193">
        <v>167608</v>
      </c>
      <c r="L66" s="191">
        <v>9.8622977423512008</v>
      </c>
      <c r="M66" s="170">
        <v>16562</v>
      </c>
      <c r="N66" s="193">
        <v>169446</v>
      </c>
      <c r="O66" s="191">
        <v>9.7742053515574288</v>
      </c>
      <c r="P66" s="170">
        <v>16651</v>
      </c>
      <c r="Q66" s="193">
        <v>170886</v>
      </c>
      <c r="R66" s="191">
        <v>9.7439228491508967</v>
      </c>
      <c r="S66" s="154">
        <v>16809</v>
      </c>
      <c r="T66" s="154">
        <v>172604</v>
      </c>
      <c r="U66" s="191">
        <v>9.738476512711177</v>
      </c>
      <c r="V66" s="154">
        <v>16915</v>
      </c>
      <c r="W66" s="154">
        <v>174597</v>
      </c>
      <c r="X66" s="191">
        <v>9.6880244219545588</v>
      </c>
      <c r="Y66" s="154">
        <v>17087</v>
      </c>
      <c r="Z66" s="154">
        <v>178234</v>
      </c>
      <c r="AA66" s="191">
        <v>9.5868352839525564</v>
      </c>
      <c r="AB66" s="154">
        <v>17055</v>
      </c>
      <c r="AC66" s="154">
        <v>182673</v>
      </c>
      <c r="AD66" s="191">
        <v>9.3363551263733555</v>
      </c>
    </row>
    <row r="67" spans="1:30" x14ac:dyDescent="0.2">
      <c r="A67" s="158" t="s">
        <v>179</v>
      </c>
      <c r="B67" s="158" t="s">
        <v>203</v>
      </c>
      <c r="C67" s="158" t="s">
        <v>316</v>
      </c>
      <c r="D67" s="158" t="s">
        <v>317</v>
      </c>
      <c r="E67" s="158" t="s">
        <v>351</v>
      </c>
      <c r="F67" s="158" t="s">
        <v>60</v>
      </c>
      <c r="G67" s="170">
        <v>20788</v>
      </c>
      <c r="H67" s="193">
        <v>177530</v>
      </c>
      <c r="I67" s="191">
        <v>11.709570213485044</v>
      </c>
      <c r="J67" s="170">
        <v>20318</v>
      </c>
      <c r="K67" s="193">
        <v>177439</v>
      </c>
      <c r="L67" s="191">
        <v>11.450695732054395</v>
      </c>
      <c r="M67" s="170">
        <v>20088</v>
      </c>
      <c r="N67" s="193">
        <v>179248</v>
      </c>
      <c r="O67" s="191">
        <v>11.20681960189235</v>
      </c>
      <c r="P67" s="170">
        <v>19863</v>
      </c>
      <c r="Q67" s="193">
        <v>180454</v>
      </c>
      <c r="R67" s="191">
        <v>11.007237301472951</v>
      </c>
      <c r="S67" s="154">
        <v>19761</v>
      </c>
      <c r="T67" s="154">
        <v>182081</v>
      </c>
      <c r="U67" s="191">
        <v>10.852862187707668</v>
      </c>
      <c r="V67" s="154">
        <v>19514</v>
      </c>
      <c r="W67" s="154">
        <v>183652</v>
      </c>
      <c r="X67" s="191">
        <v>10.625530895389106</v>
      </c>
      <c r="Y67" s="154">
        <v>19162</v>
      </c>
      <c r="Z67" s="154">
        <v>186523</v>
      </c>
      <c r="AA67" s="191">
        <v>10.273263887027337</v>
      </c>
      <c r="AB67" s="154">
        <v>18960</v>
      </c>
      <c r="AC67" s="154">
        <v>191341</v>
      </c>
      <c r="AD67" s="191">
        <v>9.909010614557257</v>
      </c>
    </row>
    <row r="68" spans="1:30" x14ac:dyDescent="0.2">
      <c r="A68" s="158" t="s">
        <v>181</v>
      </c>
      <c r="B68" s="158" t="s">
        <v>199</v>
      </c>
      <c r="C68" s="158" t="s">
        <v>288</v>
      </c>
      <c r="D68" s="158" t="s">
        <v>289</v>
      </c>
      <c r="E68" s="158" t="s">
        <v>353</v>
      </c>
      <c r="F68" s="158" t="s">
        <v>62</v>
      </c>
      <c r="G68" s="170">
        <v>7550</v>
      </c>
      <c r="H68" s="193">
        <v>79077</v>
      </c>
      <c r="I68" s="191">
        <v>9.547656082046613</v>
      </c>
      <c r="J68" s="170">
        <v>7634</v>
      </c>
      <c r="K68" s="193">
        <v>80305</v>
      </c>
      <c r="L68" s="191">
        <v>9.5062573936865693</v>
      </c>
      <c r="M68" s="170">
        <v>7693</v>
      </c>
      <c r="N68" s="193">
        <v>81372</v>
      </c>
      <c r="O68" s="191">
        <v>9.4541119795507065</v>
      </c>
      <c r="P68" s="170">
        <v>7814</v>
      </c>
      <c r="Q68" s="193">
        <v>82778</v>
      </c>
      <c r="R68" s="191">
        <v>9.439706202131001</v>
      </c>
      <c r="S68" s="154">
        <v>7957</v>
      </c>
      <c r="T68" s="154">
        <v>84067</v>
      </c>
      <c r="U68" s="191">
        <v>9.4650695278765742</v>
      </c>
      <c r="V68" s="154">
        <v>8037</v>
      </c>
      <c r="W68" s="154">
        <v>85523</v>
      </c>
      <c r="X68" s="191">
        <v>9.3974720250692805</v>
      </c>
      <c r="Y68" s="154">
        <v>8013</v>
      </c>
      <c r="Z68" s="154">
        <v>87562</v>
      </c>
      <c r="AA68" s="191">
        <v>9.1512299856101951</v>
      </c>
      <c r="AB68" s="154">
        <v>8099</v>
      </c>
      <c r="AC68" s="154">
        <v>90083</v>
      </c>
      <c r="AD68" s="191">
        <v>8.9905975600279735</v>
      </c>
    </row>
    <row r="69" spans="1:30" x14ac:dyDescent="0.2">
      <c r="A69" s="158" t="s">
        <v>161</v>
      </c>
      <c r="B69" s="158" t="s">
        <v>195</v>
      </c>
      <c r="C69" s="158" t="s">
        <v>196</v>
      </c>
      <c r="D69" s="158" t="s">
        <v>197</v>
      </c>
      <c r="E69" s="158" t="s">
        <v>476</v>
      </c>
      <c r="F69" s="158" t="s">
        <v>477</v>
      </c>
      <c r="G69" s="170">
        <v>76369</v>
      </c>
      <c r="H69" s="193">
        <v>688393</v>
      </c>
      <c r="I69" s="191">
        <v>11.093808333321228</v>
      </c>
      <c r="J69" s="170">
        <v>76159</v>
      </c>
      <c r="K69" s="193">
        <v>693946</v>
      </c>
      <c r="L69" s="191">
        <v>10.974773253250254</v>
      </c>
      <c r="M69" s="170">
        <v>76242</v>
      </c>
      <c r="N69" s="193">
        <v>705643</v>
      </c>
      <c r="O69" s="191">
        <v>10.80461366441671</v>
      </c>
      <c r="P69" s="170">
        <v>76699</v>
      </c>
      <c r="Q69" s="193">
        <v>720127</v>
      </c>
      <c r="R69" s="191">
        <v>10.650760213129074</v>
      </c>
      <c r="S69" s="154">
        <v>77292</v>
      </c>
      <c r="T69" s="154">
        <v>731463</v>
      </c>
      <c r="U69" s="191">
        <v>10.566768243916643</v>
      </c>
      <c r="V69" s="154">
        <v>77625</v>
      </c>
      <c r="W69" s="154">
        <v>739441</v>
      </c>
      <c r="X69" s="191">
        <v>10.497794955919403</v>
      </c>
      <c r="Y69" s="154">
        <v>78142</v>
      </c>
      <c r="Z69" s="154">
        <v>760590</v>
      </c>
      <c r="AA69" s="191">
        <v>10.273866340604004</v>
      </c>
      <c r="AB69" s="154">
        <v>79126</v>
      </c>
      <c r="AC69" s="154">
        <v>786910</v>
      </c>
      <c r="AD69" s="191">
        <v>10.055279510998716</v>
      </c>
    </row>
    <row r="70" spans="1:30" x14ac:dyDescent="0.2">
      <c r="A70" s="158" t="s">
        <v>181</v>
      </c>
      <c r="B70" s="158" t="s">
        <v>199</v>
      </c>
      <c r="C70" s="158" t="s">
        <v>288</v>
      </c>
      <c r="D70" s="158" t="s">
        <v>289</v>
      </c>
      <c r="E70" s="158" t="s">
        <v>356</v>
      </c>
      <c r="F70" s="158" t="s">
        <v>65</v>
      </c>
      <c r="G70" s="170">
        <v>9216</v>
      </c>
      <c r="H70" s="193">
        <v>80659</v>
      </c>
      <c r="I70" s="191">
        <v>11.425879319108841</v>
      </c>
      <c r="J70" s="170">
        <v>9174</v>
      </c>
      <c r="K70" s="193">
        <v>80762</v>
      </c>
      <c r="L70" s="191">
        <v>11.359302642331789</v>
      </c>
      <c r="M70" s="170">
        <v>9205</v>
      </c>
      <c r="N70" s="193">
        <v>81602</v>
      </c>
      <c r="O70" s="191">
        <v>11.280360775471189</v>
      </c>
      <c r="P70" s="170">
        <v>9215</v>
      </c>
      <c r="Q70" s="193">
        <v>82420</v>
      </c>
      <c r="R70" s="191">
        <v>11.18053870419801</v>
      </c>
      <c r="S70" s="154">
        <v>9330</v>
      </c>
      <c r="T70" s="154">
        <v>83536</v>
      </c>
      <c r="U70" s="191">
        <v>11.168837387473664</v>
      </c>
      <c r="V70" s="154">
        <v>9373</v>
      </c>
      <c r="W70" s="154">
        <v>84481</v>
      </c>
      <c r="X70" s="191">
        <v>11.094802381600596</v>
      </c>
      <c r="Y70" s="154">
        <v>9341</v>
      </c>
      <c r="Z70" s="154">
        <v>85624</v>
      </c>
      <c r="AA70" s="191">
        <v>10.909324488461179</v>
      </c>
      <c r="AB70" s="154">
        <v>9293</v>
      </c>
      <c r="AC70" s="154">
        <v>87452</v>
      </c>
      <c r="AD70" s="191">
        <v>10.626400768421535</v>
      </c>
    </row>
    <row r="71" spans="1:30" x14ac:dyDescent="0.2">
      <c r="A71" s="158" t="s">
        <v>180</v>
      </c>
      <c r="B71" s="158" t="s">
        <v>215</v>
      </c>
      <c r="C71" s="158" t="s">
        <v>246</v>
      </c>
      <c r="D71" s="158" t="s">
        <v>247</v>
      </c>
      <c r="E71" s="158" t="s">
        <v>357</v>
      </c>
      <c r="F71" s="158" t="s">
        <v>66</v>
      </c>
      <c r="G71" s="170">
        <v>12358</v>
      </c>
      <c r="H71" s="193">
        <v>116704</v>
      </c>
      <c r="I71" s="191">
        <v>10.589182890046613</v>
      </c>
      <c r="J71" s="170">
        <v>12381</v>
      </c>
      <c r="K71" s="193">
        <v>116720</v>
      </c>
      <c r="L71" s="191">
        <v>10.607436600411241</v>
      </c>
      <c r="M71" s="170">
        <v>12467</v>
      </c>
      <c r="N71" s="193">
        <v>117895</v>
      </c>
      <c r="O71" s="191">
        <v>10.574663895839519</v>
      </c>
      <c r="P71" s="170">
        <v>12380</v>
      </c>
      <c r="Q71" s="193">
        <v>118650</v>
      </c>
      <c r="R71" s="191">
        <v>10.434049726085124</v>
      </c>
      <c r="S71" s="154">
        <v>12355</v>
      </c>
      <c r="T71" s="154">
        <v>119103</v>
      </c>
      <c r="U71" s="191">
        <v>10.373374306272721</v>
      </c>
      <c r="V71" s="154">
        <v>12249</v>
      </c>
      <c r="W71" s="154">
        <v>119039</v>
      </c>
      <c r="X71" s="191">
        <v>10.289904989121212</v>
      </c>
      <c r="Y71" s="154">
        <v>12224</v>
      </c>
      <c r="Z71" s="154">
        <v>120961</v>
      </c>
      <c r="AA71" s="191">
        <v>10.105736559717595</v>
      </c>
      <c r="AB71" s="154">
        <v>12110</v>
      </c>
      <c r="AC71" s="154">
        <v>123470</v>
      </c>
      <c r="AD71" s="191">
        <v>9.8080505385923704</v>
      </c>
    </row>
    <row r="72" spans="1:30" x14ac:dyDescent="0.2">
      <c r="A72" s="158" t="s">
        <v>181</v>
      </c>
      <c r="B72" s="158" t="s">
        <v>199</v>
      </c>
      <c r="C72" s="158" t="s">
        <v>257</v>
      </c>
      <c r="D72" s="158" t="s">
        <v>258</v>
      </c>
      <c r="E72" s="158" t="s">
        <v>358</v>
      </c>
      <c r="F72" s="158" t="s">
        <v>67</v>
      </c>
      <c r="G72" s="170">
        <v>9897</v>
      </c>
      <c r="H72" s="193">
        <v>111268</v>
      </c>
      <c r="I72" s="191">
        <v>8.8947406262357553</v>
      </c>
      <c r="J72" s="170">
        <v>9857</v>
      </c>
      <c r="K72" s="193">
        <v>111231</v>
      </c>
      <c r="L72" s="191">
        <v>8.8617381844989254</v>
      </c>
      <c r="M72" s="170">
        <v>9940</v>
      </c>
      <c r="N72" s="193">
        <v>112327</v>
      </c>
      <c r="O72" s="191">
        <v>8.8491636026957003</v>
      </c>
      <c r="P72" s="170">
        <v>10075</v>
      </c>
      <c r="Q72" s="193">
        <v>113544</v>
      </c>
      <c r="R72" s="191">
        <v>8.8732121468329463</v>
      </c>
      <c r="S72" s="154">
        <v>10148</v>
      </c>
      <c r="T72" s="154">
        <v>115235</v>
      </c>
      <c r="U72" s="191">
        <v>8.8063522367336322</v>
      </c>
      <c r="V72" s="154">
        <v>10310</v>
      </c>
      <c r="W72" s="154">
        <v>117253</v>
      </c>
      <c r="X72" s="191">
        <v>8.7929519926995479</v>
      </c>
      <c r="Y72" s="154">
        <v>10292</v>
      </c>
      <c r="Z72" s="154">
        <v>119225</v>
      </c>
      <c r="AA72" s="191">
        <v>8.6324176976305296</v>
      </c>
      <c r="AB72" s="154">
        <v>10363</v>
      </c>
      <c r="AC72" s="154">
        <v>122149</v>
      </c>
      <c r="AD72" s="191">
        <v>8.4839008096668813</v>
      </c>
    </row>
    <row r="73" spans="1:30" x14ac:dyDescent="0.2">
      <c r="A73" s="158" t="s">
        <v>161</v>
      </c>
      <c r="B73" s="158" t="s">
        <v>195</v>
      </c>
      <c r="C73" s="158" t="s">
        <v>231</v>
      </c>
      <c r="D73" s="158" t="s">
        <v>232</v>
      </c>
      <c r="E73" s="158" t="s">
        <v>478</v>
      </c>
      <c r="F73" s="158" t="s">
        <v>479</v>
      </c>
      <c r="G73" s="170">
        <v>77875</v>
      </c>
      <c r="H73" s="193">
        <v>690479</v>
      </c>
      <c r="I73" s="191">
        <v>11.278402384431677</v>
      </c>
      <c r="J73" s="170">
        <v>76980</v>
      </c>
      <c r="K73" s="193">
        <v>692512</v>
      </c>
      <c r="L73" s="191">
        <v>11.116052862621876</v>
      </c>
      <c r="M73" s="170">
        <v>77072</v>
      </c>
      <c r="N73" s="193">
        <v>704072</v>
      </c>
      <c r="O73" s="191">
        <v>10.946607733300004</v>
      </c>
      <c r="P73" s="170">
        <v>77135</v>
      </c>
      <c r="Q73" s="193">
        <v>718525</v>
      </c>
      <c r="R73" s="191">
        <v>10.735186667130581</v>
      </c>
      <c r="S73" s="154">
        <v>77565</v>
      </c>
      <c r="T73" s="154">
        <v>731419</v>
      </c>
      <c r="U73" s="191">
        <v>10.604728616565881</v>
      </c>
      <c r="V73" s="154">
        <v>77889</v>
      </c>
      <c r="W73" s="154">
        <v>742260</v>
      </c>
      <c r="X73" s="191">
        <v>10.493492846172501</v>
      </c>
      <c r="Y73" s="154">
        <v>78140</v>
      </c>
      <c r="Z73" s="154">
        <v>764460</v>
      </c>
      <c r="AA73" s="191">
        <v>10.221594328022395</v>
      </c>
      <c r="AB73" s="154">
        <v>78811</v>
      </c>
      <c r="AC73" s="154">
        <v>789939</v>
      </c>
      <c r="AD73" s="191">
        <v>9.9768463134495189</v>
      </c>
    </row>
    <row r="74" spans="1:30" x14ac:dyDescent="0.2">
      <c r="A74" s="158" t="s">
        <v>181</v>
      </c>
      <c r="B74" s="158" t="s">
        <v>199</v>
      </c>
      <c r="C74" s="158" t="s">
        <v>288</v>
      </c>
      <c r="D74" s="158" t="s">
        <v>289</v>
      </c>
      <c r="E74" s="158" t="s">
        <v>359</v>
      </c>
      <c r="F74" s="158" t="s">
        <v>360</v>
      </c>
      <c r="G74" s="170">
        <v>15585</v>
      </c>
      <c r="H74" s="193">
        <v>187133</v>
      </c>
      <c r="I74" s="191">
        <v>8.3283012616695071</v>
      </c>
      <c r="J74" s="170">
        <v>15459</v>
      </c>
      <c r="K74" s="193">
        <v>187332</v>
      </c>
      <c r="L74" s="191">
        <v>8.2521939657933494</v>
      </c>
      <c r="M74" s="170">
        <v>15445</v>
      </c>
      <c r="N74" s="193">
        <v>189375</v>
      </c>
      <c r="O74" s="191">
        <v>8.1557755775577547</v>
      </c>
      <c r="P74" s="170">
        <v>15455</v>
      </c>
      <c r="Q74" s="193">
        <v>191620</v>
      </c>
      <c r="R74" s="191">
        <v>8.0654420206659019</v>
      </c>
      <c r="S74" s="154">
        <v>15632</v>
      </c>
      <c r="T74" s="154">
        <v>194102</v>
      </c>
      <c r="U74" s="191">
        <v>8.0534976455677949</v>
      </c>
      <c r="V74" s="154">
        <v>15679</v>
      </c>
      <c r="W74" s="154">
        <v>196999</v>
      </c>
      <c r="X74" s="191">
        <v>7.958923649358626</v>
      </c>
      <c r="Y74" s="154">
        <v>15628</v>
      </c>
      <c r="Z74" s="154">
        <v>200272</v>
      </c>
      <c r="AA74" s="191">
        <v>7.8033873931453224</v>
      </c>
      <c r="AB74" s="154">
        <v>15706</v>
      </c>
      <c r="AC74" s="154">
        <v>206227</v>
      </c>
      <c r="AD74" s="191">
        <v>7.6158795889965907</v>
      </c>
    </row>
    <row r="75" spans="1:30" x14ac:dyDescent="0.2">
      <c r="A75" s="158" t="s">
        <v>180</v>
      </c>
      <c r="B75" s="158" t="s">
        <v>215</v>
      </c>
      <c r="C75" s="158" t="s">
        <v>361</v>
      </c>
      <c r="D75" s="158" t="s">
        <v>362</v>
      </c>
      <c r="E75" s="158" t="s">
        <v>363</v>
      </c>
      <c r="F75" s="158" t="s">
        <v>364</v>
      </c>
      <c r="G75" s="170">
        <v>32058</v>
      </c>
      <c r="H75" s="193">
        <v>348171</v>
      </c>
      <c r="I75" s="191">
        <v>9.2075445686171449</v>
      </c>
      <c r="J75" s="170">
        <v>31807</v>
      </c>
      <c r="K75" s="193">
        <v>348058</v>
      </c>
      <c r="L75" s="191">
        <v>9.1384194588258278</v>
      </c>
      <c r="M75" s="170">
        <v>31674</v>
      </c>
      <c r="N75" s="193">
        <v>350498</v>
      </c>
      <c r="O75" s="191">
        <v>9.036856130420146</v>
      </c>
      <c r="P75" s="170">
        <v>31646</v>
      </c>
      <c r="Q75" s="193">
        <v>353409</v>
      </c>
      <c r="R75" s="191">
        <v>8.9544974802565864</v>
      </c>
      <c r="S75" s="154">
        <v>31827</v>
      </c>
      <c r="T75" s="154">
        <v>357211</v>
      </c>
      <c r="U75" s="191">
        <v>8.9098599987122462</v>
      </c>
      <c r="V75" s="154">
        <v>31838</v>
      </c>
      <c r="W75" s="154">
        <v>360390</v>
      </c>
      <c r="X75" s="191">
        <v>8.8343183773134655</v>
      </c>
      <c r="Y75" s="154">
        <v>31796</v>
      </c>
      <c r="Z75" s="154">
        <v>366147</v>
      </c>
      <c r="AA75" s="191">
        <v>8.6839438804633122</v>
      </c>
      <c r="AB75" s="154">
        <v>31990</v>
      </c>
      <c r="AC75" s="154">
        <v>374199</v>
      </c>
      <c r="AD75" s="191">
        <v>8.5489271751127074</v>
      </c>
    </row>
    <row r="76" spans="1:30" x14ac:dyDescent="0.2">
      <c r="A76" s="158" t="s">
        <v>181</v>
      </c>
      <c r="B76" s="158" t="s">
        <v>199</v>
      </c>
      <c r="C76" s="158" t="s">
        <v>257</v>
      </c>
      <c r="D76" s="158" t="s">
        <v>258</v>
      </c>
      <c r="E76" s="158" t="s">
        <v>365</v>
      </c>
      <c r="F76" s="158" t="s">
        <v>68</v>
      </c>
      <c r="G76" s="170">
        <v>15379</v>
      </c>
      <c r="H76" s="193">
        <v>179193</v>
      </c>
      <c r="I76" s="191">
        <v>8.5823664986913553</v>
      </c>
      <c r="J76" s="170">
        <v>15296</v>
      </c>
      <c r="K76" s="193">
        <v>179102</v>
      </c>
      <c r="L76" s="191">
        <v>8.5403848086565208</v>
      </c>
      <c r="M76" s="170">
        <v>15269</v>
      </c>
      <c r="N76" s="193">
        <v>180374</v>
      </c>
      <c r="O76" s="191">
        <v>8.4651889961967921</v>
      </c>
      <c r="P76" s="170">
        <v>15280</v>
      </c>
      <c r="Q76" s="193">
        <v>181681</v>
      </c>
      <c r="R76" s="191">
        <v>8.4103456057595452</v>
      </c>
      <c r="S76" s="154">
        <v>15547</v>
      </c>
      <c r="T76" s="154">
        <v>184544</v>
      </c>
      <c r="U76" s="191">
        <v>8.4245491590081496</v>
      </c>
      <c r="V76" s="154">
        <v>15702</v>
      </c>
      <c r="W76" s="154">
        <v>187500</v>
      </c>
      <c r="X76" s="191">
        <v>8.3743999999999996</v>
      </c>
      <c r="Y76" s="154">
        <v>15796</v>
      </c>
      <c r="Z76" s="154">
        <v>190951</v>
      </c>
      <c r="AA76" s="191">
        <v>8.272279275835162</v>
      </c>
      <c r="AB76" s="154">
        <v>15881</v>
      </c>
      <c r="AC76" s="154">
        <v>196057</v>
      </c>
      <c r="AD76" s="191">
        <v>8.1001953513519034</v>
      </c>
    </row>
    <row r="77" spans="1:30" x14ac:dyDescent="0.2">
      <c r="A77" s="158" t="s">
        <v>180</v>
      </c>
      <c r="B77" s="158" t="s">
        <v>215</v>
      </c>
      <c r="C77" s="158" t="s">
        <v>366</v>
      </c>
      <c r="D77" s="158" t="s">
        <v>367</v>
      </c>
      <c r="E77" s="158" t="s">
        <v>368</v>
      </c>
      <c r="F77" s="158" t="s">
        <v>369</v>
      </c>
      <c r="G77" s="170">
        <v>40079</v>
      </c>
      <c r="H77" s="193">
        <v>441522</v>
      </c>
      <c r="I77" s="191">
        <v>9.0774638636353338</v>
      </c>
      <c r="J77" s="170">
        <v>39911</v>
      </c>
      <c r="K77" s="193">
        <v>442819</v>
      </c>
      <c r="L77" s="191">
        <v>9.0129375659129352</v>
      </c>
      <c r="M77" s="170">
        <v>39778</v>
      </c>
      <c r="N77" s="193">
        <v>446921</v>
      </c>
      <c r="O77" s="191">
        <v>8.9004544427314904</v>
      </c>
      <c r="P77" s="170">
        <v>39783</v>
      </c>
      <c r="Q77" s="193">
        <v>450827</v>
      </c>
      <c r="R77" s="191">
        <v>8.8244492898606328</v>
      </c>
      <c r="S77" s="154">
        <v>40059</v>
      </c>
      <c r="T77" s="154">
        <v>456230</v>
      </c>
      <c r="U77" s="191">
        <v>8.7804396905069826</v>
      </c>
      <c r="V77" s="154">
        <v>40392</v>
      </c>
      <c r="W77" s="154">
        <v>461928</v>
      </c>
      <c r="X77" s="191">
        <v>8.7442198784226122</v>
      </c>
      <c r="Y77" s="154">
        <v>40575</v>
      </c>
      <c r="Z77" s="154">
        <v>471062</v>
      </c>
      <c r="AA77" s="191">
        <v>8.6135158429251355</v>
      </c>
      <c r="AB77" s="154">
        <v>40948</v>
      </c>
      <c r="AC77" s="154">
        <v>482003</v>
      </c>
      <c r="AD77" s="191">
        <v>8.4953828088206915</v>
      </c>
    </row>
    <row r="78" spans="1:30" x14ac:dyDescent="0.2">
      <c r="A78" s="158" t="s">
        <v>182</v>
      </c>
      <c r="B78" s="158" t="s">
        <v>219</v>
      </c>
      <c r="C78" s="158" t="s">
        <v>224</v>
      </c>
      <c r="D78" s="158" t="s">
        <v>225</v>
      </c>
      <c r="E78" s="158" t="s">
        <v>370</v>
      </c>
      <c r="F78" s="158" t="s">
        <v>69</v>
      </c>
      <c r="G78" s="170">
        <v>9799</v>
      </c>
      <c r="H78" s="193">
        <v>119669</v>
      </c>
      <c r="I78" s="191">
        <v>8.1884197244064882</v>
      </c>
      <c r="J78" s="170">
        <v>9762</v>
      </c>
      <c r="K78" s="193">
        <v>120787</v>
      </c>
      <c r="L78" s="191">
        <v>8.0819955789944267</v>
      </c>
      <c r="M78" s="170">
        <v>9691</v>
      </c>
      <c r="N78" s="193">
        <v>121824</v>
      </c>
      <c r="O78" s="191">
        <v>7.9549185710533221</v>
      </c>
      <c r="P78" s="170">
        <v>9659</v>
      </c>
      <c r="Q78" s="193">
        <v>123039</v>
      </c>
      <c r="R78" s="191">
        <v>7.8503563910629959</v>
      </c>
      <c r="S78" s="154">
        <v>9713</v>
      </c>
      <c r="T78" s="154">
        <v>124358</v>
      </c>
      <c r="U78" s="191">
        <v>7.8105148040335166</v>
      </c>
      <c r="V78" s="154">
        <v>9769</v>
      </c>
      <c r="W78" s="154">
        <v>126325</v>
      </c>
      <c r="X78" s="191">
        <v>7.7332277854739759</v>
      </c>
      <c r="Y78" s="154">
        <v>9796</v>
      </c>
      <c r="Z78" s="154">
        <v>129135</v>
      </c>
      <c r="AA78" s="191">
        <v>7.5858597591667634</v>
      </c>
      <c r="AB78" s="154">
        <v>9812</v>
      </c>
      <c r="AC78" s="154">
        <v>132707</v>
      </c>
      <c r="AD78" s="191">
        <v>7.3937320563346312</v>
      </c>
    </row>
    <row r="79" spans="1:30" x14ac:dyDescent="0.2">
      <c r="A79" s="158" t="s">
        <v>183</v>
      </c>
      <c r="B79" s="158" t="s">
        <v>211</v>
      </c>
      <c r="C79" s="158" t="s">
        <v>212</v>
      </c>
      <c r="D79" s="158" t="s">
        <v>213</v>
      </c>
      <c r="E79" s="158" t="s">
        <v>371</v>
      </c>
      <c r="F79" s="158" t="s">
        <v>70</v>
      </c>
      <c r="G79" s="170">
        <v>32475</v>
      </c>
      <c r="H79" s="193">
        <v>259766</v>
      </c>
      <c r="I79" s="191">
        <v>12.501636087863693</v>
      </c>
      <c r="J79" s="170">
        <v>32536</v>
      </c>
      <c r="K79" s="193">
        <v>259336</v>
      </c>
      <c r="L79" s="191">
        <v>12.545886417620384</v>
      </c>
      <c r="M79" s="170">
        <v>32501</v>
      </c>
      <c r="N79" s="193">
        <v>261161</v>
      </c>
      <c r="O79" s="191">
        <v>12.444813735588392</v>
      </c>
      <c r="P79" s="170">
        <v>32498</v>
      </c>
      <c r="Q79" s="193">
        <v>263939</v>
      </c>
      <c r="R79" s="191">
        <v>12.312693463262345</v>
      </c>
      <c r="S79" s="154">
        <v>32714</v>
      </c>
      <c r="T79" s="154">
        <v>266290</v>
      </c>
      <c r="U79" s="191">
        <v>12.285102707574449</v>
      </c>
      <c r="V79" s="154">
        <v>32812</v>
      </c>
      <c r="W79" s="154">
        <v>269370</v>
      </c>
      <c r="X79" s="191">
        <v>12.18101496083454</v>
      </c>
      <c r="Y79" s="154">
        <v>32761</v>
      </c>
      <c r="Z79" s="154">
        <v>273216</v>
      </c>
      <c r="AA79" s="191">
        <v>11.990879011478098</v>
      </c>
      <c r="AB79" s="154">
        <v>32897</v>
      </c>
      <c r="AC79" s="154">
        <v>279299</v>
      </c>
      <c r="AD79" s="191">
        <v>11.778416678899674</v>
      </c>
    </row>
    <row r="80" spans="1:30" x14ac:dyDescent="0.2">
      <c r="A80" s="158" t="s">
        <v>183</v>
      </c>
      <c r="B80" s="158" t="s">
        <v>211</v>
      </c>
      <c r="C80" s="158" t="s">
        <v>294</v>
      </c>
      <c r="D80" s="158" t="s">
        <v>295</v>
      </c>
      <c r="E80" s="158" t="s">
        <v>372</v>
      </c>
      <c r="F80" s="158" t="s">
        <v>71</v>
      </c>
      <c r="G80" s="170">
        <v>9707</v>
      </c>
      <c r="H80" s="193">
        <v>90347</v>
      </c>
      <c r="I80" s="191">
        <v>10.744130961736415</v>
      </c>
      <c r="J80" s="170">
        <v>9554</v>
      </c>
      <c r="K80" s="193">
        <v>89842</v>
      </c>
      <c r="L80" s="191">
        <v>10.634224527503839</v>
      </c>
      <c r="M80" s="170">
        <v>9454</v>
      </c>
      <c r="N80" s="193">
        <v>90233</v>
      </c>
      <c r="O80" s="191">
        <v>10.477319827557546</v>
      </c>
      <c r="P80" s="170">
        <v>9357</v>
      </c>
      <c r="Q80" s="193">
        <v>90585</v>
      </c>
      <c r="R80" s="191">
        <v>10.329524755754264</v>
      </c>
      <c r="S80" s="154">
        <v>9375</v>
      </c>
      <c r="T80" s="154">
        <v>91041</v>
      </c>
      <c r="U80" s="191">
        <v>10.297558242989423</v>
      </c>
      <c r="V80" s="154">
        <v>9360</v>
      </c>
      <c r="W80" s="154">
        <v>91123</v>
      </c>
      <c r="X80" s="191">
        <v>10.271830383108545</v>
      </c>
      <c r="Y80" s="154">
        <v>9338</v>
      </c>
      <c r="Z80" s="154">
        <v>92364</v>
      </c>
      <c r="AA80" s="191">
        <v>10.109999566930838</v>
      </c>
      <c r="AB80" s="154">
        <v>9273</v>
      </c>
      <c r="AC80" s="154">
        <v>94262</v>
      </c>
      <c r="AD80" s="191">
        <v>9.8374742738325089</v>
      </c>
    </row>
    <row r="81" spans="1:30" x14ac:dyDescent="0.2">
      <c r="A81" s="158" t="s">
        <v>181</v>
      </c>
      <c r="B81" s="158" t="s">
        <v>199</v>
      </c>
      <c r="C81" s="158" t="s">
        <v>200</v>
      </c>
      <c r="D81" s="158" t="s">
        <v>201</v>
      </c>
      <c r="E81" s="158" t="s">
        <v>374</v>
      </c>
      <c r="F81" s="158" t="s">
        <v>73</v>
      </c>
      <c r="G81" s="170">
        <v>7903</v>
      </c>
      <c r="H81" s="193">
        <v>114617</v>
      </c>
      <c r="I81" s="191">
        <v>6.8951377195354961</v>
      </c>
      <c r="J81" s="170">
        <v>7741</v>
      </c>
      <c r="K81" s="193">
        <v>114770</v>
      </c>
      <c r="L81" s="191">
        <v>6.7447939356974826</v>
      </c>
      <c r="M81" s="170">
        <v>7729</v>
      </c>
      <c r="N81" s="193">
        <v>115565</v>
      </c>
      <c r="O81" s="191">
        <v>6.6880110760178262</v>
      </c>
      <c r="P81" s="170">
        <v>7862</v>
      </c>
      <c r="Q81" s="193">
        <v>117166</v>
      </c>
      <c r="R81" s="191">
        <v>6.7101377532731332</v>
      </c>
      <c r="S81" s="154">
        <v>7959</v>
      </c>
      <c r="T81" s="154">
        <v>118342</v>
      </c>
      <c r="U81" s="191">
        <v>6.72542292677156</v>
      </c>
      <c r="V81" s="154">
        <v>8030</v>
      </c>
      <c r="W81" s="154">
        <v>119920</v>
      </c>
      <c r="X81" s="191">
        <v>6.6961307538358907</v>
      </c>
      <c r="Y81" s="154">
        <v>8124</v>
      </c>
      <c r="Z81" s="154">
        <v>121883</v>
      </c>
      <c r="AA81" s="191">
        <v>6.6654086295873913</v>
      </c>
      <c r="AB81" s="154">
        <v>8200</v>
      </c>
      <c r="AC81" s="154">
        <v>125169</v>
      </c>
      <c r="AD81" s="191">
        <v>6.5511428548602284</v>
      </c>
    </row>
    <row r="82" spans="1:30" x14ac:dyDescent="0.2">
      <c r="A82" s="158" t="s">
        <v>182</v>
      </c>
      <c r="B82" s="158" t="s">
        <v>219</v>
      </c>
      <c r="C82" s="158" t="s">
        <v>224</v>
      </c>
      <c r="D82" s="158" t="s">
        <v>225</v>
      </c>
      <c r="E82" s="158" t="s">
        <v>375</v>
      </c>
      <c r="F82" s="158" t="s">
        <v>74</v>
      </c>
      <c r="G82" s="170">
        <v>14450</v>
      </c>
      <c r="H82" s="193">
        <v>123382</v>
      </c>
      <c r="I82" s="191">
        <v>11.711594884180837</v>
      </c>
      <c r="J82" s="170">
        <v>14353</v>
      </c>
      <c r="K82" s="193">
        <v>123688</v>
      </c>
      <c r="L82" s="191">
        <v>11.604197658624928</v>
      </c>
      <c r="M82" s="170">
        <v>14329</v>
      </c>
      <c r="N82" s="193">
        <v>125138</v>
      </c>
      <c r="O82" s="191">
        <v>11.45055858332401</v>
      </c>
      <c r="P82" s="170">
        <v>14318</v>
      </c>
      <c r="Q82" s="193">
        <v>126891</v>
      </c>
      <c r="R82" s="191">
        <v>11.283700183622164</v>
      </c>
      <c r="S82" s="154">
        <v>14378</v>
      </c>
      <c r="T82" s="154">
        <v>128386</v>
      </c>
      <c r="U82" s="191">
        <v>11.19904039381241</v>
      </c>
      <c r="V82" s="154">
        <v>14510</v>
      </c>
      <c r="W82" s="154">
        <v>130073</v>
      </c>
      <c r="X82" s="191">
        <v>11.155274345944202</v>
      </c>
      <c r="Y82" s="154">
        <v>14614</v>
      </c>
      <c r="Z82" s="154">
        <v>132671</v>
      </c>
      <c r="AA82" s="191">
        <v>11.01521809589134</v>
      </c>
      <c r="AB82" s="154">
        <v>14645</v>
      </c>
      <c r="AC82" s="154">
        <v>136398</v>
      </c>
      <c r="AD82" s="191">
        <v>10.736960952506635</v>
      </c>
    </row>
    <row r="83" spans="1:30" x14ac:dyDescent="0.2">
      <c r="A83" s="158" t="s">
        <v>180</v>
      </c>
      <c r="B83" s="158" t="s">
        <v>215</v>
      </c>
      <c r="C83" s="158" t="s">
        <v>246</v>
      </c>
      <c r="D83" s="158" t="s">
        <v>247</v>
      </c>
      <c r="E83" s="158" t="s">
        <v>377</v>
      </c>
      <c r="F83" s="158" t="s">
        <v>76</v>
      </c>
      <c r="G83" s="170">
        <v>10870</v>
      </c>
      <c r="H83" s="193">
        <v>97209</v>
      </c>
      <c r="I83" s="191">
        <v>11.182092193109691</v>
      </c>
      <c r="J83" s="170">
        <v>10814</v>
      </c>
      <c r="K83" s="193">
        <v>97568</v>
      </c>
      <c r="L83" s="191">
        <v>11.083551984257134</v>
      </c>
      <c r="M83" s="170">
        <v>10818</v>
      </c>
      <c r="N83" s="193">
        <v>98843</v>
      </c>
      <c r="O83" s="191">
        <v>10.944629361715043</v>
      </c>
      <c r="P83" s="170">
        <v>10798</v>
      </c>
      <c r="Q83" s="193">
        <v>99973</v>
      </c>
      <c r="R83" s="191">
        <v>10.800916247386795</v>
      </c>
      <c r="S83" s="154">
        <v>10965</v>
      </c>
      <c r="T83" s="154">
        <v>101359</v>
      </c>
      <c r="U83" s="191">
        <v>10.817983602837439</v>
      </c>
      <c r="V83" s="154">
        <v>10987</v>
      </c>
      <c r="W83" s="154">
        <v>102709</v>
      </c>
      <c r="X83" s="191">
        <v>10.697212513022228</v>
      </c>
      <c r="Y83" s="154">
        <v>10957</v>
      </c>
      <c r="Z83" s="154">
        <v>104457</v>
      </c>
      <c r="AA83" s="191">
        <v>10.4894837110007</v>
      </c>
      <c r="AB83" s="154">
        <v>11011</v>
      </c>
      <c r="AC83" s="154">
        <v>107298</v>
      </c>
      <c r="AD83" s="191">
        <v>10.262073850397957</v>
      </c>
    </row>
    <row r="84" spans="1:30" x14ac:dyDescent="0.2">
      <c r="A84" s="158" t="s">
        <v>181</v>
      </c>
      <c r="B84" s="158" t="s">
        <v>199</v>
      </c>
      <c r="C84" s="158" t="s">
        <v>200</v>
      </c>
      <c r="D84" s="158" t="s">
        <v>201</v>
      </c>
      <c r="E84" s="158" t="s">
        <v>378</v>
      </c>
      <c r="F84" s="158" t="s">
        <v>77</v>
      </c>
      <c r="G84" s="170">
        <v>23651</v>
      </c>
      <c r="H84" s="193">
        <v>243876</v>
      </c>
      <c r="I84" s="191">
        <v>9.6979612590004756</v>
      </c>
      <c r="J84" s="170">
        <v>23393</v>
      </c>
      <c r="K84" s="193">
        <v>244254</v>
      </c>
      <c r="L84" s="191">
        <v>9.5773252433941725</v>
      </c>
      <c r="M84" s="170">
        <v>23215</v>
      </c>
      <c r="N84" s="193">
        <v>245985</v>
      </c>
      <c r="O84" s="191">
        <v>9.4375673313413415</v>
      </c>
      <c r="P84" s="170">
        <v>23219</v>
      </c>
      <c r="Q84" s="193">
        <v>248907</v>
      </c>
      <c r="R84" s="191">
        <v>9.3283836935080178</v>
      </c>
      <c r="S84" s="154">
        <v>23339</v>
      </c>
      <c r="T84" s="154">
        <v>251451</v>
      </c>
      <c r="U84" s="191">
        <v>9.2817288457790976</v>
      </c>
      <c r="V84" s="154">
        <v>23360</v>
      </c>
      <c r="W84" s="154">
        <v>253775</v>
      </c>
      <c r="X84" s="191">
        <v>9.2050044330607825</v>
      </c>
      <c r="Y84" s="154">
        <v>23339</v>
      </c>
      <c r="Z84" s="154">
        <v>257433</v>
      </c>
      <c r="AA84" s="191">
        <v>9.0660482533319353</v>
      </c>
      <c r="AB84" s="154">
        <v>23336</v>
      </c>
      <c r="AC84" s="154">
        <v>263082</v>
      </c>
      <c r="AD84" s="191">
        <v>8.8702381766901581</v>
      </c>
    </row>
    <row r="85" spans="1:30" x14ac:dyDescent="0.2">
      <c r="A85" s="158" t="s">
        <v>180</v>
      </c>
      <c r="B85" s="158" t="s">
        <v>215</v>
      </c>
      <c r="C85" s="158" t="s">
        <v>379</v>
      </c>
      <c r="D85" s="158" t="s">
        <v>380</v>
      </c>
      <c r="E85" s="158" t="s">
        <v>480</v>
      </c>
      <c r="F85" s="158" t="s">
        <v>481</v>
      </c>
      <c r="G85" s="170">
        <v>17626</v>
      </c>
      <c r="H85" s="193">
        <v>212284</v>
      </c>
      <c r="I85" s="191">
        <v>8.3030280190687957</v>
      </c>
      <c r="J85" s="170">
        <v>17623</v>
      </c>
      <c r="K85" s="193">
        <v>212727</v>
      </c>
      <c r="L85" s="191">
        <v>8.284326860248111</v>
      </c>
      <c r="M85" s="170">
        <v>17631</v>
      </c>
      <c r="N85" s="193">
        <v>214068</v>
      </c>
      <c r="O85" s="191">
        <v>8.2361679466337794</v>
      </c>
      <c r="P85" s="170">
        <v>17703</v>
      </c>
      <c r="Q85" s="193">
        <v>216326</v>
      </c>
      <c r="R85" s="191">
        <v>8.1834823368434666</v>
      </c>
      <c r="S85" s="154">
        <v>17917</v>
      </c>
      <c r="T85" s="154">
        <v>218855</v>
      </c>
      <c r="U85" s="191">
        <v>8.1866989559297245</v>
      </c>
      <c r="V85" s="154">
        <v>18031</v>
      </c>
      <c r="W85" s="154">
        <v>221589</v>
      </c>
      <c r="X85" s="191">
        <v>8.1371367712296188</v>
      </c>
      <c r="Y85" s="154">
        <v>18037</v>
      </c>
      <c r="Z85" s="154">
        <v>226249</v>
      </c>
      <c r="AA85" s="191">
        <v>7.9721899323311929</v>
      </c>
      <c r="AB85" s="154">
        <v>18183</v>
      </c>
      <c r="AC85" s="154">
        <v>231956</v>
      </c>
      <c r="AD85" s="191">
        <v>7.8389867043749675</v>
      </c>
    </row>
    <row r="86" spans="1:30" x14ac:dyDescent="0.2">
      <c r="A86" s="158" t="s">
        <v>184</v>
      </c>
      <c r="B86" s="158" t="s">
        <v>190</v>
      </c>
      <c r="C86" s="158" t="s">
        <v>382</v>
      </c>
      <c r="D86" s="158" t="s">
        <v>383</v>
      </c>
      <c r="E86" s="158" t="s">
        <v>384</v>
      </c>
      <c r="F86" s="158" t="s">
        <v>79</v>
      </c>
      <c r="G86" s="170">
        <v>12471</v>
      </c>
      <c r="H86" s="193">
        <v>238144</v>
      </c>
      <c r="I86" s="191">
        <v>5.2367475141091111</v>
      </c>
      <c r="J86" s="170">
        <v>12437</v>
      </c>
      <c r="K86" s="193">
        <v>237533</v>
      </c>
      <c r="L86" s="191">
        <v>5.235904063856391</v>
      </c>
      <c r="M86" s="170">
        <v>12387</v>
      </c>
      <c r="N86" s="193">
        <v>238666</v>
      </c>
      <c r="O86" s="191">
        <v>5.1900982963639564</v>
      </c>
      <c r="P86" s="170">
        <v>12349</v>
      </c>
      <c r="Q86" s="193">
        <v>240681</v>
      </c>
      <c r="R86" s="191">
        <v>5.1308578574960215</v>
      </c>
      <c r="S86" s="154">
        <v>12428</v>
      </c>
      <c r="T86" s="154">
        <v>242537</v>
      </c>
      <c r="U86" s="191">
        <v>5.124166621999942</v>
      </c>
      <c r="V86" s="154">
        <v>12421</v>
      </c>
      <c r="W86" s="154">
        <v>244462</v>
      </c>
      <c r="X86" s="191">
        <v>5.0809532769919254</v>
      </c>
      <c r="Y86" s="154">
        <v>12335</v>
      </c>
      <c r="Z86" s="154">
        <v>246681</v>
      </c>
      <c r="AA86" s="191">
        <v>5.0003851127569616</v>
      </c>
      <c r="AB86" s="154">
        <v>12288</v>
      </c>
      <c r="AC86" s="154">
        <v>251811</v>
      </c>
      <c r="AD86" s="191">
        <v>4.879850363963449</v>
      </c>
    </row>
    <row r="87" spans="1:30" x14ac:dyDescent="0.2">
      <c r="A87" s="158" t="s">
        <v>161</v>
      </c>
      <c r="B87" s="158" t="s">
        <v>195</v>
      </c>
      <c r="C87" s="158" t="s">
        <v>385</v>
      </c>
      <c r="D87" s="158" t="s">
        <v>386</v>
      </c>
      <c r="E87" s="158" t="s">
        <v>387</v>
      </c>
      <c r="F87" s="158" t="s">
        <v>388</v>
      </c>
      <c r="G87" s="170">
        <v>60552</v>
      </c>
      <c r="H87" s="193">
        <v>587884</v>
      </c>
      <c r="I87" s="191">
        <v>10.299991154717597</v>
      </c>
      <c r="J87" s="170">
        <v>60369</v>
      </c>
      <c r="K87" s="193">
        <v>587732</v>
      </c>
      <c r="L87" s="191">
        <v>10.271518311066949</v>
      </c>
      <c r="M87" s="170">
        <v>60563</v>
      </c>
      <c r="N87" s="193">
        <v>595664</v>
      </c>
      <c r="O87" s="191">
        <v>10.167309087002069</v>
      </c>
      <c r="P87" s="170">
        <v>60753</v>
      </c>
      <c r="Q87" s="193">
        <v>603089</v>
      </c>
      <c r="R87" s="191">
        <v>10.073637555982616</v>
      </c>
      <c r="S87" s="154">
        <v>61264</v>
      </c>
      <c r="T87" s="154">
        <v>610533</v>
      </c>
      <c r="U87" s="191">
        <v>10.034510829062475</v>
      </c>
      <c r="V87" s="154">
        <v>61506</v>
      </c>
      <c r="W87" s="154">
        <v>616876</v>
      </c>
      <c r="X87" s="191">
        <v>9.970561344581407</v>
      </c>
      <c r="Y87" s="154">
        <v>61473</v>
      </c>
      <c r="Z87" s="154">
        <v>628594</v>
      </c>
      <c r="AA87" s="191">
        <v>9.7794442835916353</v>
      </c>
      <c r="AB87" s="154">
        <v>61824</v>
      </c>
      <c r="AC87" s="154">
        <v>646643</v>
      </c>
      <c r="AD87" s="191">
        <v>9.5607622753203856</v>
      </c>
    </row>
    <row r="88" spans="1:30" x14ac:dyDescent="0.2">
      <c r="A88" s="158" t="s">
        <v>182</v>
      </c>
      <c r="B88" s="158" t="s">
        <v>219</v>
      </c>
      <c r="C88" s="158" t="s">
        <v>251</v>
      </c>
      <c r="D88" s="158" t="s">
        <v>252</v>
      </c>
      <c r="E88" s="158" t="s">
        <v>390</v>
      </c>
      <c r="F88" s="158" t="s">
        <v>81</v>
      </c>
      <c r="G88" s="170">
        <v>8999</v>
      </c>
      <c r="H88" s="193">
        <v>83124</v>
      </c>
      <c r="I88" s="191">
        <v>10.825994899186757</v>
      </c>
      <c r="J88" s="170">
        <v>8932</v>
      </c>
      <c r="K88" s="193">
        <v>83398</v>
      </c>
      <c r="L88" s="191">
        <v>10.710088970958537</v>
      </c>
      <c r="M88" s="170">
        <v>8879</v>
      </c>
      <c r="N88" s="193">
        <v>84164</v>
      </c>
      <c r="O88" s="191">
        <v>10.549641176750155</v>
      </c>
      <c r="P88" s="170">
        <v>8876</v>
      </c>
      <c r="Q88" s="193">
        <v>84987</v>
      </c>
      <c r="R88" s="191">
        <v>10.443950251214892</v>
      </c>
      <c r="S88" s="154">
        <v>8972</v>
      </c>
      <c r="T88" s="154">
        <v>85808</v>
      </c>
      <c r="U88" s="191">
        <v>10.455901547641245</v>
      </c>
      <c r="V88" s="154">
        <v>9080</v>
      </c>
      <c r="W88" s="154">
        <v>86716</v>
      </c>
      <c r="X88" s="191">
        <v>10.470962682780572</v>
      </c>
      <c r="Y88" s="154">
        <v>9025</v>
      </c>
      <c r="Z88" s="154">
        <v>88188</v>
      </c>
      <c r="AA88" s="191">
        <v>10.233818660135166</v>
      </c>
      <c r="AB88" s="154">
        <v>9135</v>
      </c>
      <c r="AC88" s="154">
        <v>90924</v>
      </c>
      <c r="AD88" s="191">
        <v>10.046852316220139</v>
      </c>
    </row>
    <row r="89" spans="1:30" x14ac:dyDescent="0.2">
      <c r="A89" s="158" t="s">
        <v>181</v>
      </c>
      <c r="B89" s="158" t="s">
        <v>199</v>
      </c>
      <c r="C89" s="158" t="s">
        <v>257</v>
      </c>
      <c r="D89" s="158" t="s">
        <v>258</v>
      </c>
      <c r="E89" s="158" t="s">
        <v>391</v>
      </c>
      <c r="F89" s="158" t="s">
        <v>82</v>
      </c>
      <c r="G89" s="170">
        <v>5972</v>
      </c>
      <c r="H89" s="193">
        <v>76859</v>
      </c>
      <c r="I89" s="191">
        <v>7.7700724703678166</v>
      </c>
      <c r="J89" s="170">
        <v>5879</v>
      </c>
      <c r="K89" s="193">
        <v>76579</v>
      </c>
      <c r="L89" s="191">
        <v>7.6770393972237825</v>
      </c>
      <c r="M89" s="170">
        <v>5897</v>
      </c>
      <c r="N89" s="193">
        <v>76923</v>
      </c>
      <c r="O89" s="191">
        <v>7.6661076661076661</v>
      </c>
      <c r="P89" s="170">
        <v>5947</v>
      </c>
      <c r="Q89" s="193">
        <v>77451</v>
      </c>
      <c r="R89" s="191">
        <v>7.6784031193916151</v>
      </c>
      <c r="S89" s="154">
        <v>5941</v>
      </c>
      <c r="T89" s="154">
        <v>77964</v>
      </c>
      <c r="U89" s="191">
        <v>7.6201836745164435</v>
      </c>
      <c r="V89" s="154">
        <v>5933</v>
      </c>
      <c r="W89" s="154">
        <v>78363</v>
      </c>
      <c r="X89" s="191">
        <v>7.5711751719561526</v>
      </c>
      <c r="Y89" s="154">
        <v>5930</v>
      </c>
      <c r="Z89" s="154">
        <v>79836</v>
      </c>
      <c r="AA89" s="191">
        <v>7.4277268400220446</v>
      </c>
      <c r="AB89" s="154">
        <v>5987</v>
      </c>
      <c r="AC89" s="154">
        <v>81523</v>
      </c>
      <c r="AD89" s="191">
        <v>7.343939747065245</v>
      </c>
    </row>
    <row r="90" spans="1:30" x14ac:dyDescent="0.2">
      <c r="A90" s="158" t="s">
        <v>161</v>
      </c>
      <c r="B90" s="158" t="s">
        <v>195</v>
      </c>
      <c r="C90" s="158" t="s">
        <v>393</v>
      </c>
      <c r="D90" s="158" t="s">
        <v>394</v>
      </c>
      <c r="E90" s="158" t="s">
        <v>395</v>
      </c>
      <c r="F90" s="158" t="s">
        <v>396</v>
      </c>
      <c r="G90" s="170">
        <v>59149</v>
      </c>
      <c r="H90" s="193">
        <v>543532</v>
      </c>
      <c r="I90" s="191">
        <v>10.882339954225326</v>
      </c>
      <c r="J90" s="170">
        <v>58840</v>
      </c>
      <c r="K90" s="193">
        <v>544529</v>
      </c>
      <c r="L90" s="191">
        <v>10.805668752261129</v>
      </c>
      <c r="M90" s="170">
        <v>58689</v>
      </c>
      <c r="N90" s="193">
        <v>551208</v>
      </c>
      <c r="O90" s="191">
        <v>10.647341838289719</v>
      </c>
      <c r="P90" s="170">
        <v>58830</v>
      </c>
      <c r="Q90" s="193">
        <v>559632</v>
      </c>
      <c r="R90" s="191">
        <v>10.512265202847585</v>
      </c>
      <c r="S90" s="154">
        <v>59416</v>
      </c>
      <c r="T90" s="154">
        <v>568428</v>
      </c>
      <c r="U90" s="191">
        <v>10.452687059750751</v>
      </c>
      <c r="V90" s="154">
        <v>59412</v>
      </c>
      <c r="W90" s="154">
        <v>575400</v>
      </c>
      <c r="X90" s="191">
        <v>10.325338894681961</v>
      </c>
      <c r="Y90" s="154">
        <v>59347</v>
      </c>
      <c r="Z90" s="154">
        <v>588309</v>
      </c>
      <c r="AA90" s="191">
        <v>10.087726007931206</v>
      </c>
      <c r="AB90" s="154">
        <v>59535</v>
      </c>
      <c r="AC90" s="154">
        <v>603811</v>
      </c>
      <c r="AD90" s="191">
        <v>9.8598733709720427</v>
      </c>
    </row>
    <row r="91" spans="1:30" x14ac:dyDescent="0.2">
      <c r="A91" s="158" t="s">
        <v>179</v>
      </c>
      <c r="B91" s="158" t="s">
        <v>203</v>
      </c>
      <c r="C91" s="158" t="s">
        <v>204</v>
      </c>
      <c r="D91" s="158" t="s">
        <v>205</v>
      </c>
      <c r="E91" s="158" t="s">
        <v>398</v>
      </c>
      <c r="F91" s="158" t="s">
        <v>85</v>
      </c>
      <c r="G91" s="170">
        <v>11784</v>
      </c>
      <c r="H91" s="193">
        <v>83979</v>
      </c>
      <c r="I91" s="191">
        <v>14.032079448433537</v>
      </c>
      <c r="J91" s="170">
        <v>11524</v>
      </c>
      <c r="K91" s="193">
        <v>84088</v>
      </c>
      <c r="L91" s="191">
        <v>13.704690324422033</v>
      </c>
      <c r="M91" s="170">
        <v>11275</v>
      </c>
      <c r="N91" s="193">
        <v>85303</v>
      </c>
      <c r="O91" s="191">
        <v>13.217589064862899</v>
      </c>
      <c r="P91" s="170">
        <v>11101</v>
      </c>
      <c r="Q91" s="193">
        <v>86316</v>
      </c>
      <c r="R91" s="191">
        <v>12.860883266138377</v>
      </c>
      <c r="S91" s="154">
        <v>11009</v>
      </c>
      <c r="T91" s="154">
        <v>86910</v>
      </c>
      <c r="U91" s="191">
        <v>12.6671269128984</v>
      </c>
      <c r="V91" s="154">
        <v>10781</v>
      </c>
      <c r="W91" s="154">
        <v>87889</v>
      </c>
      <c r="X91" s="191">
        <v>12.266609018193403</v>
      </c>
      <c r="Y91" s="154">
        <v>10600</v>
      </c>
      <c r="Z91" s="154">
        <v>90366</v>
      </c>
      <c r="AA91" s="191">
        <v>11.730075470862936</v>
      </c>
      <c r="AB91" s="154">
        <v>10494</v>
      </c>
      <c r="AC91" s="154">
        <v>93199</v>
      </c>
      <c r="AD91" s="191">
        <v>11.259777465423449</v>
      </c>
    </row>
    <row r="92" spans="1:30" x14ac:dyDescent="0.2">
      <c r="A92" s="158" t="s">
        <v>182</v>
      </c>
      <c r="B92" s="158" t="s">
        <v>219</v>
      </c>
      <c r="C92" s="158" t="s">
        <v>251</v>
      </c>
      <c r="D92" s="158" t="s">
        <v>252</v>
      </c>
      <c r="E92" s="158" t="s">
        <v>399</v>
      </c>
      <c r="F92" s="158" t="s">
        <v>86</v>
      </c>
      <c r="G92" s="170">
        <v>6697</v>
      </c>
      <c r="H92" s="193">
        <v>61008</v>
      </c>
      <c r="I92" s="191">
        <v>10.977248885392079</v>
      </c>
      <c r="J92" s="170">
        <v>6669</v>
      </c>
      <c r="K92" s="193">
        <v>60808</v>
      </c>
      <c r="L92" s="191">
        <v>10.96730693329825</v>
      </c>
      <c r="M92" s="170">
        <v>6667</v>
      </c>
      <c r="N92" s="193">
        <v>61153</v>
      </c>
      <c r="O92" s="191">
        <v>10.902163426160612</v>
      </c>
      <c r="P92" s="170">
        <v>6670</v>
      </c>
      <c r="Q92" s="193">
        <v>61495</v>
      </c>
      <c r="R92" s="191">
        <v>10.846410277258315</v>
      </c>
      <c r="S92" s="154">
        <v>6742</v>
      </c>
      <c r="T92" s="154">
        <v>62066</v>
      </c>
      <c r="U92" s="191">
        <v>10.862630103438276</v>
      </c>
      <c r="V92" s="154">
        <v>6779</v>
      </c>
      <c r="W92" s="154">
        <v>62353</v>
      </c>
      <c r="X92" s="191">
        <v>10.871970875499173</v>
      </c>
      <c r="Y92" s="154">
        <v>6821</v>
      </c>
      <c r="Z92" s="154">
        <v>63835</v>
      </c>
      <c r="AA92" s="191">
        <v>10.685360695543197</v>
      </c>
      <c r="AB92" s="154">
        <v>6947</v>
      </c>
      <c r="AC92" s="154">
        <v>66638</v>
      </c>
      <c r="AD92" s="191">
        <v>10.424982742579308</v>
      </c>
    </row>
    <row r="93" spans="1:30" x14ac:dyDescent="0.2">
      <c r="A93" s="158" t="s">
        <v>182</v>
      </c>
      <c r="B93" s="158" t="s">
        <v>219</v>
      </c>
      <c r="C93" s="158" t="s">
        <v>251</v>
      </c>
      <c r="D93" s="158" t="s">
        <v>252</v>
      </c>
      <c r="E93" s="158" t="s">
        <v>400</v>
      </c>
      <c r="F93" s="158" t="s">
        <v>87</v>
      </c>
      <c r="G93" s="170">
        <v>8106</v>
      </c>
      <c r="H93" s="193">
        <v>104591</v>
      </c>
      <c r="I93" s="191">
        <v>7.7501888307789395</v>
      </c>
      <c r="J93" s="170">
        <v>7975</v>
      </c>
      <c r="K93" s="193">
        <v>104934</v>
      </c>
      <c r="L93" s="191">
        <v>7.6000152476794938</v>
      </c>
      <c r="M93" s="170">
        <v>7949</v>
      </c>
      <c r="N93" s="193">
        <v>105884</v>
      </c>
      <c r="O93" s="191">
        <v>7.5072721091005254</v>
      </c>
      <c r="P93" s="170">
        <v>7918</v>
      </c>
      <c r="Q93" s="193">
        <v>107299</v>
      </c>
      <c r="R93" s="191">
        <v>7.3793791181651276</v>
      </c>
      <c r="S93" s="154">
        <v>7976</v>
      </c>
      <c r="T93" s="154">
        <v>108264</v>
      </c>
      <c r="U93" s="191">
        <v>7.367176531441662</v>
      </c>
      <c r="V93" s="154">
        <v>7978</v>
      </c>
      <c r="W93" s="154">
        <v>109188</v>
      </c>
      <c r="X93" s="191">
        <v>7.3066637359416795</v>
      </c>
      <c r="Y93" s="154">
        <v>7891</v>
      </c>
      <c r="Z93" s="154">
        <v>111225</v>
      </c>
      <c r="AA93" s="191">
        <v>7.0946280062935489</v>
      </c>
      <c r="AB93" s="154">
        <v>7855</v>
      </c>
      <c r="AC93" s="154">
        <v>114346</v>
      </c>
      <c r="AD93" s="191">
        <v>6.8695013380441816</v>
      </c>
    </row>
    <row r="94" spans="1:30" x14ac:dyDescent="0.2">
      <c r="A94" s="158" t="s">
        <v>180</v>
      </c>
      <c r="B94" s="158" t="s">
        <v>215</v>
      </c>
      <c r="C94" s="158" t="s">
        <v>246</v>
      </c>
      <c r="D94" s="158" t="s">
        <v>247</v>
      </c>
      <c r="E94" s="158" t="s">
        <v>401</v>
      </c>
      <c r="F94" s="158" t="s">
        <v>88</v>
      </c>
      <c r="G94" s="170">
        <v>8616</v>
      </c>
      <c r="H94" s="193">
        <v>69092</v>
      </c>
      <c r="I94" s="191">
        <v>12.47032941585133</v>
      </c>
      <c r="J94" s="170">
        <v>8571</v>
      </c>
      <c r="K94" s="193">
        <v>68941</v>
      </c>
      <c r="L94" s="191">
        <v>12.432369707430992</v>
      </c>
      <c r="M94" s="170">
        <v>8509</v>
      </c>
      <c r="N94" s="193">
        <v>69493</v>
      </c>
      <c r="O94" s="191">
        <v>12.24439871641748</v>
      </c>
      <c r="P94" s="170">
        <v>8576</v>
      </c>
      <c r="Q94" s="193">
        <v>69941</v>
      </c>
      <c r="R94" s="191">
        <v>12.26176348636708</v>
      </c>
      <c r="S94" s="154">
        <v>8517</v>
      </c>
      <c r="T94" s="154">
        <v>70680</v>
      </c>
      <c r="U94" s="191">
        <v>12.050084889643463</v>
      </c>
      <c r="V94" s="154">
        <v>8582</v>
      </c>
      <c r="W94" s="154">
        <v>71196</v>
      </c>
      <c r="X94" s="191">
        <v>12.054047980223608</v>
      </c>
      <c r="Y94" s="154">
        <v>8607</v>
      </c>
      <c r="Z94" s="154">
        <v>72720</v>
      </c>
      <c r="AA94" s="191">
        <v>11.835808580858085</v>
      </c>
      <c r="AB94" s="154">
        <v>8606</v>
      </c>
      <c r="AC94" s="154">
        <v>74688</v>
      </c>
      <c r="AD94" s="191">
        <v>11.522600685518423</v>
      </c>
    </row>
    <row r="95" spans="1:30" x14ac:dyDescent="0.2">
      <c r="A95" s="158" t="s">
        <v>182</v>
      </c>
      <c r="B95" s="158" t="s">
        <v>219</v>
      </c>
      <c r="C95" s="158" t="s">
        <v>224</v>
      </c>
      <c r="D95" s="158" t="s">
        <v>225</v>
      </c>
      <c r="E95" s="158" t="s">
        <v>402</v>
      </c>
      <c r="F95" s="158" t="s">
        <v>89</v>
      </c>
      <c r="G95" s="170">
        <v>11717</v>
      </c>
      <c r="H95" s="193">
        <v>147758</v>
      </c>
      <c r="I95" s="191">
        <v>7.9298582817850809</v>
      </c>
      <c r="J95" s="170">
        <v>11838</v>
      </c>
      <c r="K95" s="193">
        <v>148849</v>
      </c>
      <c r="L95" s="191">
        <v>7.9530262212040386</v>
      </c>
      <c r="M95" s="170">
        <v>11962</v>
      </c>
      <c r="N95" s="193">
        <v>150627</v>
      </c>
      <c r="O95" s="191">
        <v>7.9414713165634314</v>
      </c>
      <c r="P95" s="170">
        <v>12136</v>
      </c>
      <c r="Q95" s="193">
        <v>152926</v>
      </c>
      <c r="R95" s="191">
        <v>7.9358644050063436</v>
      </c>
      <c r="S95" s="154">
        <v>12455</v>
      </c>
      <c r="T95" s="154">
        <v>155384</v>
      </c>
      <c r="U95" s="191">
        <v>8.0156258044586313</v>
      </c>
      <c r="V95" s="154">
        <v>12736</v>
      </c>
      <c r="W95" s="154">
        <v>157776</v>
      </c>
      <c r="X95" s="191">
        <v>8.0722036304634415</v>
      </c>
      <c r="Y95" s="154">
        <v>12979</v>
      </c>
      <c r="Z95" s="154">
        <v>161218</v>
      </c>
      <c r="AA95" s="191">
        <v>8.0505898845042108</v>
      </c>
      <c r="AB95" s="154">
        <v>13195</v>
      </c>
      <c r="AC95" s="154">
        <v>166014</v>
      </c>
      <c r="AD95" s="191">
        <v>7.948124856939776</v>
      </c>
    </row>
    <row r="96" spans="1:30" x14ac:dyDescent="0.2">
      <c r="A96" s="158" t="s">
        <v>180</v>
      </c>
      <c r="B96" s="158" t="s">
        <v>215</v>
      </c>
      <c r="C96" s="158" t="s">
        <v>246</v>
      </c>
      <c r="D96" s="158" t="s">
        <v>247</v>
      </c>
      <c r="E96" s="158" t="s">
        <v>403</v>
      </c>
      <c r="F96" s="158" t="s">
        <v>90</v>
      </c>
      <c r="G96" s="170">
        <v>10393</v>
      </c>
      <c r="H96" s="193">
        <v>130991</v>
      </c>
      <c r="I96" s="191">
        <v>7.9341328793581241</v>
      </c>
      <c r="J96" s="170">
        <v>10290</v>
      </c>
      <c r="K96" s="193">
        <v>131515</v>
      </c>
      <c r="L96" s="191">
        <v>7.8242025624453486</v>
      </c>
      <c r="M96" s="170">
        <v>10337</v>
      </c>
      <c r="N96" s="193">
        <v>133293</v>
      </c>
      <c r="O96" s="191">
        <v>7.7550959165147457</v>
      </c>
      <c r="P96" s="170">
        <v>10309</v>
      </c>
      <c r="Q96" s="193">
        <v>135169</v>
      </c>
      <c r="R96" s="191">
        <v>7.6267487367665661</v>
      </c>
      <c r="S96" s="154">
        <v>10387</v>
      </c>
      <c r="T96" s="154">
        <v>137165</v>
      </c>
      <c r="U96" s="191">
        <v>7.5726315022053736</v>
      </c>
      <c r="V96" s="154">
        <v>10419</v>
      </c>
      <c r="W96" s="154">
        <v>138784</v>
      </c>
      <c r="X96" s="191">
        <v>7.5073495503804475</v>
      </c>
      <c r="Y96" s="154">
        <v>10392</v>
      </c>
      <c r="Z96" s="154">
        <v>142214</v>
      </c>
      <c r="AA96" s="191">
        <v>7.3072974531340096</v>
      </c>
      <c r="AB96" s="154">
        <v>10426</v>
      </c>
      <c r="AC96" s="154">
        <v>146306</v>
      </c>
      <c r="AD96" s="191">
        <v>7.1261602394980388</v>
      </c>
    </row>
    <row r="97" spans="1:30" x14ac:dyDescent="0.2">
      <c r="A97" s="158" t="s">
        <v>181</v>
      </c>
      <c r="B97" s="158" t="s">
        <v>199</v>
      </c>
      <c r="C97" s="158" t="s">
        <v>257</v>
      </c>
      <c r="D97" s="158" t="s">
        <v>258</v>
      </c>
      <c r="E97" s="158" t="s">
        <v>404</v>
      </c>
      <c r="F97" s="158" t="s">
        <v>91</v>
      </c>
      <c r="G97" s="170">
        <v>12969</v>
      </c>
      <c r="H97" s="193">
        <v>144896</v>
      </c>
      <c r="I97" s="191">
        <v>8.9505576413427566</v>
      </c>
      <c r="J97" s="170">
        <v>12743</v>
      </c>
      <c r="K97" s="193">
        <v>144624</v>
      </c>
      <c r="L97" s="191">
        <v>8.8111240181435999</v>
      </c>
      <c r="M97" s="170">
        <v>12647</v>
      </c>
      <c r="N97" s="193">
        <v>145519</v>
      </c>
      <c r="O97" s="191">
        <v>8.6909613177660638</v>
      </c>
      <c r="P97" s="170">
        <v>12664</v>
      </c>
      <c r="Q97" s="193">
        <v>145875</v>
      </c>
      <c r="R97" s="191">
        <v>8.6814053127677795</v>
      </c>
      <c r="S97" s="154">
        <v>12690</v>
      </c>
      <c r="T97" s="154">
        <v>146663</v>
      </c>
      <c r="U97" s="191">
        <v>8.6524890394987146</v>
      </c>
      <c r="V97" s="154">
        <v>12748</v>
      </c>
      <c r="W97" s="154">
        <v>147582</v>
      </c>
      <c r="X97" s="191">
        <v>8.6379097721944404</v>
      </c>
      <c r="Y97" s="154">
        <v>12797</v>
      </c>
      <c r="Z97" s="154">
        <v>149475</v>
      </c>
      <c r="AA97" s="191">
        <v>8.5612978758989797</v>
      </c>
      <c r="AB97" s="154">
        <v>12882</v>
      </c>
      <c r="AC97" s="154">
        <v>152433</v>
      </c>
      <c r="AD97" s="191">
        <v>8.4509259805947536</v>
      </c>
    </row>
    <row r="98" spans="1:30" x14ac:dyDescent="0.2">
      <c r="A98" s="158" t="s">
        <v>183</v>
      </c>
      <c r="B98" s="158" t="s">
        <v>211</v>
      </c>
      <c r="C98" s="158" t="s">
        <v>405</v>
      </c>
      <c r="D98" s="158" t="s">
        <v>406</v>
      </c>
      <c r="E98" s="158" t="s">
        <v>407</v>
      </c>
      <c r="F98" s="158" t="s">
        <v>408</v>
      </c>
      <c r="G98" s="170">
        <v>48209</v>
      </c>
      <c r="H98" s="193">
        <v>414604</v>
      </c>
      <c r="I98" s="191">
        <v>11.627721874366866</v>
      </c>
      <c r="J98" s="170">
        <v>48067</v>
      </c>
      <c r="K98" s="193">
        <v>414443</v>
      </c>
      <c r="L98" s="191">
        <v>11.597976078737004</v>
      </c>
      <c r="M98" s="170">
        <v>48056</v>
      </c>
      <c r="N98" s="193">
        <v>418812</v>
      </c>
      <c r="O98" s="191">
        <v>11.474360811056036</v>
      </c>
      <c r="P98" s="170">
        <v>48268</v>
      </c>
      <c r="Q98" s="193">
        <v>425146</v>
      </c>
      <c r="R98" s="191">
        <v>11.353276286264013</v>
      </c>
      <c r="S98" s="154">
        <v>48615</v>
      </c>
      <c r="T98" s="154">
        <v>430686</v>
      </c>
      <c r="U98" s="191">
        <v>11.28780596536688</v>
      </c>
      <c r="V98" s="154">
        <v>48813</v>
      </c>
      <c r="W98" s="154">
        <v>435593</v>
      </c>
      <c r="X98" s="191">
        <v>11.206102944721334</v>
      </c>
      <c r="Y98" s="154">
        <v>49006</v>
      </c>
      <c r="Z98" s="154">
        <v>444879</v>
      </c>
      <c r="AA98" s="191">
        <v>11.015579517127129</v>
      </c>
      <c r="AB98" s="154">
        <v>49168</v>
      </c>
      <c r="AC98" s="154">
        <v>457674</v>
      </c>
      <c r="AD98" s="191">
        <v>10.743017956012359</v>
      </c>
    </row>
    <row r="99" spans="1:30" x14ac:dyDescent="0.2">
      <c r="A99" s="158" t="s">
        <v>182</v>
      </c>
      <c r="B99" s="158" t="s">
        <v>219</v>
      </c>
      <c r="C99" s="158" t="s">
        <v>224</v>
      </c>
      <c r="D99" s="158" t="s">
        <v>225</v>
      </c>
      <c r="E99" s="158" t="s">
        <v>410</v>
      </c>
      <c r="F99" s="158" t="s">
        <v>93</v>
      </c>
      <c r="G99" s="170">
        <v>9039</v>
      </c>
      <c r="H99" s="193">
        <v>105127</v>
      </c>
      <c r="I99" s="191">
        <v>8.5981717351394025</v>
      </c>
      <c r="J99" s="170">
        <v>8912</v>
      </c>
      <c r="K99" s="193">
        <v>104598</v>
      </c>
      <c r="L99" s="191">
        <v>8.5202393927226137</v>
      </c>
      <c r="M99" s="170">
        <v>8834</v>
      </c>
      <c r="N99" s="193">
        <v>105024</v>
      </c>
      <c r="O99" s="191">
        <v>8.4114107251675811</v>
      </c>
      <c r="P99" s="170">
        <v>8817</v>
      </c>
      <c r="Q99" s="193">
        <v>105897</v>
      </c>
      <c r="R99" s="191">
        <v>8.3260149012719911</v>
      </c>
      <c r="S99" s="154">
        <v>8975</v>
      </c>
      <c r="T99" s="154">
        <v>106941</v>
      </c>
      <c r="U99" s="191">
        <v>8.3924780953983973</v>
      </c>
      <c r="V99" s="154">
        <v>8983</v>
      </c>
      <c r="W99" s="154">
        <v>107991</v>
      </c>
      <c r="X99" s="191">
        <v>8.3182857830745149</v>
      </c>
      <c r="Y99" s="154">
        <v>8998</v>
      </c>
      <c r="Z99" s="154">
        <v>109966</v>
      </c>
      <c r="AA99" s="191">
        <v>8.1825291453722055</v>
      </c>
      <c r="AB99" s="154">
        <v>9095</v>
      </c>
      <c r="AC99" s="154">
        <v>113258</v>
      </c>
      <c r="AD99" s="191">
        <v>8.0303378127814362</v>
      </c>
    </row>
    <row r="100" spans="1:30" x14ac:dyDescent="0.2">
      <c r="A100" s="158" t="s">
        <v>181</v>
      </c>
      <c r="B100" s="158" t="s">
        <v>199</v>
      </c>
      <c r="C100" s="158" t="s">
        <v>257</v>
      </c>
      <c r="D100" s="158" t="s">
        <v>258</v>
      </c>
      <c r="E100" s="158" t="s">
        <v>411</v>
      </c>
      <c r="F100" s="158" t="s">
        <v>412</v>
      </c>
      <c r="G100" s="170">
        <v>36391</v>
      </c>
      <c r="H100" s="193">
        <v>361555</v>
      </c>
      <c r="I100" s="191">
        <v>10.065135318277994</v>
      </c>
      <c r="J100" s="170">
        <v>36267</v>
      </c>
      <c r="K100" s="193">
        <v>363423</v>
      </c>
      <c r="L100" s="191">
        <v>9.9792803427411041</v>
      </c>
      <c r="M100" s="170">
        <v>36314</v>
      </c>
      <c r="N100" s="193">
        <v>367241</v>
      </c>
      <c r="O100" s="191">
        <v>9.888329462124327</v>
      </c>
      <c r="P100" s="170">
        <v>36164</v>
      </c>
      <c r="Q100" s="193">
        <v>370962</v>
      </c>
      <c r="R100" s="191">
        <v>9.7487074147756374</v>
      </c>
      <c r="S100" s="154">
        <v>36188</v>
      </c>
      <c r="T100" s="154">
        <v>375646</v>
      </c>
      <c r="U100" s="191">
        <v>9.6335379586099688</v>
      </c>
      <c r="V100" s="154">
        <v>36094</v>
      </c>
      <c r="W100" s="154">
        <v>379987</v>
      </c>
      <c r="X100" s="191">
        <v>9.4987460097319119</v>
      </c>
      <c r="Y100" s="154">
        <v>35970</v>
      </c>
      <c r="Z100" s="154">
        <v>387211</v>
      </c>
      <c r="AA100" s="191">
        <v>9.2895088207721361</v>
      </c>
      <c r="AB100" s="154">
        <v>35983</v>
      </c>
      <c r="AC100" s="154">
        <v>396288</v>
      </c>
      <c r="AD100" s="191">
        <v>9.0800125161498713</v>
      </c>
    </row>
    <row r="101" spans="1:30" x14ac:dyDescent="0.2">
      <c r="A101" s="158" t="s">
        <v>179</v>
      </c>
      <c r="B101" s="158" t="s">
        <v>203</v>
      </c>
      <c r="C101" s="158" t="s">
        <v>204</v>
      </c>
      <c r="D101" s="158" t="s">
        <v>205</v>
      </c>
      <c r="E101" s="158" t="s">
        <v>414</v>
      </c>
      <c r="F101" s="158" t="s">
        <v>95</v>
      </c>
      <c r="G101" s="170">
        <v>6415</v>
      </c>
      <c r="H101" s="193">
        <v>77685</v>
      </c>
      <c r="I101" s="191">
        <v>8.2577074081225454</v>
      </c>
      <c r="J101" s="170">
        <v>6299</v>
      </c>
      <c r="K101" s="193">
        <v>78616</v>
      </c>
      <c r="L101" s="191">
        <v>8.0123638953902514</v>
      </c>
      <c r="M101" s="170">
        <v>6152</v>
      </c>
      <c r="N101" s="193">
        <v>79648</v>
      </c>
      <c r="O101" s="191">
        <v>7.7239855363599839</v>
      </c>
      <c r="P101" s="170">
        <v>6077</v>
      </c>
      <c r="Q101" s="193">
        <v>80917</v>
      </c>
      <c r="R101" s="191">
        <v>7.5101647367055131</v>
      </c>
      <c r="S101" s="154">
        <v>6030</v>
      </c>
      <c r="T101" s="154">
        <v>81770</v>
      </c>
      <c r="U101" s="191">
        <v>7.3743426684603151</v>
      </c>
      <c r="V101" s="154">
        <v>5982</v>
      </c>
      <c r="W101" s="154">
        <v>82525</v>
      </c>
      <c r="X101" s="191">
        <v>7.2487125113601936</v>
      </c>
      <c r="Y101" s="154">
        <v>5914</v>
      </c>
      <c r="Z101" s="154">
        <v>84895</v>
      </c>
      <c r="AA101" s="191">
        <v>6.9662524294717008</v>
      </c>
      <c r="AB101" s="154">
        <v>5900</v>
      </c>
      <c r="AC101" s="154">
        <v>87449</v>
      </c>
      <c r="AD101" s="191">
        <v>6.7467895573419936</v>
      </c>
    </row>
    <row r="102" spans="1:30" x14ac:dyDescent="0.2">
      <c r="A102" s="158" t="s">
        <v>182</v>
      </c>
      <c r="B102" s="158" t="s">
        <v>219</v>
      </c>
      <c r="C102" s="158" t="s">
        <v>224</v>
      </c>
      <c r="D102" s="158" t="s">
        <v>225</v>
      </c>
      <c r="E102" s="158" t="s">
        <v>416</v>
      </c>
      <c r="F102" s="158" t="s">
        <v>97</v>
      </c>
      <c r="G102" s="170">
        <v>14408</v>
      </c>
      <c r="H102" s="193">
        <v>109752</v>
      </c>
      <c r="I102" s="191">
        <v>13.127778992637948</v>
      </c>
      <c r="J102" s="170">
        <v>14378</v>
      </c>
      <c r="K102" s="193">
        <v>110187</v>
      </c>
      <c r="L102" s="191">
        <v>13.048726256273428</v>
      </c>
      <c r="M102" s="170">
        <v>14477</v>
      </c>
      <c r="N102" s="193">
        <v>111226</v>
      </c>
      <c r="O102" s="191">
        <v>13.015841619765162</v>
      </c>
      <c r="P102" s="170">
        <v>14582</v>
      </c>
      <c r="Q102" s="193">
        <v>112101</v>
      </c>
      <c r="R102" s="191">
        <v>13.007912507470943</v>
      </c>
      <c r="S102" s="154">
        <v>14746</v>
      </c>
      <c r="T102" s="154">
        <v>113338</v>
      </c>
      <c r="U102" s="191">
        <v>13.01064073832254</v>
      </c>
      <c r="V102" s="154">
        <v>14967</v>
      </c>
      <c r="W102" s="154">
        <v>114775</v>
      </c>
      <c r="X102" s="191">
        <v>13.040296231757786</v>
      </c>
      <c r="Y102" s="154">
        <v>14920</v>
      </c>
      <c r="Z102" s="154">
        <v>116636</v>
      </c>
      <c r="AA102" s="191">
        <v>12.791933879762679</v>
      </c>
      <c r="AB102" s="154">
        <v>15046</v>
      </c>
      <c r="AC102" s="154">
        <v>120187</v>
      </c>
      <c r="AD102" s="191">
        <v>12.518824831304551</v>
      </c>
    </row>
    <row r="103" spans="1:30" x14ac:dyDescent="0.2">
      <c r="A103" s="158" t="s">
        <v>181</v>
      </c>
      <c r="B103" s="158" t="s">
        <v>199</v>
      </c>
      <c r="C103" s="158" t="s">
        <v>288</v>
      </c>
      <c r="D103" s="158" t="s">
        <v>289</v>
      </c>
      <c r="E103" s="158" t="s">
        <v>417</v>
      </c>
      <c r="F103" s="158" t="s">
        <v>98</v>
      </c>
      <c r="G103" s="170">
        <v>7946</v>
      </c>
      <c r="H103" s="193">
        <v>140525</v>
      </c>
      <c r="I103" s="191">
        <v>5.6545098736879558</v>
      </c>
      <c r="J103" s="170">
        <v>7961</v>
      </c>
      <c r="K103" s="193">
        <v>140874</v>
      </c>
      <c r="L103" s="191">
        <v>5.65114925394324</v>
      </c>
      <c r="M103" s="170">
        <v>7983</v>
      </c>
      <c r="N103" s="193">
        <v>142257</v>
      </c>
      <c r="O103" s="191">
        <v>5.6116746451844195</v>
      </c>
      <c r="P103" s="170">
        <v>7943</v>
      </c>
      <c r="Q103" s="193">
        <v>143547</v>
      </c>
      <c r="R103" s="191">
        <v>5.5333793113057048</v>
      </c>
      <c r="S103" s="154">
        <v>7950</v>
      </c>
      <c r="T103" s="154">
        <v>145003</v>
      </c>
      <c r="U103" s="191">
        <v>5.4826451866513111</v>
      </c>
      <c r="V103" s="154">
        <v>8027</v>
      </c>
      <c r="W103" s="154">
        <v>146361</v>
      </c>
      <c r="X103" s="191">
        <v>5.4843845013357386</v>
      </c>
      <c r="Y103" s="154">
        <v>8075</v>
      </c>
      <c r="Z103" s="154">
        <v>149072</v>
      </c>
      <c r="AA103" s="191">
        <v>5.416845551143072</v>
      </c>
      <c r="AB103" s="154">
        <v>8143</v>
      </c>
      <c r="AC103" s="154">
        <v>153494</v>
      </c>
      <c r="AD103" s="191">
        <v>5.30509335869806</v>
      </c>
    </row>
    <row r="104" spans="1:30" x14ac:dyDescent="0.2">
      <c r="A104" s="158" t="s">
        <v>181</v>
      </c>
      <c r="B104" s="158" t="s">
        <v>199</v>
      </c>
      <c r="C104" s="158" t="s">
        <v>227</v>
      </c>
      <c r="D104" s="158" t="s">
        <v>228</v>
      </c>
      <c r="E104" s="158" t="s">
        <v>418</v>
      </c>
      <c r="F104" s="158" t="s">
        <v>99</v>
      </c>
      <c r="G104" s="170">
        <v>14126</v>
      </c>
      <c r="H104" s="193">
        <v>184843</v>
      </c>
      <c r="I104" s="191">
        <v>7.6421611854384537</v>
      </c>
      <c r="J104" s="170">
        <v>14113</v>
      </c>
      <c r="K104" s="193">
        <v>185782</v>
      </c>
      <c r="L104" s="191">
        <v>7.5965378777276591</v>
      </c>
      <c r="M104" s="170">
        <v>14118</v>
      </c>
      <c r="N104" s="193">
        <v>188727</v>
      </c>
      <c r="O104" s="191">
        <v>7.4806466483333072</v>
      </c>
      <c r="P104" s="170">
        <v>14148</v>
      </c>
      <c r="Q104" s="193">
        <v>191495</v>
      </c>
      <c r="R104" s="191">
        <v>7.3881824590720386</v>
      </c>
      <c r="S104" s="154">
        <v>14227</v>
      </c>
      <c r="T104" s="154">
        <v>194488</v>
      </c>
      <c r="U104" s="191">
        <v>7.3151042737855292</v>
      </c>
      <c r="V104" s="154">
        <v>14273</v>
      </c>
      <c r="W104" s="154">
        <v>196632</v>
      </c>
      <c r="X104" s="191">
        <v>7.2587371333251962</v>
      </c>
      <c r="Y104" s="154">
        <v>14231</v>
      </c>
      <c r="Z104" s="154">
        <v>200175</v>
      </c>
      <c r="AA104" s="191">
        <v>7.1092793805420262</v>
      </c>
      <c r="AB104" s="154">
        <v>14340</v>
      </c>
      <c r="AC104" s="154">
        <v>206340</v>
      </c>
      <c r="AD104" s="191">
        <v>6.9496946786856642</v>
      </c>
    </row>
    <row r="105" spans="1:30" x14ac:dyDescent="0.2">
      <c r="A105" s="158" t="s">
        <v>182</v>
      </c>
      <c r="B105" s="158" t="s">
        <v>219</v>
      </c>
      <c r="C105" s="158" t="s">
        <v>251</v>
      </c>
      <c r="D105" s="158" t="s">
        <v>252</v>
      </c>
      <c r="E105" s="158" t="s">
        <v>421</v>
      </c>
      <c r="F105" s="158" t="s">
        <v>102</v>
      </c>
      <c r="G105" s="170">
        <v>7572</v>
      </c>
      <c r="H105" s="193">
        <v>91163</v>
      </c>
      <c r="I105" s="191">
        <v>8.3060013382622344</v>
      </c>
      <c r="J105" s="170">
        <v>7517</v>
      </c>
      <c r="K105" s="193">
        <v>91527</v>
      </c>
      <c r="L105" s="191">
        <v>8.2128770745244584</v>
      </c>
      <c r="M105" s="170">
        <v>7486</v>
      </c>
      <c r="N105" s="193">
        <v>92399</v>
      </c>
      <c r="O105" s="191">
        <v>8.1018192837584824</v>
      </c>
      <c r="P105" s="170">
        <v>7451</v>
      </c>
      <c r="Q105" s="193">
        <v>93145</v>
      </c>
      <c r="R105" s="191">
        <v>7.9993558430404201</v>
      </c>
      <c r="S105" s="154">
        <v>7450</v>
      </c>
      <c r="T105" s="154">
        <v>94377</v>
      </c>
      <c r="U105" s="191">
        <v>7.8938724477362072</v>
      </c>
      <c r="V105" s="154">
        <v>7431</v>
      </c>
      <c r="W105" s="154">
        <v>95669</v>
      </c>
      <c r="X105" s="191">
        <v>7.7674063698794802</v>
      </c>
      <c r="Y105" s="154">
        <v>7398</v>
      </c>
      <c r="Z105" s="154">
        <v>97434</v>
      </c>
      <c r="AA105" s="191">
        <v>7.5928320709403296</v>
      </c>
      <c r="AB105" s="154">
        <v>7450</v>
      </c>
      <c r="AC105" s="154">
        <v>100670</v>
      </c>
      <c r="AD105" s="191">
        <v>7.4004172047283197</v>
      </c>
    </row>
    <row r="106" spans="1:30" x14ac:dyDescent="0.2">
      <c r="A106" s="158" t="s">
        <v>179</v>
      </c>
      <c r="B106" s="158" t="s">
        <v>203</v>
      </c>
      <c r="C106" s="158" t="s">
        <v>278</v>
      </c>
      <c r="D106" s="158" t="s">
        <v>279</v>
      </c>
      <c r="E106" s="158" t="s">
        <v>423</v>
      </c>
      <c r="F106" s="158" t="s">
        <v>104</v>
      </c>
      <c r="G106" s="170">
        <v>17974</v>
      </c>
      <c r="H106" s="193">
        <v>144351</v>
      </c>
      <c r="I106" s="191">
        <v>12.451593684837652</v>
      </c>
      <c r="J106" s="170">
        <v>17703</v>
      </c>
      <c r="K106" s="193">
        <v>145548</v>
      </c>
      <c r="L106" s="191">
        <v>12.162997773930249</v>
      </c>
      <c r="M106" s="170">
        <v>17522</v>
      </c>
      <c r="N106" s="193">
        <v>148284</v>
      </c>
      <c r="O106" s="191">
        <v>11.816514256426856</v>
      </c>
      <c r="P106" s="170">
        <v>17378</v>
      </c>
      <c r="Q106" s="193">
        <v>150924</v>
      </c>
      <c r="R106" s="191">
        <v>11.514404600991227</v>
      </c>
      <c r="S106" s="154">
        <v>17264</v>
      </c>
      <c r="T106" s="154">
        <v>153126</v>
      </c>
      <c r="U106" s="191">
        <v>11.274375351018117</v>
      </c>
      <c r="V106" s="154">
        <v>17204</v>
      </c>
      <c r="W106" s="154">
        <v>156156</v>
      </c>
      <c r="X106" s="191">
        <v>11.017187940264863</v>
      </c>
      <c r="Y106" s="154">
        <v>17023</v>
      </c>
      <c r="Z106" s="154">
        <v>160557</v>
      </c>
      <c r="AA106" s="191">
        <v>10.602465168133437</v>
      </c>
      <c r="AB106" s="154">
        <v>16907</v>
      </c>
      <c r="AC106" s="154">
        <v>165981</v>
      </c>
      <c r="AD106" s="191">
        <v>10.186105638597189</v>
      </c>
    </row>
    <row r="107" spans="1:30" x14ac:dyDescent="0.2">
      <c r="A107" s="158" t="s">
        <v>182</v>
      </c>
      <c r="B107" s="158" t="s">
        <v>219</v>
      </c>
      <c r="C107" s="158" t="s">
        <v>220</v>
      </c>
      <c r="D107" s="158" t="s">
        <v>221</v>
      </c>
      <c r="E107" s="158" t="s">
        <v>425</v>
      </c>
      <c r="F107" s="158" t="s">
        <v>106</v>
      </c>
      <c r="G107" s="170">
        <v>5095</v>
      </c>
      <c r="H107" s="193">
        <v>50698</v>
      </c>
      <c r="I107" s="191">
        <v>10.049706102804844</v>
      </c>
      <c r="J107" s="170">
        <v>5006</v>
      </c>
      <c r="K107" s="193">
        <v>50449</v>
      </c>
      <c r="L107" s="191">
        <v>9.9228924260143909</v>
      </c>
      <c r="M107" s="170">
        <v>4968</v>
      </c>
      <c r="N107" s="193">
        <v>50616</v>
      </c>
      <c r="O107" s="191">
        <v>9.8150782361308675</v>
      </c>
      <c r="P107" s="170">
        <v>4983</v>
      </c>
      <c r="Q107" s="193">
        <v>51045</v>
      </c>
      <c r="R107" s="191">
        <v>9.7619747281810163</v>
      </c>
      <c r="S107" s="154">
        <v>5026</v>
      </c>
      <c r="T107" s="154">
        <v>51265</v>
      </c>
      <c r="U107" s="191">
        <v>9.8039598166390327</v>
      </c>
      <c r="V107" s="154">
        <v>5033</v>
      </c>
      <c r="W107" s="154">
        <v>51535</v>
      </c>
      <c r="X107" s="191">
        <v>9.7661783254099159</v>
      </c>
      <c r="Y107" s="154">
        <v>5011</v>
      </c>
      <c r="Z107" s="154">
        <v>52325</v>
      </c>
      <c r="AA107" s="191">
        <v>9.5766841853798379</v>
      </c>
      <c r="AB107" s="154">
        <v>5061</v>
      </c>
      <c r="AC107" s="154">
        <v>53617</v>
      </c>
      <c r="AD107" s="191">
        <v>9.4391704123692115</v>
      </c>
    </row>
    <row r="108" spans="1:30" x14ac:dyDescent="0.2">
      <c r="A108" s="158" t="s">
        <v>180</v>
      </c>
      <c r="B108" s="158" t="s">
        <v>215</v>
      </c>
      <c r="C108" s="158" t="s">
        <v>285</v>
      </c>
      <c r="D108" s="158" t="s">
        <v>286</v>
      </c>
      <c r="E108" s="158" t="s">
        <v>426</v>
      </c>
      <c r="F108" s="158" t="s">
        <v>107</v>
      </c>
      <c r="G108" s="170">
        <v>20462</v>
      </c>
      <c r="H108" s="193">
        <v>166431</v>
      </c>
      <c r="I108" s="191">
        <v>12.294584542543156</v>
      </c>
      <c r="J108" s="170">
        <v>20430</v>
      </c>
      <c r="K108" s="193">
        <v>167259</v>
      </c>
      <c r="L108" s="191">
        <v>12.214589349452048</v>
      </c>
      <c r="M108" s="170">
        <v>20359</v>
      </c>
      <c r="N108" s="193">
        <v>168504</v>
      </c>
      <c r="O108" s="191">
        <v>12.082205763661397</v>
      </c>
      <c r="P108" s="170">
        <v>20304</v>
      </c>
      <c r="Q108" s="193">
        <v>169632</v>
      </c>
      <c r="R108" s="191">
        <v>11.969439728353141</v>
      </c>
      <c r="S108" s="154">
        <v>20649</v>
      </c>
      <c r="T108" s="154">
        <v>172071</v>
      </c>
      <c r="U108" s="191">
        <v>12.000278954617571</v>
      </c>
      <c r="V108" s="154">
        <v>20953</v>
      </c>
      <c r="W108" s="154">
        <v>175121</v>
      </c>
      <c r="X108" s="191">
        <v>11.964870004168546</v>
      </c>
      <c r="Y108" s="154">
        <v>21118</v>
      </c>
      <c r="Z108" s="154">
        <v>178331</v>
      </c>
      <c r="AA108" s="191">
        <v>11.842024101249923</v>
      </c>
      <c r="AB108" s="154">
        <v>21358</v>
      </c>
      <c r="AC108" s="154">
        <v>182473</v>
      </c>
      <c r="AD108" s="191">
        <v>11.704745359587445</v>
      </c>
    </row>
    <row r="109" spans="1:30" x14ac:dyDescent="0.2">
      <c r="A109" s="158" t="s">
        <v>179</v>
      </c>
      <c r="B109" s="158" t="s">
        <v>203</v>
      </c>
      <c r="C109" s="158" t="s">
        <v>316</v>
      </c>
      <c r="D109" s="158" t="s">
        <v>317</v>
      </c>
      <c r="E109" s="158" t="s">
        <v>428</v>
      </c>
      <c r="F109" s="158" t="s">
        <v>109</v>
      </c>
      <c r="G109" s="170">
        <v>13492</v>
      </c>
      <c r="H109" s="193">
        <v>122269</v>
      </c>
      <c r="I109" s="191">
        <v>11.034685815701446</v>
      </c>
      <c r="J109" s="170">
        <v>13543</v>
      </c>
      <c r="K109" s="193">
        <v>122341</v>
      </c>
      <c r="L109" s="191">
        <v>11.06987845448378</v>
      </c>
      <c r="M109" s="170">
        <v>13539</v>
      </c>
      <c r="N109" s="193">
        <v>123527</v>
      </c>
      <c r="O109" s="191">
        <v>10.960356845062213</v>
      </c>
      <c r="P109" s="170">
        <v>13643</v>
      </c>
      <c r="Q109" s="193">
        <v>125069</v>
      </c>
      <c r="R109" s="191">
        <v>10.908378575026585</v>
      </c>
      <c r="S109" s="154">
        <v>13606</v>
      </c>
      <c r="T109" s="154">
        <v>126183</v>
      </c>
      <c r="U109" s="191">
        <v>10.78275203474319</v>
      </c>
      <c r="V109" s="154">
        <v>13645</v>
      </c>
      <c r="W109" s="154">
        <v>127872</v>
      </c>
      <c r="X109" s="191">
        <v>10.670827077077078</v>
      </c>
      <c r="Y109" s="154">
        <v>13680</v>
      </c>
      <c r="Z109" s="154">
        <v>130785</v>
      </c>
      <c r="AA109" s="191">
        <v>10.459915127881638</v>
      </c>
      <c r="AB109" s="154">
        <v>13748</v>
      </c>
      <c r="AC109" s="154">
        <v>133903</v>
      </c>
      <c r="AD109" s="191">
        <v>10.26713367138899</v>
      </c>
    </row>
    <row r="110" spans="1:30" x14ac:dyDescent="0.2">
      <c r="A110" s="158" t="s">
        <v>183</v>
      </c>
      <c r="B110" s="158" t="s">
        <v>211</v>
      </c>
      <c r="C110" s="158" t="s">
        <v>234</v>
      </c>
      <c r="D110" s="158" t="s">
        <v>235</v>
      </c>
      <c r="E110" s="158" t="s">
        <v>429</v>
      </c>
      <c r="F110" s="158" t="s">
        <v>430</v>
      </c>
      <c r="G110" s="170">
        <v>47767</v>
      </c>
      <c r="H110" s="193">
        <v>361333</v>
      </c>
      <c r="I110" s="191">
        <v>13.219661641754282</v>
      </c>
      <c r="J110" s="170">
        <v>47543</v>
      </c>
      <c r="K110" s="193">
        <v>360657</v>
      </c>
      <c r="L110" s="191">
        <v>13.182331134568301</v>
      </c>
      <c r="M110" s="170">
        <v>47534</v>
      </c>
      <c r="N110" s="193">
        <v>363154</v>
      </c>
      <c r="O110" s="191">
        <v>13.089212840833364</v>
      </c>
      <c r="P110" s="170">
        <v>47427</v>
      </c>
      <c r="Q110" s="193">
        <v>365877</v>
      </c>
      <c r="R110" s="191">
        <v>12.962552989119294</v>
      </c>
      <c r="S110" s="154">
        <v>47618</v>
      </c>
      <c r="T110" s="154">
        <v>369779</v>
      </c>
      <c r="U110" s="191">
        <v>12.877421378715395</v>
      </c>
      <c r="V110" s="154">
        <v>47431</v>
      </c>
      <c r="W110" s="154">
        <v>373039</v>
      </c>
      <c r="X110" s="191">
        <v>12.714756365956376</v>
      </c>
      <c r="Y110" s="154">
        <v>47121</v>
      </c>
      <c r="Z110" s="154">
        <v>379321</v>
      </c>
      <c r="AA110" s="191">
        <v>12.422460132710818</v>
      </c>
      <c r="AB110" s="154">
        <v>47312</v>
      </c>
      <c r="AC110" s="154">
        <v>389728</v>
      </c>
      <c r="AD110" s="191">
        <v>12.139748747844651</v>
      </c>
    </row>
    <row r="111" spans="1:30" x14ac:dyDescent="0.2">
      <c r="A111" s="158" t="s">
        <v>182</v>
      </c>
      <c r="B111" s="158" t="s">
        <v>219</v>
      </c>
      <c r="C111" s="158" t="s">
        <v>224</v>
      </c>
      <c r="D111" s="158" t="s">
        <v>225</v>
      </c>
      <c r="E111" s="158" t="s">
        <v>431</v>
      </c>
      <c r="F111" s="158" t="s">
        <v>110</v>
      </c>
      <c r="G111" s="170">
        <v>17010</v>
      </c>
      <c r="H111" s="193">
        <v>161992</v>
      </c>
      <c r="I111" s="191">
        <v>10.500518544125635</v>
      </c>
      <c r="J111" s="170">
        <v>16940</v>
      </c>
      <c r="K111" s="193">
        <v>163735</v>
      </c>
      <c r="L111" s="191">
        <v>10.345985891837421</v>
      </c>
      <c r="M111" s="170">
        <v>16911</v>
      </c>
      <c r="N111" s="193">
        <v>165616</v>
      </c>
      <c r="O111" s="191">
        <v>10.210969954593759</v>
      </c>
      <c r="P111" s="170">
        <v>16875</v>
      </c>
      <c r="Q111" s="193">
        <v>167513</v>
      </c>
      <c r="R111" s="191">
        <v>10.07384501501376</v>
      </c>
      <c r="S111" s="154">
        <v>16984</v>
      </c>
      <c r="T111" s="154">
        <v>169356</v>
      </c>
      <c r="U111" s="191">
        <v>10.02857885164978</v>
      </c>
      <c r="V111" s="154">
        <v>17130</v>
      </c>
      <c r="W111" s="154">
        <v>171525</v>
      </c>
      <c r="X111" s="191">
        <v>9.9868823786620027</v>
      </c>
      <c r="Y111" s="154">
        <v>17176</v>
      </c>
      <c r="Z111" s="154">
        <v>175051</v>
      </c>
      <c r="AA111" s="191">
        <v>9.8119976464001919</v>
      </c>
      <c r="AB111" s="154">
        <v>17289</v>
      </c>
      <c r="AC111" s="154">
        <v>180695</v>
      </c>
      <c r="AD111" s="191">
        <v>9.5680566700794145</v>
      </c>
    </row>
    <row r="112" spans="1:30" x14ac:dyDescent="0.2">
      <c r="A112" s="158" t="s">
        <v>182</v>
      </c>
      <c r="B112" s="158" t="s">
        <v>219</v>
      </c>
      <c r="C112" s="158" t="s">
        <v>251</v>
      </c>
      <c r="D112" s="158" t="s">
        <v>252</v>
      </c>
      <c r="E112" s="158" t="s">
        <v>432</v>
      </c>
      <c r="F112" s="158" t="s">
        <v>111</v>
      </c>
      <c r="G112" s="170">
        <v>21872</v>
      </c>
      <c r="H112" s="193">
        <v>173868</v>
      </c>
      <c r="I112" s="191">
        <v>12.579658131456048</v>
      </c>
      <c r="J112" s="170">
        <v>21786</v>
      </c>
      <c r="K112" s="193">
        <v>174854</v>
      </c>
      <c r="L112" s="191">
        <v>12.459537671428734</v>
      </c>
      <c r="M112" s="170">
        <v>21963</v>
      </c>
      <c r="N112" s="193">
        <v>176096</v>
      </c>
      <c r="O112" s="191">
        <v>12.472174268580774</v>
      </c>
      <c r="P112" s="170">
        <v>22001</v>
      </c>
      <c r="Q112" s="193">
        <v>177431</v>
      </c>
      <c r="R112" s="191">
        <v>12.399749761879265</v>
      </c>
      <c r="S112" s="154">
        <v>22371</v>
      </c>
      <c r="T112" s="154">
        <v>180078</v>
      </c>
      <c r="U112" s="191">
        <v>12.422950054976177</v>
      </c>
      <c r="V112" s="154">
        <v>22681</v>
      </c>
      <c r="W112" s="154">
        <v>182144</v>
      </c>
      <c r="X112" s="191">
        <v>12.452235593815882</v>
      </c>
      <c r="Y112" s="154">
        <v>22790</v>
      </c>
      <c r="Z112" s="154">
        <v>185777</v>
      </c>
      <c r="AA112" s="191">
        <v>12.267395856322365</v>
      </c>
      <c r="AB112" s="154">
        <v>22911</v>
      </c>
      <c r="AC112" s="154">
        <v>190673</v>
      </c>
      <c r="AD112" s="191">
        <v>12.015859613054811</v>
      </c>
    </row>
    <row r="113" spans="1:30" ht="10.5" x14ac:dyDescent="0.25">
      <c r="A113" s="1" t="s">
        <v>127</v>
      </c>
      <c r="G113" s="85">
        <f>SUBTOTAL(9,G7:G112)</f>
        <v>2471302</v>
      </c>
      <c r="H113" s="142">
        <f>SUBTOTAL(9,H7:H112)</f>
        <v>24312780</v>
      </c>
      <c r="I113" s="143">
        <f>G113/H113*100</f>
        <v>10.164621240351781</v>
      </c>
      <c r="J113" s="85">
        <f>SUBTOTAL(9,J7:J112)</f>
        <v>2457770</v>
      </c>
      <c r="K113" s="142">
        <f>SUBTOTAL(9,K7:K112)</f>
        <v>24369822</v>
      </c>
      <c r="L113" s="143">
        <f>J113/K113*100</f>
        <v>10.085301402693874</v>
      </c>
      <c r="M113" s="85">
        <f>SUBTOTAL(9,M7:M112)</f>
        <v>2454479</v>
      </c>
      <c r="N113" s="142">
        <f>SUBTOTAL(9,N7:N112)</f>
        <v>24636081</v>
      </c>
      <c r="O113" s="143">
        <f>M113/N113*100</f>
        <v>9.9629441874298106</v>
      </c>
      <c r="P113" s="85">
        <f>SUBTOTAL(9,P7:P112)</f>
        <v>2455612</v>
      </c>
      <c r="Q113" s="142">
        <f>SUBTOTAL(9,Q7:Q112)</f>
        <v>24933818</v>
      </c>
      <c r="R113" s="143">
        <f>P113/Q113*100</f>
        <v>9.8485197894682628</v>
      </c>
      <c r="S113" s="85">
        <f>SUBTOTAL(9,S7:S112)</f>
        <v>2470051</v>
      </c>
      <c r="T113" s="142">
        <f>SUBTOTAL(9,T7:T112)</f>
        <v>25224626</v>
      </c>
      <c r="U113" s="143">
        <f>S113/T113*100</f>
        <v>9.7922205070552888</v>
      </c>
      <c r="V113" s="85">
        <f>SUBTOTAL(9,V7:V112)</f>
        <v>2476195</v>
      </c>
      <c r="W113" s="142">
        <f>SUBTOTAL(9,W7:W112)</f>
        <v>25503427</v>
      </c>
      <c r="X113" s="143">
        <f>V113/W113*100</f>
        <v>9.7092637785502305</v>
      </c>
      <c r="Y113" s="85">
        <f>SUBTOTAL(9,Y7:Y112)</f>
        <v>2476148</v>
      </c>
      <c r="Z113" s="142">
        <f>SUBTOTAL(9,Z7:Z112)</f>
        <v>26013193</v>
      </c>
      <c r="AA113" s="143">
        <f>Y113/Z113*100</f>
        <v>9.518816086898676</v>
      </c>
      <c r="AB113" s="85">
        <f>SUBTOTAL(9,AB7:AB112)</f>
        <v>2487535</v>
      </c>
      <c r="AC113" s="142">
        <f>SUBTOTAL(9,AC7:AC112)</f>
        <v>26713852</v>
      </c>
      <c r="AD113" s="143">
        <f>AB113/AC113*100</f>
        <v>9.311779521725283</v>
      </c>
    </row>
    <row r="115" spans="1:30" x14ac:dyDescent="0.2">
      <c r="G115" s="154"/>
      <c r="H115" s="154"/>
      <c r="I115" s="158"/>
    </row>
    <row r="116" spans="1:30" x14ac:dyDescent="0.2">
      <c r="G116" s="154"/>
      <c r="H116" s="154"/>
      <c r="I116" s="154"/>
      <c r="J116" s="154"/>
      <c r="K116" s="154"/>
      <c r="L116" s="154"/>
      <c r="M116" s="154"/>
      <c r="N116" s="154"/>
      <c r="O116" s="154"/>
      <c r="P116" s="154"/>
      <c r="Q116" s="154"/>
      <c r="R116" s="154"/>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8">
    <mergeCell ref="AB5:AD5"/>
    <mergeCell ref="Y5:AA5"/>
    <mergeCell ref="V5:X5"/>
    <mergeCell ref="G5:I5"/>
    <mergeCell ref="J5:L5"/>
    <mergeCell ref="M5:O5"/>
    <mergeCell ref="P5:R5"/>
    <mergeCell ref="S5:U5"/>
  </mergeCells>
  <phoneticPr fontId="12" type="noConversion"/>
  <conditionalFormatting sqref="E7:E25 E27:E112">
    <cfRule type="expression" dxfId="5" priority="155">
      <formula>#REF!="yes"</formula>
    </cfRule>
    <cfRule type="expression" dxfId="4" priority="156">
      <formula>AND(#REF!="no",#REF!="up")</formula>
    </cfRule>
  </conditionalFormatting>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4B4-078B-4CFC-8EB0-16C7744F25F1}">
  <sheetPr>
    <tabColor rgb="FFFFFF00"/>
  </sheetPr>
  <dimension ref="A1:L45"/>
  <sheetViews>
    <sheetView workbookViewId="0"/>
  </sheetViews>
  <sheetFormatPr defaultColWidth="9.33203125" defaultRowHeight="10" x14ac:dyDescent="0.2"/>
  <cols>
    <col min="1" max="1" width="15.44140625" style="296" customWidth="1"/>
    <col min="2" max="2" width="30.33203125" style="296" bestFit="1" customWidth="1"/>
    <col min="3" max="3" width="15.33203125" style="296" bestFit="1" customWidth="1"/>
    <col min="4" max="4" width="44" style="296" bestFit="1" customWidth="1"/>
    <col min="5" max="5" width="15.44140625" style="296" customWidth="1"/>
    <col min="6" max="7" width="18.6640625" style="296" customWidth="1"/>
    <col min="8" max="8" width="19" style="296" customWidth="1"/>
    <col min="9" max="10" width="17.77734375" style="296" customWidth="1"/>
    <col min="11" max="11" width="15.109375" style="296" bestFit="1" customWidth="1"/>
    <col min="12" max="12" width="14.77734375" style="296" customWidth="1"/>
    <col min="13" max="16384" width="9.33203125" style="296"/>
  </cols>
  <sheetData>
    <row r="1" spans="1:12" ht="40.5" thickBot="1" x14ac:dyDescent="0.25">
      <c r="G1" s="365" t="s">
        <v>621</v>
      </c>
      <c r="H1" s="365" t="s">
        <v>621</v>
      </c>
      <c r="K1" s="365" t="s">
        <v>621</v>
      </c>
      <c r="L1" s="365" t="s">
        <v>621</v>
      </c>
    </row>
    <row r="2" spans="1:12" ht="41" thickBot="1" x14ac:dyDescent="0.3">
      <c r="A2" s="397"/>
      <c r="B2" s="365" t="s">
        <v>622</v>
      </c>
      <c r="D2" s="396" t="s">
        <v>651</v>
      </c>
      <c r="E2" s="473" t="s">
        <v>500</v>
      </c>
      <c r="F2" s="474"/>
      <c r="G2" s="474"/>
      <c r="H2" s="475"/>
      <c r="I2" s="476" t="s">
        <v>499</v>
      </c>
      <c r="J2" s="477"/>
      <c r="K2" s="478"/>
      <c r="L2" s="479"/>
    </row>
    <row r="3" spans="1:12" ht="63" x14ac:dyDescent="0.2">
      <c r="A3" s="293" t="s">
        <v>187</v>
      </c>
      <c r="B3" s="293" t="s">
        <v>186</v>
      </c>
      <c r="C3" s="293" t="s">
        <v>189</v>
      </c>
      <c r="D3" s="293" t="s">
        <v>492</v>
      </c>
      <c r="E3" s="292" t="s">
        <v>498</v>
      </c>
      <c r="F3" s="292" t="s">
        <v>497</v>
      </c>
      <c r="G3" s="292" t="s">
        <v>571</v>
      </c>
      <c r="H3" s="368" t="s">
        <v>572</v>
      </c>
      <c r="I3" s="367" t="s">
        <v>496</v>
      </c>
      <c r="J3" s="368" t="s">
        <v>495</v>
      </c>
      <c r="K3" s="292" t="s">
        <v>571</v>
      </c>
      <c r="L3" s="292" t="s">
        <v>572</v>
      </c>
    </row>
    <row r="4" spans="1:12" x14ac:dyDescent="0.2">
      <c r="A4" s="406" t="s">
        <v>203</v>
      </c>
      <c r="B4" s="406" t="s">
        <v>179</v>
      </c>
      <c r="C4" s="406" t="s">
        <v>209</v>
      </c>
      <c r="D4" s="262" t="s">
        <v>208</v>
      </c>
      <c r="E4" s="391">
        <v>0.80500000000000005</v>
      </c>
      <c r="F4" s="391" t="s">
        <v>142</v>
      </c>
      <c r="G4" s="296">
        <f>IF($F4="yes",1,"")</f>
        <v>1</v>
      </c>
      <c r="H4" s="297" t="str">
        <f>IF($F4="no",1,"")</f>
        <v/>
      </c>
      <c r="I4" s="401">
        <v>9.8000000000000007</v>
      </c>
      <c r="J4" s="401" t="s">
        <v>142</v>
      </c>
      <c r="K4" s="296">
        <f>IF($J4="yes",1,"")</f>
        <v>1</v>
      </c>
      <c r="L4" s="296" t="str">
        <f>IF($J4="no",1,"")</f>
        <v/>
      </c>
    </row>
    <row r="5" spans="1:12" x14ac:dyDescent="0.2">
      <c r="A5" s="406" t="s">
        <v>203</v>
      </c>
      <c r="B5" s="406" t="s">
        <v>179</v>
      </c>
      <c r="C5" s="406" t="s">
        <v>244</v>
      </c>
      <c r="D5" s="262" t="s">
        <v>243</v>
      </c>
      <c r="E5" s="391">
        <v>0.84099999999999997</v>
      </c>
      <c r="F5" s="391" t="s">
        <v>142</v>
      </c>
      <c r="G5" s="296">
        <f t="shared" ref="G5:G45" si="0">IF($F5="yes",1,"")</f>
        <v>1</v>
      </c>
      <c r="H5" s="297" t="str">
        <f t="shared" ref="H5:H45" si="1">IF($F5="no",1,"")</f>
        <v/>
      </c>
      <c r="I5" s="401">
        <v>11.4</v>
      </c>
      <c r="J5" s="401" t="s">
        <v>143</v>
      </c>
      <c r="K5" s="296" t="str">
        <f t="shared" ref="K5:K45" si="2">IF($J5="yes",1,"")</f>
        <v/>
      </c>
      <c r="L5" s="296">
        <f t="shared" ref="L5:L45" si="3">IF($J5="no",1,"")</f>
        <v>1</v>
      </c>
    </row>
    <row r="6" spans="1:12" x14ac:dyDescent="0.2">
      <c r="A6" s="406" t="s">
        <v>203</v>
      </c>
      <c r="B6" s="406" t="s">
        <v>179</v>
      </c>
      <c r="C6" s="406" t="s">
        <v>343</v>
      </c>
      <c r="D6" s="262" t="s">
        <v>342</v>
      </c>
      <c r="E6" s="391">
        <v>0.86299999999999999</v>
      </c>
      <c r="F6" s="391" t="s">
        <v>142</v>
      </c>
      <c r="G6" s="296">
        <f t="shared" si="0"/>
        <v>1</v>
      </c>
      <c r="H6" s="297" t="str">
        <f t="shared" si="1"/>
        <v/>
      </c>
      <c r="I6" s="401">
        <v>11.2</v>
      </c>
      <c r="J6" s="401" t="s">
        <v>143</v>
      </c>
      <c r="K6" s="296" t="str">
        <f t="shared" si="2"/>
        <v/>
      </c>
      <c r="L6" s="296">
        <f t="shared" si="3"/>
        <v>1</v>
      </c>
    </row>
    <row r="7" spans="1:12" x14ac:dyDescent="0.2">
      <c r="A7" s="406" t="s">
        <v>203</v>
      </c>
      <c r="B7" s="406" t="s">
        <v>179</v>
      </c>
      <c r="C7" s="406" t="s">
        <v>317</v>
      </c>
      <c r="D7" s="262" t="s">
        <v>316</v>
      </c>
      <c r="E7" s="391">
        <v>0.86699999999999999</v>
      </c>
      <c r="F7" s="391" t="s">
        <v>142</v>
      </c>
      <c r="G7" s="296">
        <f t="shared" si="0"/>
        <v>1</v>
      </c>
      <c r="H7" s="297" t="str">
        <f t="shared" si="1"/>
        <v/>
      </c>
      <c r="I7" s="401">
        <v>9.5</v>
      </c>
      <c r="J7" s="401" t="s">
        <v>142</v>
      </c>
      <c r="K7" s="296">
        <f t="shared" si="2"/>
        <v>1</v>
      </c>
      <c r="L7" s="296" t="str">
        <f t="shared" si="3"/>
        <v/>
      </c>
    </row>
    <row r="8" spans="1:12" x14ac:dyDescent="0.2">
      <c r="A8" s="406" t="s">
        <v>203</v>
      </c>
      <c r="B8" s="406" t="s">
        <v>179</v>
      </c>
      <c r="C8" s="406" t="s">
        <v>205</v>
      </c>
      <c r="D8" s="262" t="s">
        <v>204</v>
      </c>
      <c r="E8" s="391">
        <v>0.877</v>
      </c>
      <c r="F8" s="391" t="s">
        <v>143</v>
      </c>
      <c r="G8" s="296" t="str">
        <f t="shared" si="0"/>
        <v/>
      </c>
      <c r="H8" s="297">
        <f t="shared" si="1"/>
        <v>1</v>
      </c>
      <c r="I8" s="401">
        <v>9.6999999999999993</v>
      </c>
      <c r="J8" s="401" t="s">
        <v>142</v>
      </c>
      <c r="K8" s="296">
        <f t="shared" si="2"/>
        <v>1</v>
      </c>
      <c r="L8" s="296" t="str">
        <f t="shared" si="3"/>
        <v/>
      </c>
    </row>
    <row r="9" spans="1:12" x14ac:dyDescent="0.2">
      <c r="A9" s="406" t="s">
        <v>203</v>
      </c>
      <c r="B9" s="406" t="s">
        <v>179</v>
      </c>
      <c r="C9" s="406" t="s">
        <v>279</v>
      </c>
      <c r="D9" s="262" t="s">
        <v>278</v>
      </c>
      <c r="E9" s="391">
        <v>0.84799999999999998</v>
      </c>
      <c r="F9" s="391" t="s">
        <v>142</v>
      </c>
      <c r="G9" s="296">
        <f t="shared" si="0"/>
        <v>1</v>
      </c>
      <c r="H9" s="297" t="str">
        <f t="shared" si="1"/>
        <v/>
      </c>
      <c r="I9" s="401">
        <v>10</v>
      </c>
      <c r="J9" s="401" t="s">
        <v>142</v>
      </c>
      <c r="K9" s="296">
        <f t="shared" si="2"/>
        <v>1</v>
      </c>
      <c r="L9" s="296" t="str">
        <f t="shared" si="3"/>
        <v/>
      </c>
    </row>
    <row r="10" spans="1:12" x14ac:dyDescent="0.2">
      <c r="A10" s="406" t="s">
        <v>195</v>
      </c>
      <c r="B10" s="406" t="s">
        <v>161</v>
      </c>
      <c r="C10" s="406" t="s">
        <v>197</v>
      </c>
      <c r="D10" s="262" t="s">
        <v>196</v>
      </c>
      <c r="E10" s="391">
        <v>0.68400000000000005</v>
      </c>
      <c r="F10" s="391" t="s">
        <v>142</v>
      </c>
      <c r="G10" s="296">
        <f t="shared" si="0"/>
        <v>1</v>
      </c>
      <c r="H10" s="297" t="str">
        <f t="shared" si="1"/>
        <v/>
      </c>
      <c r="I10" s="401">
        <v>10.1</v>
      </c>
      <c r="J10" s="401" t="s">
        <v>143</v>
      </c>
      <c r="K10" s="296" t="str">
        <f t="shared" si="2"/>
        <v/>
      </c>
      <c r="L10" s="296">
        <f t="shared" si="3"/>
        <v>1</v>
      </c>
    </row>
    <row r="11" spans="1:12" x14ac:dyDescent="0.2">
      <c r="A11" s="406" t="s">
        <v>195</v>
      </c>
      <c r="B11" s="406" t="s">
        <v>161</v>
      </c>
      <c r="C11" s="406" t="s">
        <v>347</v>
      </c>
      <c r="D11" s="262" t="s">
        <v>346</v>
      </c>
      <c r="E11" s="391">
        <v>0.56499999999999995</v>
      </c>
      <c r="F11" s="391" t="s">
        <v>142</v>
      </c>
      <c r="G11" s="296">
        <f t="shared" si="0"/>
        <v>1</v>
      </c>
      <c r="H11" s="297" t="str">
        <f t="shared" si="1"/>
        <v/>
      </c>
      <c r="I11" s="401">
        <v>10.9</v>
      </c>
      <c r="J11" s="401" t="s">
        <v>143</v>
      </c>
      <c r="K11" s="296" t="str">
        <f t="shared" si="2"/>
        <v/>
      </c>
      <c r="L11" s="296">
        <f t="shared" si="3"/>
        <v>1</v>
      </c>
    </row>
    <row r="12" spans="1:12" x14ac:dyDescent="0.2">
      <c r="A12" s="406" t="s">
        <v>195</v>
      </c>
      <c r="B12" s="406" t="s">
        <v>161</v>
      </c>
      <c r="C12" s="406" t="s">
        <v>232</v>
      </c>
      <c r="D12" s="262" t="s">
        <v>231</v>
      </c>
      <c r="E12" s="391">
        <v>0.58199999999999996</v>
      </c>
      <c r="F12" s="391" t="s">
        <v>142</v>
      </c>
      <c r="G12" s="296">
        <f t="shared" si="0"/>
        <v>1</v>
      </c>
      <c r="H12" s="297" t="str">
        <f t="shared" si="1"/>
        <v/>
      </c>
      <c r="I12" s="401">
        <v>10</v>
      </c>
      <c r="J12" s="401" t="s">
        <v>142</v>
      </c>
      <c r="K12" s="296">
        <f t="shared" si="2"/>
        <v>1</v>
      </c>
      <c r="L12" s="296" t="str">
        <f t="shared" si="3"/>
        <v/>
      </c>
    </row>
    <row r="13" spans="1:12" x14ac:dyDescent="0.2">
      <c r="A13" s="406" t="s">
        <v>195</v>
      </c>
      <c r="B13" s="406" t="s">
        <v>161</v>
      </c>
      <c r="C13" s="406" t="s">
        <v>386</v>
      </c>
      <c r="D13" s="262" t="s">
        <v>385</v>
      </c>
      <c r="E13" s="391">
        <v>0.61899999999999999</v>
      </c>
      <c r="F13" s="391" t="s">
        <v>142</v>
      </c>
      <c r="G13" s="296">
        <f t="shared" si="0"/>
        <v>1</v>
      </c>
      <c r="H13" s="297" t="str">
        <f t="shared" si="1"/>
        <v/>
      </c>
      <c r="I13" s="401">
        <v>9.6</v>
      </c>
      <c r="J13" s="401" t="s">
        <v>142</v>
      </c>
      <c r="K13" s="296">
        <f t="shared" si="2"/>
        <v>1</v>
      </c>
      <c r="L13" s="296" t="str">
        <f t="shared" si="3"/>
        <v/>
      </c>
    </row>
    <row r="14" spans="1:12" x14ac:dyDescent="0.2">
      <c r="A14" s="406" t="s">
        <v>195</v>
      </c>
      <c r="B14" s="406" t="s">
        <v>161</v>
      </c>
      <c r="C14" s="406" t="s">
        <v>394</v>
      </c>
      <c r="D14" s="262" t="s">
        <v>393</v>
      </c>
      <c r="E14" s="391">
        <v>0.67500000000000004</v>
      </c>
      <c r="F14" s="391" t="s">
        <v>142</v>
      </c>
      <c r="G14" s="296">
        <f t="shared" si="0"/>
        <v>1</v>
      </c>
      <c r="H14" s="297" t="str">
        <f t="shared" si="1"/>
        <v/>
      </c>
      <c r="I14" s="401">
        <v>9.9</v>
      </c>
      <c r="J14" s="401" t="s">
        <v>142</v>
      </c>
      <c r="K14" s="296">
        <f t="shared" si="2"/>
        <v>1</v>
      </c>
      <c r="L14" s="296" t="str">
        <f t="shared" si="3"/>
        <v/>
      </c>
    </row>
    <row r="15" spans="1:12" x14ac:dyDescent="0.2">
      <c r="A15" s="406" t="s">
        <v>215</v>
      </c>
      <c r="B15" s="406" t="s">
        <v>180</v>
      </c>
      <c r="C15" s="406" t="s">
        <v>308</v>
      </c>
      <c r="D15" s="262" t="s">
        <v>307</v>
      </c>
      <c r="E15" s="391">
        <v>0.88500000000000001</v>
      </c>
      <c r="F15" s="391" t="s">
        <v>143</v>
      </c>
      <c r="G15" s="296" t="str">
        <f t="shared" si="0"/>
        <v/>
      </c>
      <c r="H15" s="297">
        <f t="shared" si="1"/>
        <v>1</v>
      </c>
      <c r="I15" s="401">
        <v>9.6999999999999993</v>
      </c>
      <c r="J15" s="401" t="s">
        <v>142</v>
      </c>
      <c r="K15" s="296">
        <f t="shared" si="2"/>
        <v>1</v>
      </c>
      <c r="L15" s="296" t="str">
        <f t="shared" si="3"/>
        <v/>
      </c>
    </row>
    <row r="16" spans="1:12" x14ac:dyDescent="0.2">
      <c r="A16" s="406" t="s">
        <v>215</v>
      </c>
      <c r="B16" s="406" t="s">
        <v>180</v>
      </c>
      <c r="C16" s="406" t="s">
        <v>331</v>
      </c>
      <c r="D16" s="262" t="s">
        <v>330</v>
      </c>
      <c r="E16" s="391">
        <v>0.95199999999999996</v>
      </c>
      <c r="F16" s="391" t="s">
        <v>143</v>
      </c>
      <c r="G16" s="296" t="str">
        <f t="shared" si="0"/>
        <v/>
      </c>
      <c r="H16" s="297">
        <f t="shared" si="1"/>
        <v>1</v>
      </c>
      <c r="I16" s="401">
        <v>12.1</v>
      </c>
      <c r="J16" s="401" t="s">
        <v>143</v>
      </c>
      <c r="K16" s="296" t="str">
        <f t="shared" si="2"/>
        <v/>
      </c>
      <c r="L16" s="296">
        <f t="shared" si="3"/>
        <v>1</v>
      </c>
    </row>
    <row r="17" spans="1:12" x14ac:dyDescent="0.2">
      <c r="A17" s="406" t="s">
        <v>215</v>
      </c>
      <c r="B17" s="406" t="s">
        <v>180</v>
      </c>
      <c r="C17" s="406" t="s">
        <v>217</v>
      </c>
      <c r="D17" s="262" t="s">
        <v>216</v>
      </c>
      <c r="E17" s="391">
        <v>0.82299999999999995</v>
      </c>
      <c r="F17" s="391" t="s">
        <v>142</v>
      </c>
      <c r="G17" s="296">
        <f t="shared" si="0"/>
        <v>1</v>
      </c>
      <c r="H17" s="297" t="str">
        <f t="shared" si="1"/>
        <v/>
      </c>
      <c r="I17" s="401">
        <v>8.5</v>
      </c>
      <c r="J17" s="401" t="s">
        <v>142</v>
      </c>
      <c r="K17" s="296">
        <f t="shared" si="2"/>
        <v>1</v>
      </c>
      <c r="L17" s="296" t="str">
        <f t="shared" si="3"/>
        <v/>
      </c>
    </row>
    <row r="18" spans="1:12" x14ac:dyDescent="0.2">
      <c r="A18" s="406" t="s">
        <v>215</v>
      </c>
      <c r="B18" s="406" t="s">
        <v>180</v>
      </c>
      <c r="C18" s="406" t="s">
        <v>262</v>
      </c>
      <c r="D18" s="262" t="s">
        <v>261</v>
      </c>
      <c r="E18" s="391">
        <v>0.82099999999999995</v>
      </c>
      <c r="F18" s="391" t="s">
        <v>142</v>
      </c>
      <c r="G18" s="296">
        <f t="shared" si="0"/>
        <v>1</v>
      </c>
      <c r="H18" s="297" t="str">
        <f t="shared" si="1"/>
        <v/>
      </c>
      <c r="I18" s="401">
        <v>9.9</v>
      </c>
      <c r="J18" s="401" t="s">
        <v>142</v>
      </c>
      <c r="K18" s="296">
        <f t="shared" si="2"/>
        <v>1</v>
      </c>
      <c r="L18" s="296" t="str">
        <f t="shared" si="3"/>
        <v/>
      </c>
    </row>
    <row r="19" spans="1:12" x14ac:dyDescent="0.2">
      <c r="A19" s="406" t="s">
        <v>215</v>
      </c>
      <c r="B19" s="406" t="s">
        <v>180</v>
      </c>
      <c r="C19" s="406" t="s">
        <v>265</v>
      </c>
      <c r="D19" s="262" t="s">
        <v>264</v>
      </c>
      <c r="E19" s="391">
        <v>0.79900000000000004</v>
      </c>
      <c r="F19" s="391" t="s">
        <v>142</v>
      </c>
      <c r="G19" s="296">
        <f t="shared" si="0"/>
        <v>1</v>
      </c>
      <c r="H19" s="297" t="str">
        <f t="shared" si="1"/>
        <v/>
      </c>
      <c r="I19" s="401">
        <v>8.5</v>
      </c>
      <c r="J19" s="401" t="s">
        <v>142</v>
      </c>
      <c r="K19" s="296">
        <f t="shared" si="2"/>
        <v>1</v>
      </c>
      <c r="L19" s="296" t="str">
        <f t="shared" si="3"/>
        <v/>
      </c>
    </row>
    <row r="20" spans="1:12" x14ac:dyDescent="0.2">
      <c r="A20" s="406" t="s">
        <v>215</v>
      </c>
      <c r="B20" s="406" t="s">
        <v>180</v>
      </c>
      <c r="C20" s="406" t="s">
        <v>362</v>
      </c>
      <c r="D20" s="262" t="s">
        <v>361</v>
      </c>
      <c r="E20" s="391">
        <v>0.86499999999999999</v>
      </c>
      <c r="F20" s="391" t="s">
        <v>142</v>
      </c>
      <c r="G20" s="296">
        <f t="shared" si="0"/>
        <v>1</v>
      </c>
      <c r="H20" s="297" t="str">
        <f t="shared" si="1"/>
        <v/>
      </c>
      <c r="I20" s="401">
        <v>8.5</v>
      </c>
      <c r="J20" s="401" t="s">
        <v>142</v>
      </c>
      <c r="K20" s="296">
        <f t="shared" si="2"/>
        <v>1</v>
      </c>
      <c r="L20" s="296" t="str">
        <f t="shared" si="3"/>
        <v/>
      </c>
    </row>
    <row r="21" spans="1:12" x14ac:dyDescent="0.2">
      <c r="A21" s="406" t="s">
        <v>215</v>
      </c>
      <c r="B21" s="406" t="s">
        <v>180</v>
      </c>
      <c r="C21" s="406" t="s">
        <v>367</v>
      </c>
      <c r="D21" s="262" t="s">
        <v>366</v>
      </c>
      <c r="E21" s="391">
        <v>0.8</v>
      </c>
      <c r="F21" s="391" t="s">
        <v>142</v>
      </c>
      <c r="G21" s="296">
        <f t="shared" si="0"/>
        <v>1</v>
      </c>
      <c r="H21" s="297" t="str">
        <f t="shared" si="1"/>
        <v/>
      </c>
      <c r="I21" s="401">
        <v>8.5</v>
      </c>
      <c r="J21" s="401" t="s">
        <v>142</v>
      </c>
      <c r="K21" s="296">
        <f t="shared" si="2"/>
        <v>1</v>
      </c>
      <c r="L21" s="296" t="str">
        <f t="shared" si="3"/>
        <v/>
      </c>
    </row>
    <row r="22" spans="1:12" x14ac:dyDescent="0.2">
      <c r="A22" s="406" t="s">
        <v>215</v>
      </c>
      <c r="B22" s="406" t="s">
        <v>180</v>
      </c>
      <c r="C22" s="406" t="s">
        <v>380</v>
      </c>
      <c r="D22" s="262" t="s">
        <v>379</v>
      </c>
      <c r="E22" s="391">
        <v>0.77900000000000003</v>
      </c>
      <c r="F22" s="391" t="s">
        <v>142</v>
      </c>
      <c r="G22" s="296">
        <f t="shared" si="0"/>
        <v>1</v>
      </c>
      <c r="H22" s="297" t="str">
        <f t="shared" si="1"/>
        <v/>
      </c>
      <c r="I22" s="401">
        <v>7.8</v>
      </c>
      <c r="J22" s="401" t="s">
        <v>142</v>
      </c>
      <c r="K22" s="296">
        <f t="shared" si="2"/>
        <v>1</v>
      </c>
      <c r="L22" s="296" t="str">
        <f t="shared" si="3"/>
        <v/>
      </c>
    </row>
    <row r="23" spans="1:12" x14ac:dyDescent="0.2">
      <c r="A23" s="406" t="s">
        <v>215</v>
      </c>
      <c r="B23" s="406" t="s">
        <v>180</v>
      </c>
      <c r="C23" s="406" t="s">
        <v>275</v>
      </c>
      <c r="D23" s="262" t="s">
        <v>274</v>
      </c>
      <c r="E23" s="391">
        <v>0.83799999999999997</v>
      </c>
      <c r="F23" s="391" t="s">
        <v>142</v>
      </c>
      <c r="G23" s="296">
        <f t="shared" si="0"/>
        <v>1</v>
      </c>
      <c r="H23" s="297" t="str">
        <f t="shared" si="1"/>
        <v/>
      </c>
      <c r="I23" s="401">
        <v>6.7</v>
      </c>
      <c r="J23" s="401" t="s">
        <v>142</v>
      </c>
      <c r="K23" s="296">
        <f t="shared" si="2"/>
        <v>1</v>
      </c>
      <c r="L23" s="296" t="str">
        <f t="shared" si="3"/>
        <v/>
      </c>
    </row>
    <row r="24" spans="1:12" x14ac:dyDescent="0.2">
      <c r="A24" s="406" t="s">
        <v>215</v>
      </c>
      <c r="B24" s="406" t="s">
        <v>180</v>
      </c>
      <c r="C24" s="406" t="s">
        <v>247</v>
      </c>
      <c r="D24" s="262" t="s">
        <v>246</v>
      </c>
      <c r="E24" s="391">
        <v>0.90500000000000003</v>
      </c>
      <c r="F24" s="391" t="s">
        <v>143</v>
      </c>
      <c r="G24" s="296" t="str">
        <f t="shared" si="0"/>
        <v/>
      </c>
      <c r="H24" s="297">
        <f t="shared" si="1"/>
        <v>1</v>
      </c>
      <c r="I24" s="401">
        <v>9.6</v>
      </c>
      <c r="J24" s="401" t="s">
        <v>142</v>
      </c>
      <c r="K24" s="296">
        <f t="shared" si="2"/>
        <v>1</v>
      </c>
      <c r="L24" s="296" t="str">
        <f t="shared" si="3"/>
        <v/>
      </c>
    </row>
    <row r="25" spans="1:12" x14ac:dyDescent="0.2">
      <c r="A25" s="406" t="s">
        <v>215</v>
      </c>
      <c r="B25" s="406" t="s">
        <v>180</v>
      </c>
      <c r="C25" s="406" t="s">
        <v>286</v>
      </c>
      <c r="D25" s="262" t="s">
        <v>285</v>
      </c>
      <c r="E25" s="391">
        <v>0.76100000000000001</v>
      </c>
      <c r="F25" s="391" t="s">
        <v>142</v>
      </c>
      <c r="G25" s="296">
        <f t="shared" si="0"/>
        <v>1</v>
      </c>
      <c r="H25" s="297" t="str">
        <f t="shared" si="1"/>
        <v/>
      </c>
      <c r="I25" s="401">
        <v>10.7</v>
      </c>
      <c r="J25" s="401" t="s">
        <v>143</v>
      </c>
      <c r="K25" s="296" t="str">
        <f t="shared" si="2"/>
        <v/>
      </c>
      <c r="L25" s="296">
        <f t="shared" si="3"/>
        <v>1</v>
      </c>
    </row>
    <row r="26" spans="1:12" x14ac:dyDescent="0.2">
      <c r="A26" s="406" t="s">
        <v>199</v>
      </c>
      <c r="B26" s="406" t="s">
        <v>181</v>
      </c>
      <c r="C26" s="406" t="s">
        <v>258</v>
      </c>
      <c r="D26" s="262" t="s">
        <v>257</v>
      </c>
      <c r="E26" s="391">
        <v>0.98699999999999999</v>
      </c>
      <c r="F26" s="391" t="s">
        <v>143</v>
      </c>
      <c r="G26" s="296" t="str">
        <f t="shared" si="0"/>
        <v/>
      </c>
      <c r="H26" s="297">
        <f t="shared" si="1"/>
        <v>1</v>
      </c>
      <c r="I26" s="401">
        <v>8.5</v>
      </c>
      <c r="J26" s="401" t="s">
        <v>142</v>
      </c>
      <c r="K26" s="296">
        <f t="shared" si="2"/>
        <v>1</v>
      </c>
      <c r="L26" s="296" t="str">
        <f t="shared" si="3"/>
        <v/>
      </c>
    </row>
    <row r="27" spans="1:12" x14ac:dyDescent="0.2">
      <c r="A27" s="406" t="s">
        <v>199</v>
      </c>
      <c r="B27" s="406" t="s">
        <v>181</v>
      </c>
      <c r="C27" s="406" t="s">
        <v>228</v>
      </c>
      <c r="D27" s="262" t="s">
        <v>227</v>
      </c>
      <c r="E27" s="391">
        <v>0.88600000000000001</v>
      </c>
      <c r="F27" s="391" t="s">
        <v>143</v>
      </c>
      <c r="G27" s="296" t="str">
        <f t="shared" si="0"/>
        <v/>
      </c>
      <c r="H27" s="297">
        <f t="shared" si="1"/>
        <v>1</v>
      </c>
      <c r="I27" s="401">
        <v>6.7</v>
      </c>
      <c r="J27" s="401" t="s">
        <v>142</v>
      </c>
      <c r="K27" s="296">
        <f t="shared" si="2"/>
        <v>1</v>
      </c>
      <c r="L27" s="296" t="str">
        <f t="shared" si="3"/>
        <v/>
      </c>
    </row>
    <row r="28" spans="1:12" x14ac:dyDescent="0.2">
      <c r="A28" s="406" t="s">
        <v>199</v>
      </c>
      <c r="B28" s="406" t="s">
        <v>181</v>
      </c>
      <c r="C28" s="406" t="s">
        <v>201</v>
      </c>
      <c r="D28" s="262" t="s">
        <v>200</v>
      </c>
      <c r="E28" s="391">
        <v>0.84899999999999998</v>
      </c>
      <c r="F28" s="391" t="s">
        <v>142</v>
      </c>
      <c r="G28" s="296">
        <f t="shared" si="0"/>
        <v>1</v>
      </c>
      <c r="H28" s="297" t="str">
        <f t="shared" si="1"/>
        <v/>
      </c>
      <c r="I28" s="401">
        <v>7.4</v>
      </c>
      <c r="J28" s="401" t="s">
        <v>142</v>
      </c>
      <c r="K28" s="296">
        <f>IF($J28="yes",1,"")</f>
        <v>1</v>
      </c>
      <c r="L28" s="296" t="str">
        <f>IF($J28="no",1,"")</f>
        <v/>
      </c>
    </row>
    <row r="29" spans="1:12" x14ac:dyDescent="0.2">
      <c r="A29" s="406" t="s">
        <v>199</v>
      </c>
      <c r="B29" s="406" t="s">
        <v>181</v>
      </c>
      <c r="C29" s="406" t="s">
        <v>289</v>
      </c>
      <c r="D29" s="262" t="s">
        <v>288</v>
      </c>
      <c r="E29" s="391">
        <v>0.82799999999999996</v>
      </c>
      <c r="F29" s="391" t="s">
        <v>142</v>
      </c>
      <c r="G29" s="296">
        <f t="shared" si="0"/>
        <v>1</v>
      </c>
      <c r="H29" s="297" t="str">
        <f t="shared" si="1"/>
        <v/>
      </c>
      <c r="I29" s="401">
        <v>6.7</v>
      </c>
      <c r="J29" s="401" t="s">
        <v>142</v>
      </c>
      <c r="K29" s="296">
        <f t="shared" si="2"/>
        <v>1</v>
      </c>
      <c r="L29" s="296" t="str">
        <f t="shared" si="3"/>
        <v/>
      </c>
    </row>
    <row r="30" spans="1:12" x14ac:dyDescent="0.2">
      <c r="A30" s="406" t="s">
        <v>219</v>
      </c>
      <c r="B30" s="406" t="s">
        <v>182</v>
      </c>
      <c r="C30" s="406" t="s">
        <v>225</v>
      </c>
      <c r="D30" s="262" t="s">
        <v>224</v>
      </c>
      <c r="E30" s="391">
        <v>0.90700000000000003</v>
      </c>
      <c r="F30" s="391" t="s">
        <v>143</v>
      </c>
      <c r="G30" s="296" t="str">
        <f t="shared" si="0"/>
        <v/>
      </c>
      <c r="H30" s="297">
        <f t="shared" si="1"/>
        <v>1</v>
      </c>
      <c r="I30" s="401">
        <v>8.6999999999999993</v>
      </c>
      <c r="J30" s="401" t="s">
        <v>142</v>
      </c>
      <c r="K30" s="296">
        <f t="shared" si="2"/>
        <v>1</v>
      </c>
      <c r="L30" s="296" t="str">
        <f t="shared" si="3"/>
        <v/>
      </c>
    </row>
    <row r="31" spans="1:12" x14ac:dyDescent="0.2">
      <c r="A31" s="406" t="s">
        <v>219</v>
      </c>
      <c r="B31" s="406" t="s">
        <v>182</v>
      </c>
      <c r="C31" s="406" t="s">
        <v>252</v>
      </c>
      <c r="D31" s="262" t="s">
        <v>251</v>
      </c>
      <c r="E31" s="391">
        <v>0.91100000000000003</v>
      </c>
      <c r="F31" s="391" t="s">
        <v>143</v>
      </c>
      <c r="G31" s="296" t="str">
        <f t="shared" si="0"/>
        <v/>
      </c>
      <c r="H31" s="297">
        <f t="shared" si="1"/>
        <v>1</v>
      </c>
      <c r="I31" s="401">
        <v>9</v>
      </c>
      <c r="J31" s="401" t="s">
        <v>142</v>
      </c>
      <c r="K31" s="296">
        <f t="shared" si="2"/>
        <v>1</v>
      </c>
      <c r="L31" s="296" t="str">
        <f t="shared" si="3"/>
        <v/>
      </c>
    </row>
    <row r="32" spans="1:12" x14ac:dyDescent="0.2">
      <c r="A32" s="406" t="s">
        <v>219</v>
      </c>
      <c r="B32" s="406" t="s">
        <v>182</v>
      </c>
      <c r="C32" s="406" t="s">
        <v>221</v>
      </c>
      <c r="D32" s="262" t="s">
        <v>220</v>
      </c>
      <c r="E32" s="391">
        <v>0.89</v>
      </c>
      <c r="F32" s="391" t="s">
        <v>143</v>
      </c>
      <c r="G32" s="296" t="str">
        <f t="shared" si="0"/>
        <v/>
      </c>
      <c r="H32" s="297">
        <f t="shared" si="1"/>
        <v>1</v>
      </c>
      <c r="I32" s="401">
        <v>8.9</v>
      </c>
      <c r="J32" s="401" t="s">
        <v>142</v>
      </c>
      <c r="K32" s="296">
        <f t="shared" si="2"/>
        <v>1</v>
      </c>
      <c r="L32" s="296" t="str">
        <f t="shared" si="3"/>
        <v/>
      </c>
    </row>
    <row r="33" spans="1:12" x14ac:dyDescent="0.2">
      <c r="A33" s="406" t="s">
        <v>211</v>
      </c>
      <c r="B33" s="406" t="s">
        <v>183</v>
      </c>
      <c r="C33" s="406" t="s">
        <v>282</v>
      </c>
      <c r="D33" s="262" t="s">
        <v>281</v>
      </c>
      <c r="E33" s="391">
        <v>0.75600000000000001</v>
      </c>
      <c r="F33" s="391" t="s">
        <v>142</v>
      </c>
      <c r="G33" s="296">
        <f t="shared" si="0"/>
        <v>1</v>
      </c>
      <c r="H33" s="297" t="str">
        <f t="shared" si="1"/>
        <v/>
      </c>
      <c r="I33" s="401">
        <v>10</v>
      </c>
      <c r="J33" s="401" t="s">
        <v>142</v>
      </c>
      <c r="K33" s="296">
        <f t="shared" si="2"/>
        <v>1</v>
      </c>
      <c r="L33" s="296" t="str">
        <f t="shared" si="3"/>
        <v/>
      </c>
    </row>
    <row r="34" spans="1:12" x14ac:dyDescent="0.2">
      <c r="A34" s="406" t="s">
        <v>211</v>
      </c>
      <c r="B34" s="406" t="s">
        <v>183</v>
      </c>
      <c r="C34" s="406" t="s">
        <v>321</v>
      </c>
      <c r="D34" s="262" t="s">
        <v>320</v>
      </c>
      <c r="E34" s="391">
        <v>0.82599999999999996</v>
      </c>
      <c r="F34" s="391" t="s">
        <v>142</v>
      </c>
      <c r="G34" s="296">
        <f t="shared" si="0"/>
        <v>1</v>
      </c>
      <c r="H34" s="297" t="str">
        <f t="shared" si="1"/>
        <v/>
      </c>
      <c r="I34" s="401">
        <v>10.1</v>
      </c>
      <c r="J34" s="401" t="s">
        <v>143</v>
      </c>
      <c r="K34" s="296" t="str">
        <f t="shared" si="2"/>
        <v/>
      </c>
      <c r="L34" s="296">
        <f t="shared" si="3"/>
        <v>1</v>
      </c>
    </row>
    <row r="35" spans="1:12" x14ac:dyDescent="0.2">
      <c r="A35" s="406" t="s">
        <v>211</v>
      </c>
      <c r="B35" s="406" t="s">
        <v>183</v>
      </c>
      <c r="C35" s="406" t="s">
        <v>406</v>
      </c>
      <c r="D35" s="262" t="s">
        <v>405</v>
      </c>
      <c r="E35" s="391">
        <v>0.73499999999999999</v>
      </c>
      <c r="F35" s="391" t="s">
        <v>142</v>
      </c>
      <c r="G35" s="296">
        <f t="shared" si="0"/>
        <v>1</v>
      </c>
      <c r="H35" s="297" t="str">
        <f t="shared" si="1"/>
        <v/>
      </c>
      <c r="I35" s="401">
        <v>10.7</v>
      </c>
      <c r="J35" s="401" t="s">
        <v>143</v>
      </c>
      <c r="K35" s="296" t="str">
        <f t="shared" si="2"/>
        <v/>
      </c>
      <c r="L35" s="296">
        <f t="shared" si="3"/>
        <v>1</v>
      </c>
    </row>
    <row r="36" spans="1:12" x14ac:dyDescent="0.2">
      <c r="A36" s="406" t="s">
        <v>211</v>
      </c>
      <c r="B36" s="406" t="s">
        <v>183</v>
      </c>
      <c r="C36" s="406" t="s">
        <v>295</v>
      </c>
      <c r="D36" s="262" t="s">
        <v>294</v>
      </c>
      <c r="E36" s="391">
        <v>0.72399999999999998</v>
      </c>
      <c r="F36" s="391" t="s">
        <v>142</v>
      </c>
      <c r="G36" s="296">
        <f t="shared" si="0"/>
        <v>1</v>
      </c>
      <c r="H36" s="297" t="str">
        <f t="shared" si="1"/>
        <v/>
      </c>
      <c r="I36" s="401">
        <v>10.7</v>
      </c>
      <c r="J36" s="401" t="s">
        <v>143</v>
      </c>
      <c r="K36" s="296" t="str">
        <f t="shared" si="2"/>
        <v/>
      </c>
      <c r="L36" s="296">
        <f t="shared" si="3"/>
        <v>1</v>
      </c>
    </row>
    <row r="37" spans="1:12" x14ac:dyDescent="0.2">
      <c r="A37" s="406" t="s">
        <v>211</v>
      </c>
      <c r="B37" s="406" t="s">
        <v>183</v>
      </c>
      <c r="C37" s="406" t="s">
        <v>213</v>
      </c>
      <c r="D37" s="262" t="s">
        <v>212</v>
      </c>
      <c r="E37" s="391">
        <v>0.69799999999999995</v>
      </c>
      <c r="F37" s="391" t="s">
        <v>142</v>
      </c>
      <c r="G37" s="296">
        <f t="shared" si="0"/>
        <v>1</v>
      </c>
      <c r="H37" s="297" t="str">
        <f t="shared" si="1"/>
        <v/>
      </c>
      <c r="I37" s="401">
        <v>10.6</v>
      </c>
      <c r="J37" s="401" t="s">
        <v>143</v>
      </c>
      <c r="K37" s="296" t="str">
        <f t="shared" si="2"/>
        <v/>
      </c>
      <c r="L37" s="296">
        <f t="shared" si="3"/>
        <v>1</v>
      </c>
    </row>
    <row r="38" spans="1:12" x14ac:dyDescent="0.2">
      <c r="A38" s="406" t="s">
        <v>211</v>
      </c>
      <c r="B38" s="406" t="s">
        <v>183</v>
      </c>
      <c r="C38" s="406" t="s">
        <v>235</v>
      </c>
      <c r="D38" s="262" t="s">
        <v>234</v>
      </c>
      <c r="E38" s="391">
        <v>0.73</v>
      </c>
      <c r="F38" s="391" t="s">
        <v>142</v>
      </c>
      <c r="G38" s="296">
        <f t="shared" si="0"/>
        <v>1</v>
      </c>
      <c r="H38" s="297" t="str">
        <f t="shared" si="1"/>
        <v/>
      </c>
      <c r="I38" s="401">
        <v>11.3</v>
      </c>
      <c r="J38" s="401" t="s">
        <v>143</v>
      </c>
      <c r="K38" s="296" t="str">
        <f t="shared" si="2"/>
        <v/>
      </c>
      <c r="L38" s="296">
        <f t="shared" si="3"/>
        <v>1</v>
      </c>
    </row>
    <row r="39" spans="1:12" x14ac:dyDescent="0.2">
      <c r="A39" s="406" t="s">
        <v>190</v>
      </c>
      <c r="B39" s="406" t="s">
        <v>184</v>
      </c>
      <c r="C39" s="406" t="s">
        <v>192</v>
      </c>
      <c r="D39" s="262" t="s">
        <v>191</v>
      </c>
      <c r="E39" s="391">
        <v>0.72099999999999997</v>
      </c>
      <c r="F39" s="391" t="s">
        <v>142</v>
      </c>
      <c r="G39" s="296">
        <f t="shared" si="0"/>
        <v>1</v>
      </c>
      <c r="H39" s="297" t="str">
        <f t="shared" si="1"/>
        <v/>
      </c>
      <c r="I39" s="401">
        <v>10.7</v>
      </c>
      <c r="J39" s="401" t="s">
        <v>143</v>
      </c>
      <c r="K39" s="296" t="str">
        <f t="shared" si="2"/>
        <v/>
      </c>
      <c r="L39" s="296">
        <f t="shared" si="3"/>
        <v>1</v>
      </c>
    </row>
    <row r="40" spans="1:12" x14ac:dyDescent="0.2">
      <c r="A40" s="406" t="s">
        <v>190</v>
      </c>
      <c r="B40" s="406" t="s">
        <v>184</v>
      </c>
      <c r="C40" s="406" t="s">
        <v>238</v>
      </c>
      <c r="D40" s="262" t="s">
        <v>237</v>
      </c>
      <c r="E40" s="391">
        <v>0.66600000000000004</v>
      </c>
      <c r="F40" s="391" t="s">
        <v>142</v>
      </c>
      <c r="G40" s="296">
        <f t="shared" si="0"/>
        <v>1</v>
      </c>
      <c r="H40" s="297" t="str">
        <f t="shared" si="1"/>
        <v/>
      </c>
      <c r="I40" s="401">
        <v>10.199999999999999</v>
      </c>
      <c r="J40" s="401" t="s">
        <v>143</v>
      </c>
      <c r="K40" s="296" t="str">
        <f t="shared" si="2"/>
        <v/>
      </c>
      <c r="L40" s="296">
        <f t="shared" si="3"/>
        <v>1</v>
      </c>
    </row>
    <row r="41" spans="1:12" x14ac:dyDescent="0.2">
      <c r="A41" s="406" t="s">
        <v>190</v>
      </c>
      <c r="B41" s="406" t="s">
        <v>184</v>
      </c>
      <c r="C41" s="406" t="s">
        <v>325</v>
      </c>
      <c r="D41" s="262" t="s">
        <v>324</v>
      </c>
      <c r="E41" s="391">
        <v>0.77800000000000002</v>
      </c>
      <c r="F41" s="391" t="s">
        <v>142</v>
      </c>
      <c r="G41" s="296">
        <f t="shared" si="0"/>
        <v>1</v>
      </c>
      <c r="H41" s="297" t="str">
        <f t="shared" si="1"/>
        <v/>
      </c>
      <c r="I41" s="401">
        <v>10.199999999999999</v>
      </c>
      <c r="J41" s="401" t="s">
        <v>143</v>
      </c>
      <c r="K41" s="296" t="str">
        <f t="shared" si="2"/>
        <v/>
      </c>
      <c r="L41" s="296">
        <f t="shared" si="3"/>
        <v>1</v>
      </c>
    </row>
    <row r="42" spans="1:12" x14ac:dyDescent="0.2">
      <c r="A42" s="406" t="s">
        <v>190</v>
      </c>
      <c r="B42" s="406" t="s">
        <v>184</v>
      </c>
      <c r="C42" s="406" t="s">
        <v>268</v>
      </c>
      <c r="D42" s="262" t="s">
        <v>267</v>
      </c>
      <c r="E42" s="391">
        <v>0.78200000000000003</v>
      </c>
      <c r="F42" s="391" t="s">
        <v>142</v>
      </c>
      <c r="G42" s="296">
        <f t="shared" si="0"/>
        <v>1</v>
      </c>
      <c r="H42" s="297" t="str">
        <f t="shared" si="1"/>
        <v/>
      </c>
      <c r="I42" s="401">
        <v>9.8000000000000007</v>
      </c>
      <c r="J42" s="401" t="s">
        <v>142</v>
      </c>
      <c r="K42" s="296">
        <f t="shared" si="2"/>
        <v>1</v>
      </c>
      <c r="L42" s="296" t="str">
        <f t="shared" si="3"/>
        <v/>
      </c>
    </row>
    <row r="43" spans="1:12" x14ac:dyDescent="0.2">
      <c r="A43" s="406" t="s">
        <v>190</v>
      </c>
      <c r="B43" s="406" t="s">
        <v>184</v>
      </c>
      <c r="C43" s="406" t="s">
        <v>272</v>
      </c>
      <c r="D43" s="262" t="s">
        <v>271</v>
      </c>
      <c r="E43" s="391">
        <v>0.752</v>
      </c>
      <c r="F43" s="391" t="s">
        <v>142</v>
      </c>
      <c r="G43" s="296">
        <f t="shared" si="0"/>
        <v>1</v>
      </c>
      <c r="H43" s="297" t="str">
        <f t="shared" si="1"/>
        <v/>
      </c>
      <c r="I43" s="401">
        <v>9.9</v>
      </c>
      <c r="J43" s="401" t="s">
        <v>142</v>
      </c>
      <c r="K43" s="296">
        <f t="shared" si="2"/>
        <v>1</v>
      </c>
      <c r="L43" s="296" t="str">
        <f t="shared" si="3"/>
        <v/>
      </c>
    </row>
    <row r="44" spans="1:12" x14ac:dyDescent="0.2">
      <c r="A44" s="406" t="s">
        <v>190</v>
      </c>
      <c r="B44" s="406" t="s">
        <v>184</v>
      </c>
      <c r="C44" s="406" t="s">
        <v>299</v>
      </c>
      <c r="D44" s="262" t="s">
        <v>298</v>
      </c>
      <c r="E44" s="391">
        <v>0.73699999999999999</v>
      </c>
      <c r="F44" s="391" t="s">
        <v>142</v>
      </c>
      <c r="G44" s="296">
        <f t="shared" si="0"/>
        <v>1</v>
      </c>
      <c r="H44" s="297" t="str">
        <f t="shared" si="1"/>
        <v/>
      </c>
      <c r="I44" s="401">
        <v>9.9</v>
      </c>
      <c r="J44" s="401" t="s">
        <v>142</v>
      </c>
      <c r="K44" s="296">
        <f t="shared" si="2"/>
        <v>1</v>
      </c>
      <c r="L44" s="296" t="str">
        <f t="shared" si="3"/>
        <v/>
      </c>
    </row>
    <row r="45" spans="1:12" x14ac:dyDescent="0.2">
      <c r="A45" s="406" t="s">
        <v>190</v>
      </c>
      <c r="B45" s="406" t="s">
        <v>184</v>
      </c>
      <c r="C45" s="406" t="s">
        <v>383</v>
      </c>
      <c r="D45" s="262" t="s">
        <v>382</v>
      </c>
      <c r="E45" s="391">
        <v>0.72299999999999998</v>
      </c>
      <c r="F45" s="391" t="s">
        <v>142</v>
      </c>
      <c r="G45" s="296">
        <f t="shared" si="0"/>
        <v>1</v>
      </c>
      <c r="H45" s="297" t="str">
        <f t="shared" si="1"/>
        <v/>
      </c>
      <c r="I45" s="401">
        <v>4.9000000000000004</v>
      </c>
      <c r="J45" s="401" t="s">
        <v>142</v>
      </c>
      <c r="K45" s="296">
        <f t="shared" si="2"/>
        <v>1</v>
      </c>
      <c r="L45" s="296" t="str">
        <f t="shared" si="3"/>
        <v/>
      </c>
    </row>
  </sheetData>
  <mergeCells count="2">
    <mergeCell ref="E2:H2"/>
    <mergeCell ref="I2:L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766F-80FB-4A62-BFBF-531FED9BE7F2}">
  <sheetPr>
    <tabColor rgb="FFFFFF00"/>
  </sheetPr>
  <dimension ref="A1:M57"/>
  <sheetViews>
    <sheetView workbookViewId="0"/>
  </sheetViews>
  <sheetFormatPr defaultColWidth="9.33203125" defaultRowHeight="10" x14ac:dyDescent="0.2"/>
  <cols>
    <col min="1" max="1" width="20.77734375" style="147" customWidth="1"/>
    <col min="2" max="2" width="39.77734375" style="147" customWidth="1"/>
    <col min="3" max="3" width="30.44140625" style="147" customWidth="1"/>
    <col min="4" max="4" width="23" style="147" customWidth="1"/>
    <col min="5" max="5" width="15.77734375" style="147" customWidth="1"/>
    <col min="6" max="6" width="12.44140625" style="147" customWidth="1"/>
    <col min="7" max="7" width="9.33203125" style="147"/>
    <col min="8" max="8" width="11.44140625" style="147" customWidth="1"/>
    <col min="9" max="9" width="8.44140625" style="147" customWidth="1"/>
    <col min="10" max="10" width="10.33203125" style="147" customWidth="1"/>
    <col min="11" max="11" width="5.33203125" style="147" customWidth="1"/>
    <col min="12" max="16384" width="9.33203125" style="147"/>
  </cols>
  <sheetData>
    <row r="1" spans="1:12" ht="13.5" customHeight="1" x14ac:dyDescent="0.25">
      <c r="A1" s="210" t="s">
        <v>538</v>
      </c>
    </row>
    <row r="3" spans="1:12" ht="10.5" x14ac:dyDescent="0.25">
      <c r="A3" s="211" t="s">
        <v>115</v>
      </c>
      <c r="C3" s="359" t="s">
        <v>615</v>
      </c>
      <c r="D3" s="359"/>
      <c r="E3" s="359"/>
      <c r="F3" s="359"/>
      <c r="G3" s="359"/>
      <c r="H3" s="359"/>
      <c r="I3" s="359"/>
      <c r="J3" s="359"/>
    </row>
    <row r="4" spans="1:12" x14ac:dyDescent="0.2">
      <c r="C4" s="89"/>
      <c r="D4" s="89"/>
      <c r="E4" s="89"/>
    </row>
    <row r="5" spans="1:12" s="89" customFormat="1" ht="10.5" x14ac:dyDescent="0.25">
      <c r="A5" s="176" t="s">
        <v>561</v>
      </c>
      <c r="E5" s="89" t="s">
        <v>650</v>
      </c>
    </row>
    <row r="6" spans="1:12" s="218" customFormat="1" ht="30.65" customHeight="1" x14ac:dyDescent="0.25">
      <c r="A6" s="234" t="s">
        <v>434</v>
      </c>
      <c r="B6" s="235" t="s">
        <v>435</v>
      </c>
      <c r="C6" s="129" t="s">
        <v>562</v>
      </c>
      <c r="D6" s="129" t="s">
        <v>563</v>
      </c>
      <c r="E6" s="329" t="s">
        <v>564</v>
      </c>
      <c r="G6" s="415" t="s">
        <v>566</v>
      </c>
      <c r="H6" s="416"/>
      <c r="I6" s="416"/>
      <c r="J6" s="416"/>
      <c r="K6" s="416"/>
      <c r="L6" s="416"/>
    </row>
    <row r="7" spans="1:12" s="145" customFormat="1" x14ac:dyDescent="0.2">
      <c r="A7" s="328" t="s">
        <v>203</v>
      </c>
      <c r="B7" s="328" t="s">
        <v>179</v>
      </c>
      <c r="C7" s="357">
        <f>COUNTIFS('SOF metric 44a STP performance'!$A$5:$A$46,$B7,'SOF metric 44a STP performance'!$U$5:$U$46,"yes")</f>
        <v>5</v>
      </c>
      <c r="D7" s="357">
        <f>COUNTIFS('SOF metric 44a STP performance'!$A$5:$A$46,$B7,'SOF metric 44a STP performance'!$U$5:$U$46,"no")</f>
        <v>1</v>
      </c>
      <c r="E7" s="145">
        <f>C7+D7</f>
        <v>6</v>
      </c>
      <c r="G7" s="328"/>
      <c r="H7" s="328"/>
    </row>
    <row r="8" spans="1:12" s="145" customFormat="1" x14ac:dyDescent="0.2">
      <c r="A8" s="328" t="s">
        <v>195</v>
      </c>
      <c r="B8" s="328" t="s">
        <v>161</v>
      </c>
      <c r="C8" s="357">
        <f>COUNTIFS('SOF metric 44a STP performance'!$A$5:$A$46,$B8,'SOF metric 44a STP performance'!$U$5:$U$46,"yes")</f>
        <v>5</v>
      </c>
      <c r="D8" s="357">
        <f>COUNTIFS('SOF metric 44a STP performance'!$A$5:$A$46,$B8,'SOF metric 44a STP performance'!$U$5:$U$46,"no")</f>
        <v>0</v>
      </c>
      <c r="E8" s="145">
        <f t="shared" ref="E8:E13" si="0">C8+D8</f>
        <v>5</v>
      </c>
      <c r="G8" s="328"/>
      <c r="H8" s="328"/>
    </row>
    <row r="9" spans="1:12" s="145" customFormat="1" x14ac:dyDescent="0.2">
      <c r="A9" s="328" t="s">
        <v>215</v>
      </c>
      <c r="B9" s="328" t="s">
        <v>180</v>
      </c>
      <c r="C9" s="357">
        <f>COUNTIFS('SOF metric 44a STP performance'!$A$5:$A$46,$B9,'SOF metric 44a STP performance'!$U$5:$U$46,"yes")</f>
        <v>8</v>
      </c>
      <c r="D9" s="357">
        <f>COUNTIFS('SOF metric 44a STP performance'!$A$5:$A$46,$B9,'SOF metric 44a STP performance'!$U$5:$U$46,"no")</f>
        <v>3</v>
      </c>
      <c r="E9" s="145">
        <f t="shared" si="0"/>
        <v>11</v>
      </c>
      <c r="G9" s="328"/>
      <c r="H9" s="328"/>
    </row>
    <row r="10" spans="1:12" s="145" customFormat="1" x14ac:dyDescent="0.2">
      <c r="A10" s="328" t="s">
        <v>199</v>
      </c>
      <c r="B10" s="328" t="s">
        <v>181</v>
      </c>
      <c r="C10" s="357">
        <f>COUNTIFS('SOF metric 44a STP performance'!$A$5:$A$46,$B10,'SOF metric 44a STP performance'!$U$5:$U$46,"yes")</f>
        <v>2</v>
      </c>
      <c r="D10" s="357">
        <f>COUNTIFS('SOF metric 44a STP performance'!$A$5:$A$46,$B10,'SOF metric 44a STP performance'!$U$5:$U$46,"no")</f>
        <v>2</v>
      </c>
      <c r="E10" s="145">
        <f t="shared" si="0"/>
        <v>4</v>
      </c>
      <c r="G10" s="328"/>
      <c r="H10" s="328"/>
    </row>
    <row r="11" spans="1:12" s="145" customFormat="1" x14ac:dyDescent="0.2">
      <c r="A11" s="328" t="s">
        <v>219</v>
      </c>
      <c r="B11" s="328" t="s">
        <v>182</v>
      </c>
      <c r="C11" s="357">
        <f>COUNTIFS('SOF metric 44a STP performance'!$A$5:$A$46,$B11,'SOF metric 44a STP performance'!$U$5:$U$46,"yes")</f>
        <v>0</v>
      </c>
      <c r="D11" s="357">
        <f>COUNTIFS('SOF metric 44a STP performance'!$A$5:$A$46,$B11,'SOF metric 44a STP performance'!$U$5:$U$46,"no")</f>
        <v>3</v>
      </c>
      <c r="E11" s="145">
        <f t="shared" si="0"/>
        <v>3</v>
      </c>
      <c r="G11" s="328"/>
      <c r="H11" s="328"/>
    </row>
    <row r="12" spans="1:12" s="145" customFormat="1" x14ac:dyDescent="0.2">
      <c r="A12" s="328" t="s">
        <v>211</v>
      </c>
      <c r="B12" s="328" t="s">
        <v>183</v>
      </c>
      <c r="C12" s="357">
        <f>COUNTIFS('SOF metric 44a STP performance'!$A$5:$A$46,$B12,'SOF metric 44a STP performance'!$U$5:$U$46,"yes")</f>
        <v>6</v>
      </c>
      <c r="D12" s="357">
        <f>COUNTIFS('SOF metric 44a STP performance'!$A$5:$A$46,$B12,'SOF metric 44a STP performance'!$U$5:$U$46,"no")</f>
        <v>0</v>
      </c>
      <c r="E12" s="145">
        <f t="shared" si="0"/>
        <v>6</v>
      </c>
      <c r="G12" s="328"/>
      <c r="H12" s="328"/>
    </row>
    <row r="13" spans="1:12" s="145" customFormat="1" x14ac:dyDescent="0.2">
      <c r="A13" s="328" t="s">
        <v>190</v>
      </c>
      <c r="B13" s="328" t="s">
        <v>184</v>
      </c>
      <c r="C13" s="357">
        <f>COUNTIFS('SOF metric 44a STP performance'!$A$5:$A$46,$B13,'SOF metric 44a STP performance'!$U$5:$U$46,"yes")</f>
        <v>7</v>
      </c>
      <c r="D13" s="357">
        <f>COUNTIFS('SOF metric 44a STP performance'!$A$5:$A$46,$B13,'SOF metric 44a STP performance'!$U$5:$U$46,"no")</f>
        <v>0</v>
      </c>
      <c r="E13" s="145">
        <f t="shared" si="0"/>
        <v>7</v>
      </c>
      <c r="G13" s="328"/>
      <c r="H13" s="328"/>
    </row>
    <row r="14" spans="1:12" s="145" customFormat="1" x14ac:dyDescent="0.2">
      <c r="A14" s="147"/>
      <c r="B14" s="147"/>
      <c r="C14" s="147"/>
      <c r="D14" s="147"/>
    </row>
    <row r="15" spans="1:12" s="213" customFormat="1" ht="10.5" x14ac:dyDescent="0.25">
      <c r="C15" s="213">
        <f>SUBTOTAL(9,C7:C13)</f>
        <v>33</v>
      </c>
      <c r="D15" s="213">
        <f>SUBTOTAL(9,D7:D13)</f>
        <v>9</v>
      </c>
      <c r="E15" s="213">
        <f>SUBTOTAL(9,E7:E13)</f>
        <v>42</v>
      </c>
    </row>
    <row r="16" spans="1:12" s="145" customFormat="1" ht="10.5" x14ac:dyDescent="0.25">
      <c r="H16" s="213"/>
      <c r="I16" s="213"/>
      <c r="J16" s="213"/>
      <c r="K16" s="213"/>
    </row>
    <row r="17" spans="1:13" s="145" customFormat="1" ht="10.5" x14ac:dyDescent="0.25">
      <c r="H17" s="213"/>
      <c r="I17" s="213"/>
      <c r="J17" s="213"/>
      <c r="K17" s="213"/>
    </row>
    <row r="18" spans="1:13" s="145" customFormat="1" ht="10.5" x14ac:dyDescent="0.25">
      <c r="A18" s="212" t="s">
        <v>114</v>
      </c>
      <c r="H18" s="213"/>
      <c r="I18" s="213"/>
      <c r="J18" s="213"/>
      <c r="K18" s="213"/>
    </row>
    <row r="19" spans="1:13" s="145" customFormat="1" ht="10.5" x14ac:dyDescent="0.25">
      <c r="C19" s="89"/>
      <c r="D19" s="89"/>
      <c r="E19" s="89"/>
      <c r="F19" s="89"/>
      <c r="H19" s="213"/>
      <c r="I19" s="213"/>
      <c r="J19" s="213"/>
      <c r="K19" s="213"/>
      <c r="L19" s="213"/>
      <c r="M19" s="213"/>
    </row>
    <row r="20" spans="1:13" s="218" customFormat="1" ht="10.5" x14ac:dyDescent="0.25">
      <c r="A20" s="176" t="s">
        <v>561</v>
      </c>
      <c r="C20" s="89"/>
      <c r="D20" s="89"/>
      <c r="E20" s="89" t="s">
        <v>650</v>
      </c>
      <c r="F20" s="89"/>
      <c r="H20" s="213"/>
      <c r="I20" s="213"/>
      <c r="J20" s="213"/>
      <c r="K20" s="213"/>
      <c r="L20" s="213"/>
      <c r="M20" s="213"/>
    </row>
    <row r="21" spans="1:13" s="218" customFormat="1" ht="21" x14ac:dyDescent="0.25">
      <c r="A21" s="234" t="s">
        <v>434</v>
      </c>
      <c r="B21" s="235" t="s">
        <v>435</v>
      </c>
      <c r="C21" s="129" t="s">
        <v>562</v>
      </c>
      <c r="D21" s="129" t="s">
        <v>563</v>
      </c>
      <c r="E21" s="329" t="s">
        <v>564</v>
      </c>
      <c r="F21" s="213"/>
      <c r="H21" s="213"/>
      <c r="I21" s="213"/>
      <c r="J21" s="213"/>
      <c r="K21" s="213"/>
      <c r="L21" s="213"/>
      <c r="M21" s="213"/>
    </row>
    <row r="22" spans="1:13" s="145" customFormat="1" ht="10.5" x14ac:dyDescent="0.25">
      <c r="A22" s="328" t="s">
        <v>203</v>
      </c>
      <c r="B22" s="328" t="s">
        <v>179</v>
      </c>
      <c r="C22" s="357">
        <f>COUNTIFS('SOF metric 44b STP performance'!$A$5:$A$46,$B22,'SOF metric 44b STP performance'!$U$5:$U$46,"yes")</f>
        <v>4</v>
      </c>
      <c r="D22" s="357">
        <f>COUNTIFS('SOF metric 44b STP performance'!$A$5:$A$46,$B22,'SOF metric 44b STP performance'!$U$5:$U$46,"no")</f>
        <v>2</v>
      </c>
      <c r="E22" s="328">
        <f>C22+D22</f>
        <v>6</v>
      </c>
      <c r="G22" s="147"/>
      <c r="H22" s="213"/>
      <c r="I22" s="213"/>
      <c r="J22" s="213"/>
      <c r="K22" s="213"/>
      <c r="L22" s="213"/>
      <c r="M22" s="213"/>
    </row>
    <row r="23" spans="1:13" s="145" customFormat="1" ht="10.5" x14ac:dyDescent="0.25">
      <c r="A23" s="328" t="s">
        <v>195</v>
      </c>
      <c r="B23" s="328" t="s">
        <v>161</v>
      </c>
      <c r="C23" s="357">
        <f>COUNTIFS('SOF metric 44b STP performance'!$A$5:$A$46,$B23,'SOF metric 44b STP performance'!$U$5:$U$46,"yes")</f>
        <v>3</v>
      </c>
      <c r="D23" s="357">
        <f>COUNTIFS('SOF metric 44b STP performance'!$A$5:$A$46,$B23,'SOF metric 44b STP performance'!$U$5:$U$46,"no")</f>
        <v>2</v>
      </c>
      <c r="E23" s="328">
        <f t="shared" ref="E23:E28" si="1">C23+D23</f>
        <v>5</v>
      </c>
      <c r="G23" s="147"/>
      <c r="H23" s="213"/>
      <c r="I23" s="213"/>
      <c r="J23" s="213"/>
      <c r="K23" s="213"/>
      <c r="L23" s="213"/>
      <c r="M23" s="213"/>
    </row>
    <row r="24" spans="1:13" s="145" customFormat="1" x14ac:dyDescent="0.2">
      <c r="A24" s="328" t="s">
        <v>215</v>
      </c>
      <c r="B24" s="328" t="s">
        <v>180</v>
      </c>
      <c r="C24" s="357">
        <f>COUNTIFS('SOF metric 44b STP performance'!$A$5:$A$46,$B24,'SOF metric 44b STP performance'!$U$5:$U$46,"yes")</f>
        <v>9</v>
      </c>
      <c r="D24" s="357">
        <f>COUNTIFS('SOF metric 44b STP performance'!$A$5:$A$46,$B24,'SOF metric 44b STP performance'!$U$5:$U$46,"no")</f>
        <v>2</v>
      </c>
      <c r="E24" s="328">
        <f t="shared" si="1"/>
        <v>11</v>
      </c>
      <c r="G24" s="147"/>
      <c r="H24" s="147"/>
    </row>
    <row r="25" spans="1:13" s="145" customFormat="1" x14ac:dyDescent="0.2">
      <c r="A25" s="328" t="s">
        <v>199</v>
      </c>
      <c r="B25" s="328" t="s">
        <v>181</v>
      </c>
      <c r="C25" s="357">
        <f>COUNTIFS('SOF metric 44b STP performance'!$A$5:$A$46,$B25,'SOF metric 44b STP performance'!$U$5:$U$46,"yes")</f>
        <v>4</v>
      </c>
      <c r="D25" s="357">
        <f>COUNTIFS('SOF metric 44b STP performance'!$A$5:$A$46,$B25,'SOF metric 44b STP performance'!$U$5:$U$46,"no")</f>
        <v>0</v>
      </c>
      <c r="E25" s="328">
        <f t="shared" si="1"/>
        <v>4</v>
      </c>
      <c r="G25" s="147"/>
      <c r="H25" s="147"/>
    </row>
    <row r="26" spans="1:13" s="145" customFormat="1" x14ac:dyDescent="0.2">
      <c r="A26" s="328" t="s">
        <v>219</v>
      </c>
      <c r="B26" s="328" t="s">
        <v>182</v>
      </c>
      <c r="C26" s="357">
        <f>COUNTIFS('SOF metric 44b STP performance'!$A$5:$A$46,$B26,'SOF metric 44b STP performance'!$U$5:$U$46,"yes")</f>
        <v>3</v>
      </c>
      <c r="D26" s="357">
        <f>COUNTIFS('SOF metric 44b STP performance'!$A$5:$A$46,$B26,'SOF metric 44b STP performance'!$U$5:$U$46,"no")</f>
        <v>0</v>
      </c>
      <c r="E26" s="328">
        <f t="shared" si="1"/>
        <v>3</v>
      </c>
      <c r="G26" s="147"/>
      <c r="H26" s="147"/>
    </row>
    <row r="27" spans="1:13" s="145" customFormat="1" x14ac:dyDescent="0.2">
      <c r="A27" s="328" t="s">
        <v>211</v>
      </c>
      <c r="B27" s="328" t="s">
        <v>183</v>
      </c>
      <c r="C27" s="357">
        <f>COUNTIFS('SOF metric 44b STP performance'!$A$5:$A$46,$B27,'SOF metric 44b STP performance'!$U$5:$U$46,"yes")</f>
        <v>1</v>
      </c>
      <c r="D27" s="357">
        <f>COUNTIFS('SOF metric 44b STP performance'!$A$5:$A$46,$B27,'SOF metric 44b STP performance'!$U$5:$U$46,"no")</f>
        <v>5</v>
      </c>
      <c r="E27" s="328">
        <f t="shared" si="1"/>
        <v>6</v>
      </c>
      <c r="G27" s="147"/>
      <c r="H27" s="147"/>
    </row>
    <row r="28" spans="1:13" s="145" customFormat="1" x14ac:dyDescent="0.2">
      <c r="A28" s="328" t="s">
        <v>190</v>
      </c>
      <c r="B28" s="328" t="s">
        <v>184</v>
      </c>
      <c r="C28" s="357">
        <f>COUNTIFS('SOF metric 44b STP performance'!$A$5:$A$46,$B28,'SOF metric 44b STP performance'!$U$5:$U$46,"yes")</f>
        <v>4</v>
      </c>
      <c r="D28" s="357">
        <f>COUNTIFS('SOF metric 44b STP performance'!$A$5:$A$46,$B28,'SOF metric 44b STP performance'!$U$5:$U$46,"no")</f>
        <v>3</v>
      </c>
      <c r="E28" s="328">
        <f t="shared" si="1"/>
        <v>7</v>
      </c>
      <c r="G28" s="147"/>
      <c r="H28" s="147"/>
    </row>
    <row r="29" spans="1:13" s="145" customFormat="1" x14ac:dyDescent="0.2"/>
    <row r="30" spans="1:13" s="213" customFormat="1" ht="10.5" x14ac:dyDescent="0.25">
      <c r="C30" s="213">
        <f>SUBTOTAL(9,C22:C28)</f>
        <v>28</v>
      </c>
      <c r="D30" s="213">
        <f>SUBTOTAL(9,D22:D28)</f>
        <v>14</v>
      </c>
      <c r="E30" s="213">
        <f>SUBTOTAL(9,E22:E28)</f>
        <v>42</v>
      </c>
    </row>
    <row r="31" spans="1:13" s="65" customFormat="1" x14ac:dyDescent="0.2"/>
    <row r="32" spans="1:13" x14ac:dyDescent="0.2">
      <c r="A32" s="145"/>
      <c r="B32" s="145"/>
      <c r="C32" s="145"/>
      <c r="D32" s="145"/>
      <c r="E32" s="145"/>
      <c r="F32" s="145"/>
      <c r="G32" s="145"/>
    </row>
    <row r="33" spans="1:9" ht="10.5" x14ac:dyDescent="0.25">
      <c r="A33" s="212"/>
      <c r="B33" s="145"/>
      <c r="C33" s="145"/>
      <c r="D33" s="145"/>
      <c r="E33" s="145"/>
      <c r="F33" s="145"/>
      <c r="G33" s="145"/>
    </row>
    <row r="34" spans="1:9" x14ac:dyDescent="0.2">
      <c r="A34" s="145"/>
      <c r="B34" s="145"/>
      <c r="C34" s="145"/>
      <c r="D34" s="145"/>
      <c r="E34" s="145"/>
      <c r="F34" s="145"/>
      <c r="G34" s="145"/>
    </row>
    <row r="35" spans="1:9" x14ac:dyDescent="0.2">
      <c r="A35" s="145"/>
      <c r="B35" s="145"/>
      <c r="C35" s="145"/>
      <c r="D35" s="145"/>
      <c r="E35" s="145"/>
      <c r="F35" s="145"/>
      <c r="G35" s="145"/>
    </row>
    <row r="36" spans="1:9" ht="10.5" x14ac:dyDescent="0.25">
      <c r="A36" s="213"/>
      <c r="B36" s="145"/>
      <c r="C36" s="145"/>
      <c r="D36" s="145"/>
      <c r="E36" s="145"/>
      <c r="F36" s="145"/>
      <c r="G36" s="145"/>
    </row>
    <row r="37" spans="1:9" x14ac:dyDescent="0.2">
      <c r="A37" s="88"/>
      <c r="B37" s="88"/>
      <c r="G37" s="145"/>
    </row>
    <row r="38" spans="1:9" x14ac:dyDescent="0.2">
      <c r="G38" s="145"/>
      <c r="H38" s="215"/>
      <c r="I38" s="215"/>
    </row>
    <row r="39" spans="1:9" x14ac:dyDescent="0.2">
      <c r="G39" s="145"/>
      <c r="H39" s="215"/>
      <c r="I39" s="215"/>
    </row>
    <row r="40" spans="1:9" x14ac:dyDescent="0.2">
      <c r="G40" s="145"/>
      <c r="H40" s="215"/>
      <c r="I40" s="215"/>
    </row>
    <row r="41" spans="1:9" x14ac:dyDescent="0.2">
      <c r="G41" s="145"/>
      <c r="H41" s="215"/>
      <c r="I41" s="215"/>
    </row>
    <row r="42" spans="1:9" x14ac:dyDescent="0.2">
      <c r="G42" s="145"/>
      <c r="H42" s="215"/>
      <c r="I42" s="215"/>
    </row>
    <row r="43" spans="1:9" x14ac:dyDescent="0.2">
      <c r="G43" s="145"/>
      <c r="H43" s="215"/>
      <c r="I43" s="215"/>
    </row>
    <row r="44" spans="1:9" x14ac:dyDescent="0.2">
      <c r="G44" s="145"/>
      <c r="H44" s="215"/>
      <c r="I44" s="215"/>
    </row>
    <row r="45" spans="1:9" x14ac:dyDescent="0.2">
      <c r="G45" s="145"/>
      <c r="H45" s="215"/>
      <c r="I45" s="215"/>
    </row>
    <row r="46" spans="1:9" x14ac:dyDescent="0.2">
      <c r="G46" s="145"/>
      <c r="H46" s="215"/>
      <c r="I46" s="215"/>
    </row>
    <row r="47" spans="1:9" x14ac:dyDescent="0.2">
      <c r="G47" s="145"/>
      <c r="H47" s="215"/>
      <c r="I47" s="215"/>
    </row>
    <row r="48" spans="1:9" x14ac:dyDescent="0.2">
      <c r="G48" s="145"/>
      <c r="H48" s="215"/>
      <c r="I48" s="215"/>
    </row>
    <row r="49" spans="1:9" x14ac:dyDescent="0.2">
      <c r="G49" s="145"/>
      <c r="H49" s="215"/>
      <c r="I49" s="215"/>
    </row>
    <row r="50" spans="1:9" x14ac:dyDescent="0.2">
      <c r="G50" s="145"/>
      <c r="H50" s="215"/>
      <c r="I50" s="215"/>
    </row>
    <row r="51" spans="1:9" x14ac:dyDescent="0.2">
      <c r="G51" s="145"/>
    </row>
    <row r="52" spans="1:9" x14ac:dyDescent="0.2">
      <c r="G52" s="145"/>
    </row>
    <row r="53" spans="1:9" x14ac:dyDescent="0.2">
      <c r="G53" s="145"/>
    </row>
    <row r="54" spans="1:9" x14ac:dyDescent="0.2">
      <c r="A54" s="328"/>
      <c r="B54" s="145"/>
      <c r="C54" s="145"/>
      <c r="D54" s="145"/>
      <c r="E54" s="145"/>
      <c r="F54" s="145"/>
      <c r="G54" s="145"/>
    </row>
    <row r="55" spans="1:9" x14ac:dyDescent="0.2">
      <c r="A55" s="328"/>
      <c r="B55" s="145"/>
      <c r="C55" s="145"/>
      <c r="D55" s="145"/>
      <c r="E55" s="145"/>
      <c r="F55" s="145"/>
      <c r="G55" s="145"/>
    </row>
    <row r="56" spans="1:9" x14ac:dyDescent="0.2">
      <c r="A56" s="328"/>
    </row>
    <row r="57" spans="1:9" x14ac:dyDescent="0.2">
      <c r="A57" s="328"/>
    </row>
  </sheetData>
  <mergeCells count="1">
    <mergeCell ref="G6:L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B2:B132"/>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595</v>
      </c>
    </row>
    <row r="7" spans="2:2" ht="20" x14ac:dyDescent="0.4">
      <c r="B7" s="132"/>
    </row>
    <row r="98" spans="2:2" s="291" customFormat="1" x14ac:dyDescent="0.2"/>
    <row r="99" spans="2:2" s="291" customFormat="1" ht="20" x14ac:dyDescent="0.4">
      <c r="B99" s="132" t="s">
        <v>573</v>
      </c>
    </row>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32" spans="2:2" ht="20" x14ac:dyDescent="0.4">
      <c r="B132" s="132" t="s">
        <v>574</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B2:Q175"/>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596</v>
      </c>
    </row>
    <row r="7" spans="2:2" ht="20" x14ac:dyDescent="0.4">
      <c r="B7" s="132"/>
    </row>
    <row r="97" spans="2:2" s="291" customFormat="1" ht="20" x14ac:dyDescent="0.4">
      <c r="B97" s="132" t="s">
        <v>575</v>
      </c>
    </row>
    <row r="98" spans="2:2" s="291" customFormat="1" x14ac:dyDescent="0.2"/>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31" spans="2:2" ht="20" x14ac:dyDescent="0.4">
      <c r="B131" s="132" t="s">
        <v>576</v>
      </c>
    </row>
    <row r="175" spans="17:17" x14ac:dyDescent="0.2">
      <c r="Q175" s="232" t="s">
        <v>438</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dimension ref="B2:Q177"/>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597</v>
      </c>
    </row>
    <row r="7" spans="2:2" ht="20" x14ac:dyDescent="0.4">
      <c r="B7" s="132"/>
    </row>
    <row r="97" spans="2:2" s="363" customFormat="1" x14ac:dyDescent="0.2"/>
    <row r="98" spans="2:2" s="291" customFormat="1" x14ac:dyDescent="0.2"/>
    <row r="99" spans="2:2" s="363" customFormat="1" ht="20" x14ac:dyDescent="0.4">
      <c r="B99" s="132" t="s">
        <v>577</v>
      </c>
    </row>
    <row r="100" spans="2:2" s="291" customFormat="1" ht="20" x14ac:dyDescent="0.4">
      <c r="B100" s="132"/>
    </row>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291" customFormat="1" x14ac:dyDescent="0.2"/>
    <row r="130" spans="2:2" s="291" customFormat="1" x14ac:dyDescent="0.2"/>
    <row r="132" spans="2:2" ht="20" x14ac:dyDescent="0.4">
      <c r="B132" s="132" t="s">
        <v>578</v>
      </c>
    </row>
    <row r="177" spans="17:17" x14ac:dyDescent="0.2">
      <c r="Q177" s="232" t="s">
        <v>438</v>
      </c>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dimension ref="B2:Q177"/>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598</v>
      </c>
    </row>
    <row r="7" spans="2:2" ht="20" x14ac:dyDescent="0.4">
      <c r="B7" s="132"/>
    </row>
    <row r="97" spans="2:2" s="291" customFormat="1" x14ac:dyDescent="0.2"/>
    <row r="98" spans="2:2" s="291" customFormat="1" ht="20" x14ac:dyDescent="0.4">
      <c r="B98" s="132" t="s">
        <v>579</v>
      </c>
    </row>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291" customFormat="1" x14ac:dyDescent="0.2"/>
    <row r="130" spans="2:2" s="291" customFormat="1" x14ac:dyDescent="0.2"/>
    <row r="132" spans="2:2" ht="20" x14ac:dyDescent="0.4">
      <c r="B132" s="132" t="s">
        <v>580</v>
      </c>
    </row>
    <row r="177" spans="17:17" x14ac:dyDescent="0.2">
      <c r="Q177" s="232" t="s">
        <v>438</v>
      </c>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dimension ref="B2:Q176"/>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599</v>
      </c>
    </row>
    <row r="7" spans="2:2" ht="20" x14ac:dyDescent="0.4">
      <c r="B7" s="132"/>
    </row>
    <row r="97" spans="2:2" s="291" customFormat="1" x14ac:dyDescent="0.2"/>
    <row r="98" spans="2:2" s="291" customFormat="1" ht="20" x14ac:dyDescent="0.4">
      <c r="B98" s="132" t="s">
        <v>581</v>
      </c>
    </row>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30" spans="2:2" s="363" customFormat="1" x14ac:dyDescent="0.2"/>
    <row r="132" spans="2:2" ht="20" x14ac:dyDescent="0.4">
      <c r="B132" s="132" t="s">
        <v>582</v>
      </c>
    </row>
    <row r="176" spans="17:17" x14ac:dyDescent="0.2">
      <c r="Q176" s="232" t="s">
        <v>438</v>
      </c>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dimension ref="B2:Q176"/>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600</v>
      </c>
    </row>
    <row r="7" spans="2:2" ht="20" x14ac:dyDescent="0.4">
      <c r="B7" s="132"/>
    </row>
    <row r="97" spans="2:2" s="291" customFormat="1" x14ac:dyDescent="0.2"/>
    <row r="98" spans="2:2" s="291" customFormat="1" ht="20" x14ac:dyDescent="0.4">
      <c r="B98" s="132" t="s">
        <v>583</v>
      </c>
    </row>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363" customFormat="1" x14ac:dyDescent="0.2"/>
    <row r="132" spans="2:2" ht="20" x14ac:dyDescent="0.4">
      <c r="B132" s="132" t="s">
        <v>584</v>
      </c>
    </row>
    <row r="176" spans="17:17" x14ac:dyDescent="0.2">
      <c r="Q176" s="232" t="s">
        <v>438</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dimension ref="B2:Q177"/>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601</v>
      </c>
    </row>
    <row r="7" spans="2:2" ht="20" x14ac:dyDescent="0.4">
      <c r="B7" s="132"/>
    </row>
    <row r="97" spans="2:2" s="291" customFormat="1" x14ac:dyDescent="0.2"/>
    <row r="98" spans="2:2" s="291" customFormat="1" x14ac:dyDescent="0.2"/>
    <row r="99" spans="2:2" s="291" customFormat="1" ht="20" x14ac:dyDescent="0.4">
      <c r="B99" s="132" t="s">
        <v>585</v>
      </c>
    </row>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291" customFormat="1" x14ac:dyDescent="0.2"/>
    <row r="130" spans="2:2" s="291" customFormat="1" x14ac:dyDescent="0.2"/>
    <row r="133" spans="2:2" ht="20" x14ac:dyDescent="0.4">
      <c r="B133" s="132" t="s">
        <v>586</v>
      </c>
    </row>
    <row r="177" spans="17:17" x14ac:dyDescent="0.2">
      <c r="Q177" s="232" t="s">
        <v>438</v>
      </c>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99CA-BE49-4836-ACFD-43FA81EEFEBD}">
  <dimension ref="B3:B4"/>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3" spans="2:2" ht="20" x14ac:dyDescent="0.4">
      <c r="B3" s="132" t="s">
        <v>169</v>
      </c>
    </row>
    <row r="4" spans="2:2" ht="13" x14ac:dyDescent="0.3">
      <c r="B4" s="6" t="s">
        <v>487</v>
      </c>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CF149-EF86-4A72-BB86-115EF5F0F35E}">
  <sheetPr>
    <tabColor rgb="FFFFFF00"/>
  </sheetPr>
  <dimension ref="A1:AB42"/>
  <sheetViews>
    <sheetView workbookViewId="0">
      <pane xSplit="1" topLeftCell="L1" activePane="topRight" state="frozen"/>
      <selection pane="topRight" activeCell="A2" sqref="A2"/>
    </sheetView>
  </sheetViews>
  <sheetFormatPr defaultColWidth="9.33203125" defaultRowHeight="10" x14ac:dyDescent="0.2"/>
  <cols>
    <col min="1" max="1" width="66.33203125" style="158" customWidth="1"/>
    <col min="2" max="2" width="25.33203125" style="104" customWidth="1"/>
    <col min="3" max="3" width="10.77734375" style="104" customWidth="1"/>
    <col min="4" max="4" width="10.77734375" style="158" customWidth="1"/>
    <col min="5" max="5" width="10.77734375" style="147" customWidth="1"/>
    <col min="6" max="12" width="10.77734375" style="158" customWidth="1"/>
    <col min="13" max="13" width="12.33203125" style="147" customWidth="1"/>
    <col min="14" max="16384" width="9.33203125" style="158"/>
  </cols>
  <sheetData>
    <row r="1" spans="1:25" ht="10.5" x14ac:dyDescent="0.25">
      <c r="A1" s="100" t="s">
        <v>441</v>
      </c>
    </row>
    <row r="2" spans="1:25" ht="15.5" x14ac:dyDescent="0.35">
      <c r="A2" s="74" t="s">
        <v>494</v>
      </c>
      <c r="D2" s="104"/>
      <c r="E2" s="104"/>
      <c r="F2" s="104"/>
      <c r="G2" s="104"/>
      <c r="H2" s="104"/>
      <c r="I2" s="104"/>
      <c r="J2" s="104"/>
      <c r="K2" s="104"/>
      <c r="L2" s="104"/>
      <c r="M2" s="104"/>
      <c r="N2" s="104"/>
    </row>
    <row r="3" spans="1:25" ht="11" thickBot="1" x14ac:dyDescent="0.3">
      <c r="A3" s="19" t="s">
        <v>115</v>
      </c>
      <c r="B3" s="104" t="s">
        <v>119</v>
      </c>
    </row>
    <row r="4" spans="1:25" ht="10.5" thickTop="1" x14ac:dyDescent="0.2">
      <c r="A4" s="8"/>
      <c r="B4" s="168">
        <v>43556</v>
      </c>
      <c r="C4" s="168">
        <v>43586</v>
      </c>
      <c r="D4" s="168">
        <v>43617</v>
      </c>
      <c r="E4" s="168">
        <v>43647</v>
      </c>
      <c r="F4" s="168">
        <v>43678</v>
      </c>
      <c r="G4" s="168">
        <v>43709</v>
      </c>
      <c r="H4" s="168">
        <v>43739</v>
      </c>
      <c r="I4" s="168">
        <v>43770</v>
      </c>
      <c r="J4" s="168">
        <v>43800</v>
      </c>
      <c r="K4" s="168">
        <v>43831</v>
      </c>
      <c r="L4" s="168">
        <v>43862</v>
      </c>
      <c r="M4" s="168">
        <v>43891</v>
      </c>
      <c r="N4" s="168">
        <v>43922</v>
      </c>
      <c r="O4" s="168">
        <v>43952</v>
      </c>
      <c r="P4" s="168">
        <v>43983</v>
      </c>
      <c r="Q4" s="168">
        <v>44013</v>
      </c>
      <c r="R4" s="168">
        <v>44044</v>
      </c>
      <c r="S4" s="168">
        <v>44075</v>
      </c>
      <c r="T4" s="168">
        <v>44105</v>
      </c>
      <c r="U4" s="168">
        <v>44136</v>
      </c>
      <c r="V4" s="168">
        <v>44166</v>
      </c>
      <c r="W4" s="168">
        <v>44197</v>
      </c>
      <c r="X4" s="168">
        <v>44228</v>
      </c>
      <c r="Y4" s="168">
        <v>44256</v>
      </c>
    </row>
    <row r="5" spans="1:25" s="147" customFormat="1" x14ac:dyDescent="0.2">
      <c r="A5" s="195" t="s">
        <v>153</v>
      </c>
      <c r="B5" s="65">
        <v>60</v>
      </c>
      <c r="C5" s="147">
        <v>60</v>
      </c>
      <c r="D5" s="147">
        <v>62</v>
      </c>
      <c r="E5" s="147">
        <v>61</v>
      </c>
      <c r="F5" s="147">
        <v>62</v>
      </c>
      <c r="G5" s="147">
        <v>62</v>
      </c>
      <c r="H5" s="147">
        <v>63</v>
      </c>
      <c r="I5" s="147">
        <v>63</v>
      </c>
      <c r="J5" s="147">
        <v>63</v>
      </c>
      <c r="K5" s="147">
        <v>63</v>
      </c>
      <c r="L5" s="147">
        <v>64</v>
      </c>
      <c r="M5" s="147">
        <v>64</v>
      </c>
      <c r="N5" s="147">
        <v>67</v>
      </c>
      <c r="O5" s="147">
        <v>76</v>
      </c>
      <c r="P5" s="147">
        <v>81</v>
      </c>
      <c r="Q5" s="147">
        <v>85</v>
      </c>
      <c r="R5" s="147">
        <v>91</v>
      </c>
      <c r="S5" s="147">
        <v>94</v>
      </c>
      <c r="T5" s="147">
        <v>104</v>
      </c>
      <c r="U5" s="147">
        <v>110</v>
      </c>
      <c r="V5" s="147">
        <v>120</v>
      </c>
      <c r="W5" s="147">
        <v>126</v>
      </c>
      <c r="X5" s="147">
        <v>131</v>
      </c>
      <c r="Y5" s="147">
        <v>133</v>
      </c>
    </row>
    <row r="6" spans="1:25" s="147" customFormat="1" ht="10.5" thickBot="1" x14ac:dyDescent="0.25">
      <c r="A6" s="182" t="s">
        <v>157</v>
      </c>
      <c r="B6" s="169">
        <v>75</v>
      </c>
      <c r="C6" s="169">
        <v>75</v>
      </c>
      <c r="D6" s="169">
        <v>73</v>
      </c>
      <c r="E6" s="169">
        <v>74</v>
      </c>
      <c r="F6" s="169">
        <v>73</v>
      </c>
      <c r="G6" s="169">
        <v>73</v>
      </c>
      <c r="H6" s="169">
        <v>72</v>
      </c>
      <c r="I6" s="169">
        <v>72</v>
      </c>
      <c r="J6" s="169">
        <v>72</v>
      </c>
      <c r="K6" s="169">
        <v>72</v>
      </c>
      <c r="L6" s="169">
        <v>71</v>
      </c>
      <c r="M6" s="169">
        <v>71</v>
      </c>
      <c r="N6" s="169">
        <v>68</v>
      </c>
      <c r="O6" s="169">
        <v>59</v>
      </c>
      <c r="P6" s="169">
        <v>54</v>
      </c>
      <c r="Q6" s="169">
        <v>50</v>
      </c>
      <c r="R6" s="169">
        <v>44</v>
      </c>
      <c r="S6" s="169">
        <v>41</v>
      </c>
      <c r="T6" s="169">
        <v>31</v>
      </c>
      <c r="U6" s="169">
        <v>25</v>
      </c>
      <c r="V6" s="169">
        <v>15</v>
      </c>
      <c r="W6" s="169">
        <v>9</v>
      </c>
      <c r="X6" s="169">
        <v>4</v>
      </c>
      <c r="Y6" s="169">
        <v>2</v>
      </c>
    </row>
    <row r="7" spans="1:25" ht="10.5" thickTop="1" x14ac:dyDescent="0.2">
      <c r="C7" s="158"/>
      <c r="E7" s="158"/>
      <c r="G7" s="147"/>
      <c r="M7" s="158"/>
    </row>
    <row r="8" spans="1:25" x14ac:dyDescent="0.2">
      <c r="B8" s="158"/>
      <c r="C8" s="158"/>
      <c r="E8" s="158"/>
      <c r="G8" s="147"/>
      <c r="M8" s="158"/>
    </row>
    <row r="9" spans="1:25" s="147" customFormat="1" ht="11" thickBot="1" x14ac:dyDescent="0.3">
      <c r="A9" s="196" t="s">
        <v>114</v>
      </c>
    </row>
    <row r="10" spans="1:25" s="147" customFormat="1" ht="10.5" thickTop="1" x14ac:dyDescent="0.2">
      <c r="A10" s="180"/>
      <c r="B10" s="181">
        <v>43556</v>
      </c>
      <c r="C10" s="181">
        <v>43586</v>
      </c>
      <c r="D10" s="181">
        <v>43617</v>
      </c>
      <c r="E10" s="181">
        <v>43647</v>
      </c>
      <c r="F10" s="181">
        <v>43678</v>
      </c>
      <c r="G10" s="181">
        <v>43709</v>
      </c>
      <c r="H10" s="181">
        <v>43739</v>
      </c>
      <c r="I10" s="181">
        <v>43770</v>
      </c>
      <c r="J10" s="181">
        <v>43800</v>
      </c>
      <c r="K10" s="181">
        <v>43831</v>
      </c>
      <c r="L10" s="181">
        <v>43862</v>
      </c>
      <c r="M10" s="181">
        <v>43891</v>
      </c>
      <c r="N10" s="181">
        <v>43922</v>
      </c>
      <c r="O10" s="181">
        <v>43952</v>
      </c>
      <c r="P10" s="181">
        <v>43983</v>
      </c>
      <c r="Q10" s="181">
        <v>44013</v>
      </c>
      <c r="R10" s="168">
        <v>44044</v>
      </c>
      <c r="S10" s="181">
        <v>44075</v>
      </c>
      <c r="T10" s="168">
        <v>44105</v>
      </c>
      <c r="U10" s="168">
        <v>44136</v>
      </c>
      <c r="V10" s="168">
        <v>44166</v>
      </c>
      <c r="W10" s="168">
        <v>44197</v>
      </c>
      <c r="X10" s="168">
        <v>44228</v>
      </c>
      <c r="Y10" s="168">
        <v>44256</v>
      </c>
    </row>
    <row r="11" spans="1:25" s="147" customFormat="1" x14ac:dyDescent="0.2">
      <c r="A11" s="195" t="s">
        <v>153</v>
      </c>
      <c r="B11" s="147">
        <v>112</v>
      </c>
      <c r="C11" s="147">
        <v>113</v>
      </c>
      <c r="D11" s="147">
        <v>113</v>
      </c>
      <c r="E11" s="147">
        <v>113</v>
      </c>
      <c r="F11" s="147">
        <v>113</v>
      </c>
      <c r="G11" s="147">
        <v>116</v>
      </c>
      <c r="H11" s="147">
        <v>118</v>
      </c>
      <c r="I11" s="147">
        <v>119</v>
      </c>
      <c r="J11" s="147">
        <v>122</v>
      </c>
      <c r="K11" s="147">
        <v>121</v>
      </c>
      <c r="L11" s="147">
        <v>122</v>
      </c>
      <c r="M11" s="147">
        <v>123</v>
      </c>
      <c r="N11" s="147">
        <v>119</v>
      </c>
      <c r="O11" s="147">
        <v>117</v>
      </c>
      <c r="P11" s="147">
        <v>112</v>
      </c>
      <c r="Q11" s="147">
        <v>111</v>
      </c>
      <c r="R11" s="147">
        <v>109</v>
      </c>
      <c r="S11" s="147">
        <v>110</v>
      </c>
      <c r="T11" s="147">
        <v>102</v>
      </c>
      <c r="U11" s="147">
        <v>93</v>
      </c>
      <c r="V11" s="147">
        <v>86</v>
      </c>
      <c r="W11" s="147">
        <v>76</v>
      </c>
      <c r="X11" s="147">
        <v>66</v>
      </c>
      <c r="Y11" s="147">
        <v>59</v>
      </c>
    </row>
    <row r="12" spans="1:25" s="147" customFormat="1" ht="10.5" thickBot="1" x14ac:dyDescent="0.25">
      <c r="A12" s="182" t="s">
        <v>157</v>
      </c>
      <c r="B12" s="169">
        <v>23</v>
      </c>
      <c r="C12" s="169">
        <v>22</v>
      </c>
      <c r="D12" s="169">
        <v>22</v>
      </c>
      <c r="E12" s="169">
        <v>22</v>
      </c>
      <c r="F12" s="169">
        <v>22</v>
      </c>
      <c r="G12" s="169">
        <v>19</v>
      </c>
      <c r="H12" s="169">
        <v>17</v>
      </c>
      <c r="I12" s="169">
        <v>16</v>
      </c>
      <c r="J12" s="169">
        <v>13</v>
      </c>
      <c r="K12" s="169">
        <v>14</v>
      </c>
      <c r="L12" s="169">
        <v>13</v>
      </c>
      <c r="M12" s="169">
        <v>12</v>
      </c>
      <c r="N12" s="169">
        <v>16</v>
      </c>
      <c r="O12" s="169">
        <v>18</v>
      </c>
      <c r="P12" s="169">
        <v>23</v>
      </c>
      <c r="Q12" s="169">
        <v>24</v>
      </c>
      <c r="R12" s="169">
        <v>26</v>
      </c>
      <c r="S12" s="169">
        <v>25</v>
      </c>
      <c r="T12" s="169">
        <v>33</v>
      </c>
      <c r="U12" s="169">
        <v>42</v>
      </c>
      <c r="V12" s="169">
        <v>49</v>
      </c>
      <c r="W12" s="169">
        <v>59</v>
      </c>
      <c r="X12" s="169">
        <v>69</v>
      </c>
      <c r="Y12" s="169">
        <v>76</v>
      </c>
    </row>
    <row r="13" spans="1:25" s="147" customFormat="1" ht="10.5" thickTop="1" x14ac:dyDescent="0.2"/>
    <row r="14" spans="1:25" s="147" customFormat="1" x14ac:dyDescent="0.2"/>
    <row r="15" spans="1:25" s="147" customFormat="1" ht="11" thickBot="1" x14ac:dyDescent="0.3">
      <c r="A15" s="176" t="s">
        <v>442</v>
      </c>
    </row>
    <row r="16" spans="1:25" s="147" customFormat="1" ht="10.5" thickTop="1" x14ac:dyDescent="0.2">
      <c r="A16" s="180"/>
      <c r="B16" s="181">
        <v>43556</v>
      </c>
      <c r="C16" s="181">
        <v>43586</v>
      </c>
      <c r="D16" s="181">
        <v>43617</v>
      </c>
      <c r="E16" s="181">
        <v>43647</v>
      </c>
      <c r="F16" s="181">
        <v>43678</v>
      </c>
      <c r="G16" s="181">
        <v>43709</v>
      </c>
      <c r="H16" s="181">
        <v>43739</v>
      </c>
      <c r="I16" s="181">
        <v>43770</v>
      </c>
      <c r="J16" s="181">
        <v>43800</v>
      </c>
      <c r="K16" s="181">
        <v>43831</v>
      </c>
      <c r="L16" s="181">
        <v>43862</v>
      </c>
      <c r="M16" s="181">
        <v>43891</v>
      </c>
      <c r="N16" s="181">
        <v>43922</v>
      </c>
      <c r="O16" s="181">
        <v>43952</v>
      </c>
      <c r="P16" s="181">
        <v>43983</v>
      </c>
      <c r="Q16" s="181">
        <v>44013</v>
      </c>
      <c r="R16" s="168">
        <v>44044</v>
      </c>
      <c r="S16" s="181">
        <v>44075</v>
      </c>
      <c r="T16" s="168">
        <v>44105</v>
      </c>
      <c r="U16" s="168">
        <v>44136</v>
      </c>
      <c r="V16" s="168">
        <v>44166</v>
      </c>
      <c r="W16" s="168">
        <v>44197</v>
      </c>
      <c r="X16" s="168">
        <v>44228</v>
      </c>
      <c r="Y16" s="168">
        <v>44256</v>
      </c>
    </row>
    <row r="17" spans="1:25" s="147" customFormat="1" ht="10.5" thickBot="1" x14ac:dyDescent="0.25">
      <c r="A17" s="182" t="s">
        <v>443</v>
      </c>
      <c r="B17" s="169">
        <v>49</v>
      </c>
      <c r="C17" s="169">
        <v>50</v>
      </c>
      <c r="D17" s="169">
        <v>52</v>
      </c>
      <c r="E17" s="169">
        <v>50</v>
      </c>
      <c r="F17" s="169">
        <v>51</v>
      </c>
      <c r="G17" s="169">
        <v>53</v>
      </c>
      <c r="H17" s="169">
        <v>54</v>
      </c>
      <c r="I17" s="169">
        <v>54</v>
      </c>
      <c r="J17" s="169">
        <v>54</v>
      </c>
      <c r="K17" s="169">
        <v>54</v>
      </c>
      <c r="L17" s="169">
        <v>56</v>
      </c>
      <c r="M17" s="169">
        <v>56</v>
      </c>
      <c r="N17" s="169">
        <v>57</v>
      </c>
      <c r="O17" s="169">
        <v>65</v>
      </c>
      <c r="P17" s="169">
        <v>66</v>
      </c>
      <c r="Q17" s="169">
        <v>69</v>
      </c>
      <c r="R17" s="169">
        <v>73</v>
      </c>
      <c r="S17" s="169">
        <v>76</v>
      </c>
      <c r="T17" s="169">
        <v>75</v>
      </c>
      <c r="U17" s="169">
        <v>72</v>
      </c>
      <c r="V17" s="169">
        <v>72</v>
      </c>
      <c r="W17" s="169">
        <v>68</v>
      </c>
      <c r="X17" s="169">
        <v>63</v>
      </c>
      <c r="Y17" s="169">
        <v>57</v>
      </c>
    </row>
    <row r="18" spans="1:25" s="147" customFormat="1" ht="10.5" thickTop="1" x14ac:dyDescent="0.2"/>
    <row r="19" spans="1:25" s="147" customFormat="1" x14ac:dyDescent="0.2"/>
    <row r="20" spans="1:25" s="147" customFormat="1" ht="11" thickBot="1" x14ac:dyDescent="0.3">
      <c r="A20" s="176" t="s">
        <v>444</v>
      </c>
    </row>
    <row r="21" spans="1:25" s="147" customFormat="1" ht="10.5" thickTop="1" x14ac:dyDescent="0.2">
      <c r="A21" s="183"/>
      <c r="B21" s="181">
        <v>43556</v>
      </c>
      <c r="C21" s="181">
        <v>43586</v>
      </c>
      <c r="D21" s="181">
        <v>43617</v>
      </c>
      <c r="E21" s="181">
        <v>43647</v>
      </c>
      <c r="F21" s="181">
        <v>43678</v>
      </c>
      <c r="G21" s="181">
        <v>43709</v>
      </c>
      <c r="H21" s="181">
        <v>43739</v>
      </c>
      <c r="I21" s="181">
        <v>43770</v>
      </c>
      <c r="J21" s="181">
        <v>43800</v>
      </c>
      <c r="K21" s="181">
        <v>43831</v>
      </c>
      <c r="L21" s="181">
        <v>43862</v>
      </c>
      <c r="M21" s="181">
        <v>43891</v>
      </c>
      <c r="N21" s="181">
        <v>43922</v>
      </c>
      <c r="O21" s="181">
        <v>43952</v>
      </c>
      <c r="P21" s="181">
        <v>43983</v>
      </c>
      <c r="Q21" s="181">
        <v>44013</v>
      </c>
      <c r="R21" s="168">
        <v>44044</v>
      </c>
      <c r="S21" s="181">
        <v>44075</v>
      </c>
      <c r="T21" s="168">
        <v>44105</v>
      </c>
      <c r="U21" s="168">
        <v>44136</v>
      </c>
      <c r="V21" s="168">
        <v>44166</v>
      </c>
      <c r="W21" s="168">
        <v>44197</v>
      </c>
      <c r="X21" s="168">
        <v>44228</v>
      </c>
      <c r="Y21" s="168">
        <v>44256</v>
      </c>
    </row>
    <row r="22" spans="1:25" s="147" customFormat="1" ht="10.5" thickBot="1" x14ac:dyDescent="0.25">
      <c r="A22" s="184" t="s">
        <v>445</v>
      </c>
      <c r="B22" s="209">
        <v>12</v>
      </c>
      <c r="C22" s="209">
        <v>12</v>
      </c>
      <c r="D22" s="209">
        <v>12</v>
      </c>
      <c r="E22" s="209">
        <v>11</v>
      </c>
      <c r="F22" s="209">
        <v>11</v>
      </c>
      <c r="G22" s="209">
        <v>10</v>
      </c>
      <c r="H22" s="209">
        <v>8</v>
      </c>
      <c r="I22" s="209">
        <v>7</v>
      </c>
      <c r="J22" s="209">
        <v>4</v>
      </c>
      <c r="K22" s="209">
        <v>5</v>
      </c>
      <c r="L22" s="209">
        <v>5</v>
      </c>
      <c r="M22" s="209">
        <v>4</v>
      </c>
      <c r="N22" s="209">
        <v>6</v>
      </c>
      <c r="O22" s="209">
        <v>7</v>
      </c>
      <c r="P22" s="209">
        <v>8</v>
      </c>
      <c r="Q22" s="209">
        <v>8</v>
      </c>
      <c r="R22" s="209">
        <v>8</v>
      </c>
      <c r="S22" s="209">
        <v>7</v>
      </c>
      <c r="T22" s="209">
        <v>4</v>
      </c>
      <c r="U22" s="209">
        <v>4</v>
      </c>
      <c r="V22" s="209">
        <v>1</v>
      </c>
      <c r="W22" s="209">
        <v>1</v>
      </c>
      <c r="X22" s="209">
        <v>1</v>
      </c>
      <c r="Y22" s="209">
        <v>0</v>
      </c>
    </row>
    <row r="23" spans="1:25" s="147" customFormat="1" ht="10.5" thickTop="1" x14ac:dyDescent="0.2"/>
    <row r="24" spans="1:25" s="147" customFormat="1" x14ac:dyDescent="0.2"/>
    <row r="26" spans="1:25" s="147" customFormat="1" ht="10.5" thickBot="1" x14ac:dyDescent="0.25">
      <c r="A26" s="147" t="s">
        <v>3</v>
      </c>
      <c r="B26" s="145"/>
      <c r="C26" s="145"/>
    </row>
    <row r="27" spans="1:25" s="147" customFormat="1" ht="10.5" thickTop="1" x14ac:dyDescent="0.2">
      <c r="A27" s="199" t="s">
        <v>115</v>
      </c>
      <c r="B27" s="200"/>
      <c r="C27" s="145"/>
    </row>
    <row r="28" spans="1:25" s="147" customFormat="1" x14ac:dyDescent="0.2">
      <c r="A28" s="201" t="s">
        <v>458</v>
      </c>
      <c r="B28" s="202" t="s">
        <v>457</v>
      </c>
      <c r="C28" s="145"/>
    </row>
    <row r="29" spans="1:25" s="147" customFormat="1" x14ac:dyDescent="0.2">
      <c r="A29" s="201" t="s">
        <v>118</v>
      </c>
      <c r="B29" s="202">
        <v>0</v>
      </c>
      <c r="C29" s="145"/>
    </row>
    <row r="30" spans="1:25" s="147" customFormat="1" x14ac:dyDescent="0.2">
      <c r="A30" s="201" t="s">
        <v>117</v>
      </c>
      <c r="B30" s="202">
        <v>0</v>
      </c>
      <c r="C30" s="145"/>
    </row>
    <row r="31" spans="1:25" s="147" customFormat="1" ht="10.5" thickBot="1" x14ac:dyDescent="0.25">
      <c r="A31" s="203" t="s">
        <v>116</v>
      </c>
      <c r="B31" s="204">
        <v>135</v>
      </c>
      <c r="C31" s="145"/>
    </row>
    <row r="32" spans="1:25" s="147" customFormat="1" ht="10.5" thickTop="1" x14ac:dyDescent="0.2">
      <c r="B32" s="145"/>
      <c r="C32" s="145"/>
    </row>
    <row r="33" spans="1:28" s="147" customFormat="1" ht="10.5" thickBot="1" x14ac:dyDescent="0.25">
      <c r="A33" s="147" t="s">
        <v>3</v>
      </c>
      <c r="B33" s="145"/>
      <c r="C33" s="145"/>
    </row>
    <row r="34" spans="1:28" s="147" customFormat="1" ht="10.5" thickTop="1" x14ac:dyDescent="0.2">
      <c r="A34" s="199" t="s">
        <v>113</v>
      </c>
      <c r="B34" s="200"/>
      <c r="C34" s="145"/>
    </row>
    <row r="35" spans="1:28" s="147" customFormat="1" x14ac:dyDescent="0.2">
      <c r="A35" s="201" t="s">
        <v>459</v>
      </c>
      <c r="B35" s="202" t="s">
        <v>457</v>
      </c>
      <c r="C35" s="145"/>
    </row>
    <row r="36" spans="1:28" s="147" customFormat="1" x14ac:dyDescent="0.2">
      <c r="A36" s="201" t="s">
        <v>118</v>
      </c>
      <c r="B36" s="202">
        <v>132</v>
      </c>
      <c r="C36" s="145"/>
    </row>
    <row r="37" spans="1:28" s="147" customFormat="1" x14ac:dyDescent="0.2">
      <c r="A37" s="201" t="s">
        <v>117</v>
      </c>
      <c r="B37" s="202">
        <v>3</v>
      </c>
      <c r="C37" s="145"/>
    </row>
    <row r="38" spans="1:28" s="147" customFormat="1" ht="10.5" thickBot="1" x14ac:dyDescent="0.25">
      <c r="A38" s="203" t="s">
        <v>116</v>
      </c>
      <c r="B38" s="204">
        <v>0</v>
      </c>
      <c r="C38" s="145"/>
    </row>
    <row r="39" spans="1:28" s="147" customFormat="1" ht="10.5" thickTop="1" x14ac:dyDescent="0.2">
      <c r="B39" s="145"/>
      <c r="C39" s="145"/>
    </row>
    <row r="42" spans="1:28" x14ac:dyDescent="0.2">
      <c r="B42" s="122"/>
      <c r="C42" s="178"/>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row>
  </sheetData>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F5E79-A571-4A4A-BCFD-2A96EEA0F575}">
  <dimension ref="A1:BZ264"/>
  <sheetViews>
    <sheetView workbookViewId="0">
      <pane ySplit="6" topLeftCell="A7" activePane="bottomLeft" state="frozen"/>
      <selection pane="bottomLeft"/>
    </sheetView>
  </sheetViews>
  <sheetFormatPr defaultColWidth="9.33203125" defaultRowHeight="10" x14ac:dyDescent="0.2"/>
  <cols>
    <col min="1" max="1" width="39" style="158" customWidth="1"/>
    <col min="2" max="2" width="14" style="158" customWidth="1"/>
    <col min="3" max="3" width="42.77734375" style="158" bestFit="1" customWidth="1"/>
    <col min="4" max="4" width="7" style="158" customWidth="1"/>
    <col min="5" max="5" width="40.6640625" style="158" bestFit="1" customWidth="1"/>
    <col min="6" max="6" width="15.6640625" style="158" customWidth="1"/>
    <col min="7" max="9" width="13.33203125" style="158" customWidth="1"/>
    <col min="10" max="11" width="12.6640625" style="158" customWidth="1"/>
    <col min="12" max="12" width="13.44140625" style="158" customWidth="1"/>
    <col min="13" max="13" width="12" style="158" customWidth="1"/>
    <col min="14" max="14" width="12.6640625" style="158" bestFit="1" customWidth="1"/>
    <col min="15" max="21" width="15.109375" style="158" customWidth="1"/>
    <col min="22" max="22" width="13.33203125" style="158" customWidth="1"/>
    <col min="23" max="23" width="13.77734375" style="158" customWidth="1"/>
    <col min="24" max="24" width="16" style="158" customWidth="1"/>
    <col min="25" max="26" width="13.33203125" style="158" customWidth="1"/>
    <col min="27" max="27" width="16" style="158" customWidth="1"/>
    <col min="28" max="29" width="12.77734375" style="158" customWidth="1"/>
    <col min="30" max="39" width="16.33203125" style="158" customWidth="1"/>
    <col min="40" max="45" width="16.44140625" style="158" customWidth="1"/>
    <col min="46" max="75" width="16.33203125" style="158" customWidth="1"/>
    <col min="76" max="76" width="14.77734375" style="158" customWidth="1"/>
    <col min="77" max="77" width="12.77734375" style="158" customWidth="1"/>
    <col min="78" max="78" width="19.44140625" style="158" customWidth="1"/>
    <col min="79" max="16384" width="9.33203125" style="158"/>
  </cols>
  <sheetData>
    <row r="1" spans="1:78" ht="10.5" x14ac:dyDescent="0.25">
      <c r="A1" s="100" t="s">
        <v>134</v>
      </c>
    </row>
    <row r="2" spans="1:78" ht="10.5" x14ac:dyDescent="0.25">
      <c r="A2" s="100" t="s">
        <v>487</v>
      </c>
    </row>
    <row r="5" spans="1:78" ht="10.5" x14ac:dyDescent="0.25">
      <c r="G5" s="455" t="s">
        <v>160</v>
      </c>
      <c r="H5" s="456"/>
      <c r="I5" s="455"/>
      <c r="J5" s="455" t="s">
        <v>167</v>
      </c>
      <c r="K5" s="456"/>
      <c r="L5" s="455"/>
      <c r="M5" s="455" t="s">
        <v>168</v>
      </c>
      <c r="N5" s="456"/>
      <c r="O5" s="455"/>
      <c r="P5" s="455" t="s">
        <v>170</v>
      </c>
      <c r="Q5" s="456"/>
      <c r="R5" s="455"/>
      <c r="S5" s="455" t="s">
        <v>171</v>
      </c>
      <c r="T5" s="456"/>
      <c r="U5" s="455"/>
      <c r="V5" s="455" t="s">
        <v>172</v>
      </c>
      <c r="W5" s="456"/>
      <c r="X5" s="455"/>
      <c r="Y5" s="455" t="s">
        <v>173</v>
      </c>
      <c r="Z5" s="456"/>
      <c r="AA5" s="455"/>
      <c r="AB5" s="455" t="s">
        <v>174</v>
      </c>
      <c r="AC5" s="456"/>
      <c r="AD5" s="455"/>
      <c r="AE5" s="455" t="s">
        <v>175</v>
      </c>
      <c r="AF5" s="456"/>
      <c r="AG5" s="455"/>
      <c r="AH5" s="455" t="s">
        <v>176</v>
      </c>
      <c r="AI5" s="456"/>
      <c r="AJ5" s="455"/>
      <c r="AK5" s="455" t="s">
        <v>177</v>
      </c>
      <c r="AL5" s="456"/>
      <c r="AM5" s="455"/>
      <c r="AN5" s="455" t="s">
        <v>178</v>
      </c>
      <c r="AO5" s="456"/>
      <c r="AP5" s="455"/>
      <c r="AQ5" s="455" t="s">
        <v>185</v>
      </c>
      <c r="AR5" s="456"/>
      <c r="AS5" s="455"/>
      <c r="AT5" s="455" t="s">
        <v>446</v>
      </c>
      <c r="AU5" s="456"/>
      <c r="AV5" s="455"/>
      <c r="AW5" s="455" t="s">
        <v>447</v>
      </c>
      <c r="AX5" s="456"/>
      <c r="AY5" s="455"/>
      <c r="AZ5" s="455" t="s">
        <v>449</v>
      </c>
      <c r="BA5" s="456"/>
      <c r="BB5" s="455"/>
      <c r="BC5" s="455" t="s">
        <v>450</v>
      </c>
      <c r="BD5" s="456"/>
      <c r="BE5" s="455"/>
      <c r="BF5" s="455" t="s">
        <v>451</v>
      </c>
      <c r="BG5" s="456"/>
      <c r="BH5" s="455"/>
      <c r="BI5" s="455" t="s">
        <v>452</v>
      </c>
      <c r="BJ5" s="456"/>
      <c r="BK5" s="455"/>
      <c r="BL5" s="455" t="s">
        <v>453</v>
      </c>
      <c r="BM5" s="456"/>
      <c r="BN5" s="455"/>
      <c r="BO5" s="455" t="s">
        <v>454</v>
      </c>
      <c r="BP5" s="456"/>
      <c r="BQ5" s="455"/>
      <c r="BR5" s="455" t="s">
        <v>455</v>
      </c>
      <c r="BS5" s="456"/>
      <c r="BT5" s="455"/>
      <c r="BU5" s="455" t="s">
        <v>456</v>
      </c>
      <c r="BV5" s="456"/>
      <c r="BW5" s="455"/>
      <c r="BX5" s="455" t="s">
        <v>457</v>
      </c>
      <c r="BY5" s="456"/>
      <c r="BZ5" s="455"/>
    </row>
    <row r="6" spans="1:78" ht="31.5" x14ac:dyDescent="0.2">
      <c r="A6" s="102" t="s">
        <v>186</v>
      </c>
      <c r="B6" s="102" t="s">
        <v>187</v>
      </c>
      <c r="C6" s="102" t="s">
        <v>188</v>
      </c>
      <c r="D6" s="102" t="s">
        <v>189</v>
      </c>
      <c r="E6" s="102" t="s">
        <v>0</v>
      </c>
      <c r="F6" s="102" t="s">
        <v>1</v>
      </c>
      <c r="G6" s="140" t="s">
        <v>135</v>
      </c>
      <c r="H6" s="102" t="s">
        <v>136</v>
      </c>
      <c r="I6" s="139" t="s">
        <v>4</v>
      </c>
      <c r="J6" s="140" t="s">
        <v>135</v>
      </c>
      <c r="K6" s="102" t="s">
        <v>136</v>
      </c>
      <c r="L6" s="139" t="s">
        <v>4</v>
      </c>
      <c r="M6" s="140" t="s">
        <v>135</v>
      </c>
      <c r="N6" s="102" t="s">
        <v>136</v>
      </c>
      <c r="O6" s="139" t="s">
        <v>4</v>
      </c>
      <c r="P6" s="140" t="s">
        <v>135</v>
      </c>
      <c r="Q6" s="102" t="s">
        <v>136</v>
      </c>
      <c r="R6" s="139" t="s">
        <v>4</v>
      </c>
      <c r="S6" s="140" t="s">
        <v>135</v>
      </c>
      <c r="T6" s="102" t="s">
        <v>136</v>
      </c>
      <c r="U6" s="139" t="s">
        <v>4</v>
      </c>
      <c r="V6" s="140" t="s">
        <v>135</v>
      </c>
      <c r="W6" s="102" t="s">
        <v>136</v>
      </c>
      <c r="X6" s="139" t="s">
        <v>4</v>
      </c>
      <c r="Y6" s="140" t="s">
        <v>135</v>
      </c>
      <c r="Z6" s="102" t="s">
        <v>136</v>
      </c>
      <c r="AA6" s="139" t="s">
        <v>4</v>
      </c>
      <c r="AB6" s="140" t="s">
        <v>135</v>
      </c>
      <c r="AC6" s="102" t="s">
        <v>136</v>
      </c>
      <c r="AD6" s="139" t="s">
        <v>4</v>
      </c>
      <c r="AE6" s="140" t="s">
        <v>135</v>
      </c>
      <c r="AF6" s="102" t="s">
        <v>136</v>
      </c>
      <c r="AG6" s="139" t="s">
        <v>4</v>
      </c>
      <c r="AH6" s="140" t="s">
        <v>135</v>
      </c>
      <c r="AI6" s="102" t="s">
        <v>136</v>
      </c>
      <c r="AJ6" s="139" t="s">
        <v>4</v>
      </c>
      <c r="AK6" s="140" t="s">
        <v>135</v>
      </c>
      <c r="AL6" s="102" t="s">
        <v>136</v>
      </c>
      <c r="AM6" s="139" t="s">
        <v>4</v>
      </c>
      <c r="AN6" s="140" t="s">
        <v>135</v>
      </c>
      <c r="AO6" s="102" t="s">
        <v>136</v>
      </c>
      <c r="AP6" s="139" t="s">
        <v>4</v>
      </c>
      <c r="AQ6" s="140" t="s">
        <v>135</v>
      </c>
      <c r="AR6" s="102" t="s">
        <v>136</v>
      </c>
      <c r="AS6" s="139" t="s">
        <v>4</v>
      </c>
      <c r="AT6" s="140" t="s">
        <v>135</v>
      </c>
      <c r="AU6" s="102" t="s">
        <v>136</v>
      </c>
      <c r="AV6" s="139" t="s">
        <v>4</v>
      </c>
      <c r="AW6" s="140" t="s">
        <v>135</v>
      </c>
      <c r="AX6" s="102" t="s">
        <v>136</v>
      </c>
      <c r="AY6" s="139" t="s">
        <v>4</v>
      </c>
      <c r="AZ6" s="140" t="s">
        <v>135</v>
      </c>
      <c r="BA6" s="102" t="s">
        <v>136</v>
      </c>
      <c r="BB6" s="139" t="s">
        <v>4</v>
      </c>
      <c r="BC6" s="140" t="s">
        <v>135</v>
      </c>
      <c r="BD6" s="102" t="s">
        <v>136</v>
      </c>
      <c r="BE6" s="139" t="s">
        <v>4</v>
      </c>
      <c r="BF6" s="140" t="s">
        <v>135</v>
      </c>
      <c r="BG6" s="102" t="s">
        <v>136</v>
      </c>
      <c r="BH6" s="139" t="s">
        <v>4</v>
      </c>
      <c r="BI6" s="140" t="s">
        <v>135</v>
      </c>
      <c r="BJ6" s="102" t="s">
        <v>136</v>
      </c>
      <c r="BK6" s="139" t="s">
        <v>4</v>
      </c>
      <c r="BL6" s="140" t="s">
        <v>135</v>
      </c>
      <c r="BM6" s="102" t="s">
        <v>136</v>
      </c>
      <c r="BN6" s="139" t="s">
        <v>4</v>
      </c>
      <c r="BO6" s="140" t="s">
        <v>135</v>
      </c>
      <c r="BP6" s="102" t="s">
        <v>136</v>
      </c>
      <c r="BQ6" s="139" t="s">
        <v>4</v>
      </c>
      <c r="BR6" s="140" t="s">
        <v>135</v>
      </c>
      <c r="BS6" s="102" t="s">
        <v>136</v>
      </c>
      <c r="BT6" s="139" t="s">
        <v>4</v>
      </c>
      <c r="BU6" s="140" t="s">
        <v>135</v>
      </c>
      <c r="BV6" s="102" t="s">
        <v>136</v>
      </c>
      <c r="BW6" s="139" t="s">
        <v>4</v>
      </c>
      <c r="BX6" s="140" t="s">
        <v>135</v>
      </c>
      <c r="BY6" s="102" t="s">
        <v>136</v>
      </c>
      <c r="BZ6" s="139" t="s">
        <v>4</v>
      </c>
    </row>
    <row r="7" spans="1:78" x14ac:dyDescent="0.2">
      <c r="A7" s="158" t="s">
        <v>184</v>
      </c>
      <c r="B7" s="158" t="s">
        <v>190</v>
      </c>
      <c r="C7" s="158" t="s">
        <v>191</v>
      </c>
      <c r="D7" s="158" t="s">
        <v>192</v>
      </c>
      <c r="E7" s="158" t="s">
        <v>193</v>
      </c>
      <c r="F7" s="158" t="s">
        <v>194</v>
      </c>
      <c r="G7" s="154">
        <v>478058</v>
      </c>
      <c r="H7" s="156">
        <v>532350.82499999995</v>
      </c>
      <c r="I7" s="152">
        <v>0.8980130724884291</v>
      </c>
      <c r="J7" s="154">
        <v>475316</v>
      </c>
      <c r="K7" s="156">
        <v>534205.808333333</v>
      </c>
      <c r="L7" s="152">
        <v>0.88976194677279319</v>
      </c>
      <c r="M7" s="154">
        <v>472963</v>
      </c>
      <c r="N7" s="156">
        <v>536120.6</v>
      </c>
      <c r="O7" s="152">
        <v>0.88219516280478683</v>
      </c>
      <c r="P7" s="154">
        <v>471586</v>
      </c>
      <c r="Q7" s="156">
        <v>538079.90833333298</v>
      </c>
      <c r="R7" s="152">
        <v>0.87642372944328384</v>
      </c>
      <c r="S7" s="154">
        <v>471597</v>
      </c>
      <c r="T7" s="156">
        <v>540095.21666666702</v>
      </c>
      <c r="U7" s="152">
        <v>0.87317381351862189</v>
      </c>
      <c r="V7" s="154">
        <v>472276</v>
      </c>
      <c r="W7" s="156">
        <v>542148.58333333302</v>
      </c>
      <c r="X7" s="152">
        <v>0.87111912586079232</v>
      </c>
      <c r="Y7" s="154">
        <v>471672</v>
      </c>
      <c r="Z7" s="156">
        <v>544284.375</v>
      </c>
      <c r="AA7" s="152">
        <v>0.86659110873796441</v>
      </c>
      <c r="AB7" s="154">
        <v>472549</v>
      </c>
      <c r="AC7" s="156">
        <v>544935.38333333295</v>
      </c>
      <c r="AD7" s="152">
        <v>0.86716519876072218</v>
      </c>
      <c r="AE7" s="241">
        <v>476752</v>
      </c>
      <c r="AF7" s="156">
        <v>545605.25</v>
      </c>
      <c r="AG7" s="152">
        <v>0.87380390859508772</v>
      </c>
      <c r="AH7" s="154">
        <v>478056</v>
      </c>
      <c r="AI7" s="156">
        <v>546265.60833333305</v>
      </c>
      <c r="AJ7" s="152">
        <v>0.87513471964409062</v>
      </c>
      <c r="AK7" s="154">
        <v>477357</v>
      </c>
      <c r="AL7" s="156">
        <v>546924.41666666698</v>
      </c>
      <c r="AM7" s="152">
        <v>0.87280250333188891</v>
      </c>
      <c r="AN7" s="154">
        <v>478460</v>
      </c>
      <c r="AO7" s="156">
        <v>547572.84166666702</v>
      </c>
      <c r="AP7" s="152">
        <f t="shared" ref="AP7:AP70" si="0">AN7/AO7</f>
        <v>0.87378329163238666</v>
      </c>
      <c r="AQ7" s="154">
        <v>477201</v>
      </c>
      <c r="AR7" s="156">
        <v>548155.99166666705</v>
      </c>
      <c r="AS7" s="152">
        <v>0.87055693498683007</v>
      </c>
      <c r="AT7" s="154">
        <v>469401</v>
      </c>
      <c r="AU7" s="156">
        <v>548685.26666666695</v>
      </c>
      <c r="AV7" s="152">
        <v>0.85550137486226119</v>
      </c>
      <c r="AW7" s="154">
        <v>465332</v>
      </c>
      <c r="AX7" s="156">
        <v>549187.125</v>
      </c>
      <c r="AY7" s="152">
        <v>0.84731046817603384</v>
      </c>
      <c r="AZ7" s="154">
        <v>461328</v>
      </c>
      <c r="BA7" s="156">
        <v>549656.94999999995</v>
      </c>
      <c r="BB7" s="152">
        <v>0.83930167716427495</v>
      </c>
      <c r="BC7" s="154">
        <v>454539</v>
      </c>
      <c r="BD7" s="156">
        <v>550085.01666666695</v>
      </c>
      <c r="BE7" s="152">
        <v>0.82630681845209275</v>
      </c>
      <c r="BF7" s="154">
        <v>451678</v>
      </c>
      <c r="BG7" s="156">
        <v>550501.85</v>
      </c>
      <c r="BH7" s="152">
        <v>0.82048407285098135</v>
      </c>
      <c r="BI7" s="154">
        <v>443728</v>
      </c>
      <c r="BJ7" s="156">
        <v>550892.50833333295</v>
      </c>
      <c r="BK7" s="152">
        <v>0.80547110967700786</v>
      </c>
      <c r="BL7" s="154">
        <v>435330</v>
      </c>
      <c r="BM7" s="156">
        <v>551265.058333333</v>
      </c>
      <c r="BN7" s="152">
        <v>0.7896927139118064</v>
      </c>
      <c r="BO7" s="154">
        <v>422539</v>
      </c>
      <c r="BP7" s="156">
        <v>551619.23333333305</v>
      </c>
      <c r="BQ7" s="152">
        <v>0.76599758396144912</v>
      </c>
      <c r="BR7" s="154">
        <v>406839</v>
      </c>
      <c r="BS7" s="156">
        <v>551950.69999999995</v>
      </c>
      <c r="BT7" s="152">
        <v>0.73709300486438378</v>
      </c>
      <c r="BU7" s="154">
        <v>396288</v>
      </c>
      <c r="BV7" s="156">
        <v>552282.04166666698</v>
      </c>
      <c r="BW7" s="152">
        <v>0.71754641668972086</v>
      </c>
      <c r="BX7" s="154">
        <v>386908</v>
      </c>
      <c r="BY7" s="156">
        <v>552663.01666666695</v>
      </c>
      <c r="BZ7" s="152">
        <v>0.70007941246656569</v>
      </c>
    </row>
    <row r="8" spans="1:78" x14ac:dyDescent="0.2">
      <c r="A8" s="158" t="s">
        <v>161</v>
      </c>
      <c r="B8" s="158" t="s">
        <v>195</v>
      </c>
      <c r="C8" s="158" t="s">
        <v>196</v>
      </c>
      <c r="D8" s="158" t="s">
        <v>197</v>
      </c>
      <c r="E8" s="158" t="s">
        <v>198</v>
      </c>
      <c r="F8" s="158" t="s">
        <v>5</v>
      </c>
      <c r="G8" s="154">
        <v>96311</v>
      </c>
      <c r="H8" s="156">
        <v>114385.433333333</v>
      </c>
      <c r="I8" s="152">
        <v>0.84198658162476059</v>
      </c>
      <c r="J8" s="154">
        <v>96060</v>
      </c>
      <c r="K8" s="156">
        <v>114576.766666667</v>
      </c>
      <c r="L8" s="152">
        <v>0.83838986554283745</v>
      </c>
      <c r="M8" s="154">
        <v>95790</v>
      </c>
      <c r="N8" s="156">
        <v>114793.391666667</v>
      </c>
      <c r="O8" s="152">
        <v>0.83445570001234581</v>
      </c>
      <c r="P8" s="154">
        <v>95958</v>
      </c>
      <c r="Q8" s="156">
        <v>115034.15</v>
      </c>
      <c r="R8" s="152">
        <v>0.83416967917787899</v>
      </c>
      <c r="S8" s="154">
        <v>95907</v>
      </c>
      <c r="T8" s="156">
        <v>115296.8</v>
      </c>
      <c r="U8" s="152">
        <v>0.8318270758598677</v>
      </c>
      <c r="V8" s="154">
        <v>96075</v>
      </c>
      <c r="W8" s="156">
        <v>115569.40833333301</v>
      </c>
      <c r="X8" s="152">
        <v>0.83131861091556403</v>
      </c>
      <c r="Y8" s="154">
        <v>96559</v>
      </c>
      <c r="Z8" s="156">
        <v>115866.22500000001</v>
      </c>
      <c r="AA8" s="152">
        <v>0.83336623765898987</v>
      </c>
      <c r="AB8" s="154">
        <v>96815</v>
      </c>
      <c r="AC8" s="156">
        <v>116082.641666667</v>
      </c>
      <c r="AD8" s="152">
        <v>0.83401789113316083</v>
      </c>
      <c r="AE8" s="154">
        <v>97585</v>
      </c>
      <c r="AF8" s="156">
        <v>116295.116666667</v>
      </c>
      <c r="AG8" s="152">
        <v>0.83911519930544276</v>
      </c>
      <c r="AH8" s="154">
        <v>96814</v>
      </c>
      <c r="AI8" s="156">
        <v>116496.08333333299</v>
      </c>
      <c r="AJ8" s="152">
        <v>0.83104939865646654</v>
      </c>
      <c r="AK8" s="154">
        <v>96427</v>
      </c>
      <c r="AL8" s="156">
        <v>116702.16666666701</v>
      </c>
      <c r="AM8" s="152">
        <v>0.82626572200173132</v>
      </c>
      <c r="AN8" s="154">
        <v>96729</v>
      </c>
      <c r="AO8" s="156">
        <v>116906.3</v>
      </c>
      <c r="AP8" s="152">
        <f t="shared" si="0"/>
        <v>0.8274062219059195</v>
      </c>
      <c r="AQ8" s="154">
        <v>96318</v>
      </c>
      <c r="AR8" s="156">
        <v>117087.941666667</v>
      </c>
      <c r="AS8" s="152">
        <v>0.82261246229952423</v>
      </c>
      <c r="AT8" s="154">
        <v>94365</v>
      </c>
      <c r="AU8" s="156">
        <v>117251.875</v>
      </c>
      <c r="AV8" s="152">
        <v>0.80480589329594943</v>
      </c>
      <c r="AW8" s="154">
        <v>93228</v>
      </c>
      <c r="AX8" s="156">
        <v>117399.391666667</v>
      </c>
      <c r="AY8" s="152">
        <v>0.7941097366560721</v>
      </c>
      <c r="AZ8" s="154">
        <v>92476</v>
      </c>
      <c r="BA8" s="156">
        <v>117528.1</v>
      </c>
      <c r="BB8" s="152">
        <v>0.78684161489890503</v>
      </c>
      <c r="BC8" s="154">
        <v>91615</v>
      </c>
      <c r="BD8" s="156">
        <v>117643.8</v>
      </c>
      <c r="BE8" s="152">
        <v>0.7787490713492764</v>
      </c>
      <c r="BF8" s="154">
        <v>91977</v>
      </c>
      <c r="BG8" s="156">
        <v>117754.15</v>
      </c>
      <c r="BH8" s="152">
        <v>0.78109349012327811</v>
      </c>
      <c r="BI8" s="154">
        <v>90899</v>
      </c>
      <c r="BJ8" s="156">
        <v>117857.741666667</v>
      </c>
      <c r="BK8" s="152">
        <v>0.77126032379855469</v>
      </c>
      <c r="BL8" s="154">
        <v>89218</v>
      </c>
      <c r="BM8" s="156">
        <v>117965.808333333</v>
      </c>
      <c r="BN8" s="152">
        <v>0.75630389229308681</v>
      </c>
      <c r="BO8" s="154">
        <v>87385</v>
      </c>
      <c r="BP8" s="156">
        <v>118067.825</v>
      </c>
      <c r="BQ8" s="152">
        <v>0.74012543214038207</v>
      </c>
      <c r="BR8" s="154">
        <v>86581</v>
      </c>
      <c r="BS8" s="156">
        <v>118135.55</v>
      </c>
      <c r="BT8" s="152">
        <v>0.73289539008367932</v>
      </c>
      <c r="BU8" s="154">
        <v>85082</v>
      </c>
      <c r="BV8" s="156">
        <v>118188.78333333301</v>
      </c>
      <c r="BW8" s="152">
        <v>0.71988218848179109</v>
      </c>
      <c r="BX8" s="154">
        <v>83513</v>
      </c>
      <c r="BY8" s="156">
        <v>118243.65833333301</v>
      </c>
      <c r="BZ8" s="152">
        <v>0.70627889205333905</v>
      </c>
    </row>
    <row r="9" spans="1:78" x14ac:dyDescent="0.2">
      <c r="A9" s="158" t="s">
        <v>181</v>
      </c>
      <c r="B9" s="158" t="s">
        <v>199</v>
      </c>
      <c r="C9" s="158" t="s">
        <v>200</v>
      </c>
      <c r="D9" s="158" t="s">
        <v>201</v>
      </c>
      <c r="E9" s="158" t="s">
        <v>202</v>
      </c>
      <c r="F9" s="158" t="s">
        <v>6</v>
      </c>
      <c r="G9" s="154">
        <v>157047</v>
      </c>
      <c r="H9" s="156">
        <v>146844.07500000001</v>
      </c>
      <c r="I9" s="152">
        <v>1.0694813529248626</v>
      </c>
      <c r="J9" s="154">
        <v>156453</v>
      </c>
      <c r="K9" s="156">
        <v>147010.79166666701</v>
      </c>
      <c r="L9" s="152">
        <v>1.0642279946001671</v>
      </c>
      <c r="M9" s="154">
        <v>155842</v>
      </c>
      <c r="N9" s="156">
        <v>147193.57500000001</v>
      </c>
      <c r="O9" s="152">
        <v>1.0587554517919684</v>
      </c>
      <c r="P9" s="154">
        <v>156353</v>
      </c>
      <c r="Q9" s="156">
        <v>147394.375</v>
      </c>
      <c r="R9" s="152">
        <v>1.0607799653141445</v>
      </c>
      <c r="S9" s="154">
        <v>156448</v>
      </c>
      <c r="T9" s="156">
        <v>147609.28333333301</v>
      </c>
      <c r="U9" s="152">
        <v>1.0598791381346071</v>
      </c>
      <c r="V9" s="154">
        <v>157305</v>
      </c>
      <c r="W9" s="156">
        <v>147832.28333333301</v>
      </c>
      <c r="X9" s="152">
        <v>1.0640774562434909</v>
      </c>
      <c r="Y9" s="154">
        <v>157485</v>
      </c>
      <c r="Z9" s="156">
        <v>148059.74166666699</v>
      </c>
      <c r="AA9" s="152">
        <v>1.0636584815509977</v>
      </c>
      <c r="AB9" s="154">
        <v>157729</v>
      </c>
      <c r="AC9" s="156">
        <v>148179.20833333299</v>
      </c>
      <c r="AD9" s="152">
        <v>1.0644475819116572</v>
      </c>
      <c r="AE9" s="154">
        <v>159553</v>
      </c>
      <c r="AF9" s="156">
        <v>148298.15</v>
      </c>
      <c r="AG9" s="152">
        <v>1.075893394489412</v>
      </c>
      <c r="AH9" s="154">
        <v>158932</v>
      </c>
      <c r="AI9" s="156">
        <v>148417.64166666701</v>
      </c>
      <c r="AJ9" s="152">
        <v>1.0708430494869829</v>
      </c>
      <c r="AK9" s="154">
        <v>158341</v>
      </c>
      <c r="AL9" s="156">
        <v>148533.91666666701</v>
      </c>
      <c r="AM9" s="152">
        <v>1.0660258852214985</v>
      </c>
      <c r="AN9" s="154">
        <v>159459</v>
      </c>
      <c r="AO9" s="156">
        <v>148642.10833333299</v>
      </c>
      <c r="AP9" s="152">
        <f t="shared" si="0"/>
        <v>1.0727713821335869</v>
      </c>
      <c r="AQ9" s="154">
        <v>159006</v>
      </c>
      <c r="AR9" s="156">
        <v>148726.47500000001</v>
      </c>
      <c r="AS9" s="152">
        <v>1.069116981357892</v>
      </c>
      <c r="AT9" s="154">
        <v>156693</v>
      </c>
      <c r="AU9" s="156">
        <v>148796.15</v>
      </c>
      <c r="AV9" s="152">
        <v>1.0530716016509836</v>
      </c>
      <c r="AW9" s="154">
        <v>156033</v>
      </c>
      <c r="AX9" s="156">
        <v>148856.683333333</v>
      </c>
      <c r="AY9" s="152">
        <v>1.0482095698088152</v>
      </c>
      <c r="AZ9" s="154">
        <v>154248</v>
      </c>
      <c r="BA9" s="156">
        <v>148908.375</v>
      </c>
      <c r="BB9" s="152">
        <v>1.0358584599422296</v>
      </c>
      <c r="BC9" s="154">
        <v>151972</v>
      </c>
      <c r="BD9" s="156">
        <v>148950.73333333299</v>
      </c>
      <c r="BE9" s="152">
        <v>1.0202836642630406</v>
      </c>
      <c r="BF9" s="154">
        <v>151620</v>
      </c>
      <c r="BG9" s="156">
        <v>148991.97500000001</v>
      </c>
      <c r="BH9" s="152">
        <v>1.0176387016817516</v>
      </c>
      <c r="BI9" s="154">
        <v>149491</v>
      </c>
      <c r="BJ9" s="156">
        <v>149039.26666666701</v>
      </c>
      <c r="BK9" s="152">
        <v>1.0030309685724856</v>
      </c>
      <c r="BL9" s="154">
        <v>147084</v>
      </c>
      <c r="BM9" s="156">
        <v>149080.33333333299</v>
      </c>
      <c r="BN9" s="152">
        <v>0.98660900946022612</v>
      </c>
      <c r="BO9" s="154">
        <v>142953</v>
      </c>
      <c r="BP9" s="156">
        <v>149113.125</v>
      </c>
      <c r="BQ9" s="152">
        <v>0.95868824424409316</v>
      </c>
      <c r="BR9" s="154">
        <v>137616</v>
      </c>
      <c r="BS9" s="156">
        <v>149125</v>
      </c>
      <c r="BT9" s="152">
        <v>0.92282313495389778</v>
      </c>
      <c r="BU9" s="154">
        <v>134758</v>
      </c>
      <c r="BV9" s="156">
        <v>149131.24166666699</v>
      </c>
      <c r="BW9" s="152">
        <v>0.90362018376542752</v>
      </c>
      <c r="BX9" s="154">
        <v>132145</v>
      </c>
      <c r="BY9" s="156">
        <v>149147.77499999999</v>
      </c>
      <c r="BZ9" s="152">
        <v>0.88600047838460882</v>
      </c>
    </row>
    <row r="10" spans="1:78" x14ac:dyDescent="0.2">
      <c r="A10" s="158" t="s">
        <v>179</v>
      </c>
      <c r="B10" s="158" t="s">
        <v>203</v>
      </c>
      <c r="C10" s="158" t="s">
        <v>204</v>
      </c>
      <c r="D10" s="158" t="s">
        <v>205</v>
      </c>
      <c r="E10" s="158" t="s">
        <v>206</v>
      </c>
      <c r="F10" s="158" t="s">
        <v>7</v>
      </c>
      <c r="G10" s="154">
        <v>175020</v>
      </c>
      <c r="H10" s="156">
        <v>157309.33333333299</v>
      </c>
      <c r="I10" s="152">
        <v>1.1125849705887363</v>
      </c>
      <c r="J10" s="154">
        <v>174769</v>
      </c>
      <c r="K10" s="156">
        <v>157514.5</v>
      </c>
      <c r="L10" s="152">
        <v>1.1095422961060728</v>
      </c>
      <c r="M10" s="154">
        <v>173972</v>
      </c>
      <c r="N10" s="156">
        <v>157741.22500000001</v>
      </c>
      <c r="O10" s="152">
        <v>1.1028949470881819</v>
      </c>
      <c r="P10" s="154">
        <v>174280</v>
      </c>
      <c r="Q10" s="156">
        <v>157987.98333333299</v>
      </c>
      <c r="R10" s="152">
        <v>1.1031218724546479</v>
      </c>
      <c r="S10" s="154">
        <v>174640</v>
      </c>
      <c r="T10" s="156">
        <v>158244.625</v>
      </c>
      <c r="U10" s="152">
        <v>1.103607784466613</v>
      </c>
      <c r="V10" s="154">
        <v>174970</v>
      </c>
      <c r="W10" s="156">
        <v>158501.32500000001</v>
      </c>
      <c r="X10" s="152">
        <v>1.1039024437177418</v>
      </c>
      <c r="Y10" s="154">
        <v>175552</v>
      </c>
      <c r="Z10" s="156">
        <v>158770.29999999999</v>
      </c>
      <c r="AA10" s="152">
        <v>1.1056979800378284</v>
      </c>
      <c r="AB10" s="154">
        <v>176792</v>
      </c>
      <c r="AC10" s="156">
        <v>158918</v>
      </c>
      <c r="AD10" s="152">
        <v>1.1124730993342478</v>
      </c>
      <c r="AE10" s="154">
        <v>177895</v>
      </c>
      <c r="AF10" s="156">
        <v>159056.9</v>
      </c>
      <c r="AG10" s="152">
        <v>1.118436232568345</v>
      </c>
      <c r="AH10" s="154">
        <v>177225</v>
      </c>
      <c r="AI10" s="156">
        <v>159186.875</v>
      </c>
      <c r="AJ10" s="152">
        <v>1.1133141472875825</v>
      </c>
      <c r="AK10" s="154">
        <v>176188</v>
      </c>
      <c r="AL10" s="156">
        <v>159313.5</v>
      </c>
      <c r="AM10" s="152">
        <v>1.105920088379202</v>
      </c>
      <c r="AN10" s="154">
        <v>177416</v>
      </c>
      <c r="AO10" s="156">
        <v>159431.5</v>
      </c>
      <c r="AP10" s="152">
        <f t="shared" si="0"/>
        <v>1.1128039314690008</v>
      </c>
      <c r="AQ10" s="154">
        <v>175168</v>
      </c>
      <c r="AR10" s="156">
        <v>159525.441666667</v>
      </c>
      <c r="AS10" s="152">
        <v>1.0980568251051677</v>
      </c>
      <c r="AT10" s="154">
        <v>171749</v>
      </c>
      <c r="AU10" s="156">
        <v>159594.92499999999</v>
      </c>
      <c r="AV10" s="152">
        <v>1.0761557737503245</v>
      </c>
      <c r="AW10" s="154">
        <v>169764</v>
      </c>
      <c r="AX10" s="156">
        <v>159649.04999999999</v>
      </c>
      <c r="AY10" s="152">
        <v>1.0633574080146422</v>
      </c>
      <c r="AZ10" s="154">
        <v>166731</v>
      </c>
      <c r="BA10" s="156">
        <v>159699.03333333301</v>
      </c>
      <c r="BB10" s="152">
        <v>1.044032618857432</v>
      </c>
      <c r="BC10" s="154">
        <v>163003</v>
      </c>
      <c r="BD10" s="156">
        <v>159742.17499999999</v>
      </c>
      <c r="BE10" s="152">
        <v>1.0204130499662973</v>
      </c>
      <c r="BF10" s="154">
        <v>161953</v>
      </c>
      <c r="BG10" s="156">
        <v>159781.96666666699</v>
      </c>
      <c r="BH10" s="152">
        <v>1.0135874740975128</v>
      </c>
      <c r="BI10" s="154">
        <v>157992</v>
      </c>
      <c r="BJ10" s="156">
        <v>159804.09166666699</v>
      </c>
      <c r="BK10" s="152">
        <v>0.98866054274475768</v>
      </c>
      <c r="BL10" s="154">
        <v>153015</v>
      </c>
      <c r="BM10" s="156">
        <v>159815.96666666699</v>
      </c>
      <c r="BN10" s="152">
        <v>0.95744501123062398</v>
      </c>
      <c r="BO10" s="154">
        <v>146248</v>
      </c>
      <c r="BP10" s="156">
        <v>159820.34166666699</v>
      </c>
      <c r="BQ10" s="152">
        <v>0.91507750812487643</v>
      </c>
      <c r="BR10" s="154">
        <v>139687</v>
      </c>
      <c r="BS10" s="156">
        <v>159798.60833333299</v>
      </c>
      <c r="BT10" s="152">
        <v>0.87414403327354995</v>
      </c>
      <c r="BU10" s="154">
        <v>134212</v>
      </c>
      <c r="BV10" s="156">
        <v>159767.66666666701</v>
      </c>
      <c r="BW10" s="152">
        <v>0.840044815075222</v>
      </c>
      <c r="BX10" s="154">
        <v>128871</v>
      </c>
      <c r="BY10" s="156">
        <v>159738.64166666701</v>
      </c>
      <c r="BZ10" s="152">
        <v>0.80676158664802122</v>
      </c>
    </row>
    <row r="11" spans="1:78" x14ac:dyDescent="0.2">
      <c r="A11" s="158" t="s">
        <v>181</v>
      </c>
      <c r="B11" s="158" t="s">
        <v>199</v>
      </c>
      <c r="C11" s="158" t="s">
        <v>200</v>
      </c>
      <c r="D11" s="158" t="s">
        <v>201</v>
      </c>
      <c r="E11" s="158" t="s">
        <v>207</v>
      </c>
      <c r="F11" s="158" t="s">
        <v>8</v>
      </c>
      <c r="G11" s="154">
        <v>66389</v>
      </c>
      <c r="H11" s="156">
        <v>68021.491666666698</v>
      </c>
      <c r="I11" s="152">
        <v>0.97600035478982761</v>
      </c>
      <c r="J11" s="154">
        <v>66475</v>
      </c>
      <c r="K11" s="156">
        <v>68114.55</v>
      </c>
      <c r="L11" s="152">
        <v>0.97592951872984546</v>
      </c>
      <c r="M11" s="154">
        <v>66461</v>
      </c>
      <c r="N11" s="156">
        <v>68214.958333333299</v>
      </c>
      <c r="O11" s="152">
        <v>0.9742877753474164</v>
      </c>
      <c r="P11" s="154">
        <v>66771</v>
      </c>
      <c r="Q11" s="156">
        <v>68319.908333333296</v>
      </c>
      <c r="R11" s="152">
        <v>0.97732859467878441</v>
      </c>
      <c r="S11" s="154">
        <v>66839</v>
      </c>
      <c r="T11" s="156">
        <v>68433.191666666695</v>
      </c>
      <c r="U11" s="152">
        <v>0.97670440866718755</v>
      </c>
      <c r="V11" s="154">
        <v>67069</v>
      </c>
      <c r="W11" s="156">
        <v>68547.191666666695</v>
      </c>
      <c r="X11" s="152">
        <v>0.97843541608743234</v>
      </c>
      <c r="Y11" s="154">
        <v>67066</v>
      </c>
      <c r="Z11" s="156">
        <v>68664.083333333299</v>
      </c>
      <c r="AA11" s="152">
        <v>0.97672606615054736</v>
      </c>
      <c r="AB11" s="154">
        <v>67358</v>
      </c>
      <c r="AC11" s="156">
        <v>68727.508333333302</v>
      </c>
      <c r="AD11" s="152">
        <v>0.98007335975733201</v>
      </c>
      <c r="AE11" s="154">
        <v>68233</v>
      </c>
      <c r="AF11" s="156">
        <v>68789.591666666704</v>
      </c>
      <c r="AG11" s="152">
        <v>0.9919087807736412</v>
      </c>
      <c r="AH11" s="154">
        <v>67870</v>
      </c>
      <c r="AI11" s="156">
        <v>68855.166666666701</v>
      </c>
      <c r="AJ11" s="152">
        <v>0.98569218964444638</v>
      </c>
      <c r="AK11" s="154">
        <v>67477</v>
      </c>
      <c r="AL11" s="156">
        <v>68919.675000000003</v>
      </c>
      <c r="AM11" s="152">
        <v>0.9790672982715023</v>
      </c>
      <c r="AN11" s="154">
        <v>67704</v>
      </c>
      <c r="AO11" s="156">
        <v>68981.425000000003</v>
      </c>
      <c r="AP11" s="152">
        <f t="shared" si="0"/>
        <v>0.98148160899836434</v>
      </c>
      <c r="AQ11" s="154">
        <v>67294</v>
      </c>
      <c r="AR11" s="156">
        <v>69033.2</v>
      </c>
      <c r="AS11" s="152">
        <v>0.97480632507257381</v>
      </c>
      <c r="AT11" s="154">
        <v>66036</v>
      </c>
      <c r="AU11" s="156">
        <v>69079.208333333299</v>
      </c>
      <c r="AV11" s="152">
        <v>0.95594610293377036</v>
      </c>
      <c r="AW11" s="154">
        <v>65275</v>
      </c>
      <c r="AX11" s="156">
        <v>69119.891666666706</v>
      </c>
      <c r="AY11" s="152">
        <v>0.94437358661948079</v>
      </c>
      <c r="AZ11" s="154">
        <v>64415</v>
      </c>
      <c r="BA11" s="156">
        <v>69162.975000000006</v>
      </c>
      <c r="BB11" s="152">
        <v>0.93135091427168937</v>
      </c>
      <c r="BC11" s="154">
        <v>63139</v>
      </c>
      <c r="BD11" s="156">
        <v>69202.833333333299</v>
      </c>
      <c r="BE11" s="152">
        <v>0.91237593836475916</v>
      </c>
      <c r="BF11" s="154">
        <v>63121</v>
      </c>
      <c r="BG11" s="156">
        <v>69246.233333333294</v>
      </c>
      <c r="BH11" s="152">
        <v>0.91154416581985021</v>
      </c>
      <c r="BI11" s="154">
        <v>62170</v>
      </c>
      <c r="BJ11" s="156">
        <v>69289.274999999994</v>
      </c>
      <c r="BK11" s="152">
        <v>0.89725285767530405</v>
      </c>
      <c r="BL11" s="154">
        <v>60880</v>
      </c>
      <c r="BM11" s="156">
        <v>69330.608333333294</v>
      </c>
      <c r="BN11" s="152">
        <v>0.87811143538934811</v>
      </c>
      <c r="BO11" s="154">
        <v>59033</v>
      </c>
      <c r="BP11" s="156">
        <v>69370.274999999994</v>
      </c>
      <c r="BQ11" s="152">
        <v>0.85098408504218848</v>
      </c>
      <c r="BR11" s="154">
        <v>56653</v>
      </c>
      <c r="BS11" s="156">
        <v>69403.5</v>
      </c>
      <c r="BT11" s="152">
        <v>0.81628448133019227</v>
      </c>
      <c r="BU11" s="154">
        <v>55225</v>
      </c>
      <c r="BV11" s="156">
        <v>69438.016666666706</v>
      </c>
      <c r="BW11" s="152">
        <v>0.79531361422813251</v>
      </c>
      <c r="BX11" s="154">
        <v>53982</v>
      </c>
      <c r="BY11" s="156">
        <v>69474.558333333305</v>
      </c>
      <c r="BZ11" s="152">
        <v>0.77700386004612987</v>
      </c>
    </row>
    <row r="12" spans="1:78" x14ac:dyDescent="0.2">
      <c r="A12" s="158" t="s">
        <v>179</v>
      </c>
      <c r="B12" s="158" t="s">
        <v>203</v>
      </c>
      <c r="C12" s="158" t="s">
        <v>208</v>
      </c>
      <c r="D12" s="158" t="s">
        <v>209</v>
      </c>
      <c r="E12" s="158" t="s">
        <v>210</v>
      </c>
      <c r="F12" s="158" t="s">
        <v>9</v>
      </c>
      <c r="G12" s="154">
        <v>257328</v>
      </c>
      <c r="H12" s="156">
        <v>268649.61666666699</v>
      </c>
      <c r="I12" s="152">
        <v>0.9578573131533088</v>
      </c>
      <c r="J12" s="154">
        <v>256059</v>
      </c>
      <c r="K12" s="156">
        <v>269165.40833333298</v>
      </c>
      <c r="L12" s="152">
        <v>0.95130723366539705</v>
      </c>
      <c r="M12" s="154">
        <v>255294</v>
      </c>
      <c r="N12" s="156">
        <v>269720.47499999998</v>
      </c>
      <c r="O12" s="152">
        <v>0.94651323745444249</v>
      </c>
      <c r="P12" s="154">
        <v>256059</v>
      </c>
      <c r="Q12" s="156">
        <v>270315.691666667</v>
      </c>
      <c r="R12" s="152">
        <v>0.94725910442429184</v>
      </c>
      <c r="S12" s="154">
        <v>256721</v>
      </c>
      <c r="T12" s="156">
        <v>270947.27500000002</v>
      </c>
      <c r="U12" s="152">
        <v>0.94749430493441933</v>
      </c>
      <c r="V12" s="154">
        <v>256835</v>
      </c>
      <c r="W12" s="156">
        <v>271606.71666666702</v>
      </c>
      <c r="X12" s="152">
        <v>0.94561358110743698</v>
      </c>
      <c r="Y12" s="154">
        <v>257696</v>
      </c>
      <c r="Z12" s="156">
        <v>272326.98333333299</v>
      </c>
      <c r="AA12" s="152">
        <v>0.94627420627127345</v>
      </c>
      <c r="AB12" s="154">
        <v>258066</v>
      </c>
      <c r="AC12" s="156">
        <v>272733.441666667</v>
      </c>
      <c r="AD12" s="152">
        <v>0.94622059701577244</v>
      </c>
      <c r="AE12" s="154">
        <v>259718</v>
      </c>
      <c r="AF12" s="156">
        <v>273150.84166666702</v>
      </c>
      <c r="AG12" s="152">
        <v>0.95082262392198857</v>
      </c>
      <c r="AH12" s="154">
        <v>259286</v>
      </c>
      <c r="AI12" s="156">
        <v>273577.27500000002</v>
      </c>
      <c r="AJ12" s="152">
        <v>0.94776146885738222</v>
      </c>
      <c r="AK12" s="154">
        <v>259167</v>
      </c>
      <c r="AL12" s="156">
        <v>274009.20833333302</v>
      </c>
      <c r="AM12" s="152">
        <v>0.945833176835147</v>
      </c>
      <c r="AN12" s="154">
        <v>259274</v>
      </c>
      <c r="AO12" s="156">
        <v>274434.96666666702</v>
      </c>
      <c r="AP12" s="152">
        <f t="shared" si="0"/>
        <v>0.94475570350668259</v>
      </c>
      <c r="AQ12" s="154">
        <v>257836</v>
      </c>
      <c r="AR12" s="156">
        <v>274839.90000000002</v>
      </c>
      <c r="AS12" s="152">
        <v>0.93813161771635045</v>
      </c>
      <c r="AT12" s="154">
        <v>253743</v>
      </c>
      <c r="AU12" s="156">
        <v>275220.27500000002</v>
      </c>
      <c r="AV12" s="152">
        <v>0.92196332555804605</v>
      </c>
      <c r="AW12" s="154">
        <v>251119</v>
      </c>
      <c r="AX12" s="156">
        <v>275586.70833333302</v>
      </c>
      <c r="AY12" s="152">
        <v>0.91121593460981298</v>
      </c>
      <c r="AZ12" s="154">
        <v>246974</v>
      </c>
      <c r="BA12" s="156">
        <v>275952.375</v>
      </c>
      <c r="BB12" s="152">
        <v>0.89498776736384311</v>
      </c>
      <c r="BC12" s="154">
        <v>243083</v>
      </c>
      <c r="BD12" s="156">
        <v>276305.91666666698</v>
      </c>
      <c r="BE12" s="152">
        <v>0.87976038635920051</v>
      </c>
      <c r="BF12" s="154">
        <v>241297</v>
      </c>
      <c r="BG12" s="156">
        <v>276647.05</v>
      </c>
      <c r="BH12" s="152">
        <v>0.87221967485284957</v>
      </c>
      <c r="BI12" s="154">
        <v>237020</v>
      </c>
      <c r="BJ12" s="156">
        <v>276970.566666667</v>
      </c>
      <c r="BK12" s="152">
        <v>0.85575880084490219</v>
      </c>
      <c r="BL12" s="154">
        <v>231505</v>
      </c>
      <c r="BM12" s="156">
        <v>277289.40000000002</v>
      </c>
      <c r="BN12" s="152">
        <v>0.83488586292876676</v>
      </c>
      <c r="BO12" s="154">
        <v>224798</v>
      </c>
      <c r="BP12" s="156">
        <v>277612.45833333302</v>
      </c>
      <c r="BQ12" s="152">
        <v>0.80975472552489702</v>
      </c>
      <c r="BR12" s="154">
        <v>216524</v>
      </c>
      <c r="BS12" s="156">
        <v>277925.90000000002</v>
      </c>
      <c r="BT12" s="152">
        <v>0.77907096819691857</v>
      </c>
      <c r="BU12" s="154">
        <v>209845</v>
      </c>
      <c r="BV12" s="156">
        <v>278222.09999999998</v>
      </c>
      <c r="BW12" s="152">
        <v>0.75423555497568318</v>
      </c>
      <c r="BX12" s="154">
        <v>204466</v>
      </c>
      <c r="BY12" s="156">
        <v>278543.09999999998</v>
      </c>
      <c r="BZ12" s="152">
        <v>0.73405516058376608</v>
      </c>
    </row>
    <row r="13" spans="1:78" x14ac:dyDescent="0.2">
      <c r="A13" s="158" t="s">
        <v>183</v>
      </c>
      <c r="B13" s="158" t="s">
        <v>211</v>
      </c>
      <c r="C13" s="158" t="s">
        <v>212</v>
      </c>
      <c r="D13" s="158" t="s">
        <v>213</v>
      </c>
      <c r="E13" s="158" t="s">
        <v>214</v>
      </c>
      <c r="F13" s="158" t="s">
        <v>144</v>
      </c>
      <c r="G13" s="154">
        <v>242143</v>
      </c>
      <c r="H13" s="156">
        <v>296350.59999999998</v>
      </c>
      <c r="I13" s="152">
        <v>0.8170828741362427</v>
      </c>
      <c r="J13" s="154">
        <v>240866</v>
      </c>
      <c r="K13" s="156">
        <v>296746</v>
      </c>
      <c r="L13" s="152">
        <v>0.81169080627877044</v>
      </c>
      <c r="M13" s="154">
        <v>239145</v>
      </c>
      <c r="N13" s="156">
        <v>297140.78333333298</v>
      </c>
      <c r="O13" s="152">
        <v>0.80482052082270639</v>
      </c>
      <c r="P13" s="154">
        <v>239160</v>
      </c>
      <c r="Q13" s="156">
        <v>297559.808333333</v>
      </c>
      <c r="R13" s="152">
        <v>0.80373757914270383</v>
      </c>
      <c r="S13" s="154">
        <v>238073</v>
      </c>
      <c r="T13" s="156">
        <v>298009.95833333302</v>
      </c>
      <c r="U13" s="152">
        <v>0.79887598834435003</v>
      </c>
      <c r="V13" s="154">
        <v>238420</v>
      </c>
      <c r="W13" s="156">
        <v>298508.72499999998</v>
      </c>
      <c r="X13" s="152">
        <v>0.79870362248205651</v>
      </c>
      <c r="Y13" s="154">
        <v>238290</v>
      </c>
      <c r="Z13" s="156">
        <v>299059.97499999998</v>
      </c>
      <c r="AA13" s="152">
        <v>0.79679669604733971</v>
      </c>
      <c r="AB13" s="154">
        <v>238766</v>
      </c>
      <c r="AC13" s="156">
        <v>299306.51666666701</v>
      </c>
      <c r="AD13" s="152">
        <v>0.79773070983920458</v>
      </c>
      <c r="AE13" s="154">
        <v>240002</v>
      </c>
      <c r="AF13" s="156">
        <v>299583.14166666701</v>
      </c>
      <c r="AG13" s="152">
        <v>0.80111984494454525</v>
      </c>
      <c r="AH13" s="154">
        <v>239784</v>
      </c>
      <c r="AI13" s="156">
        <v>299866.47499999998</v>
      </c>
      <c r="AJ13" s="152">
        <v>0.79963590461387857</v>
      </c>
      <c r="AK13" s="154">
        <v>240247</v>
      </c>
      <c r="AL13" s="156">
        <v>300156.74166666699</v>
      </c>
      <c r="AM13" s="152">
        <v>0.80040514387913186</v>
      </c>
      <c r="AN13" s="154">
        <v>239955</v>
      </c>
      <c r="AO13" s="156">
        <v>300428.32500000001</v>
      </c>
      <c r="AP13" s="152">
        <f t="shared" si="0"/>
        <v>0.79870964230819441</v>
      </c>
      <c r="AQ13" s="154">
        <v>238808</v>
      </c>
      <c r="AR13" s="156">
        <v>300669.5</v>
      </c>
      <c r="AS13" s="152">
        <v>0.79425415614154415</v>
      </c>
      <c r="AT13" s="154">
        <v>234259</v>
      </c>
      <c r="AU13" s="156">
        <v>300910.308333333</v>
      </c>
      <c r="AV13" s="152">
        <v>0.77850107993143225</v>
      </c>
      <c r="AW13" s="154">
        <v>231544</v>
      </c>
      <c r="AX13" s="156">
        <v>301164.66666666698</v>
      </c>
      <c r="AY13" s="152">
        <v>0.76882856997390048</v>
      </c>
      <c r="AZ13" s="154">
        <v>227955</v>
      </c>
      <c r="BA13" s="156">
        <v>301417.433333333</v>
      </c>
      <c r="BB13" s="152">
        <v>0.75627676036876079</v>
      </c>
      <c r="BC13" s="154">
        <v>224798</v>
      </c>
      <c r="BD13" s="156">
        <v>301628.27500000002</v>
      </c>
      <c r="BE13" s="152">
        <v>0.74528158873699746</v>
      </c>
      <c r="BF13" s="154">
        <v>222901</v>
      </c>
      <c r="BG13" s="156">
        <v>301796.27500000002</v>
      </c>
      <c r="BH13" s="152">
        <v>0.73858101793999942</v>
      </c>
      <c r="BI13" s="154">
        <v>217599</v>
      </c>
      <c r="BJ13" s="156">
        <v>301932.48333333299</v>
      </c>
      <c r="BK13" s="152">
        <v>0.72068761067940823</v>
      </c>
      <c r="BL13" s="154">
        <v>212254</v>
      </c>
      <c r="BM13" s="156">
        <v>302072.70833333302</v>
      </c>
      <c r="BN13" s="152">
        <v>0.70265864523510901</v>
      </c>
      <c r="BO13" s="154">
        <v>205376</v>
      </c>
      <c r="BP13" s="156">
        <v>302204.625</v>
      </c>
      <c r="BQ13" s="152">
        <v>0.67959251119998576</v>
      </c>
      <c r="BR13" s="154">
        <v>197813</v>
      </c>
      <c r="BS13" s="156">
        <v>302299.85833333299</v>
      </c>
      <c r="BT13" s="152">
        <v>0.65436021402921118</v>
      </c>
      <c r="BU13" s="154">
        <v>191300</v>
      </c>
      <c r="BV13" s="156">
        <v>302369.49166666699</v>
      </c>
      <c r="BW13" s="152">
        <v>0.63266964846734497</v>
      </c>
      <c r="BX13" s="154">
        <v>185955</v>
      </c>
      <c r="BY13" s="156">
        <v>302420.57500000001</v>
      </c>
      <c r="BZ13" s="152">
        <v>0.61488871912898124</v>
      </c>
    </row>
    <row r="14" spans="1:78" x14ac:dyDescent="0.2">
      <c r="A14" s="158" t="s">
        <v>180</v>
      </c>
      <c r="B14" s="158" t="s">
        <v>215</v>
      </c>
      <c r="C14" s="158" t="s">
        <v>216</v>
      </c>
      <c r="D14" s="158" t="s">
        <v>217</v>
      </c>
      <c r="E14" s="158" t="s">
        <v>218</v>
      </c>
      <c r="F14" s="158" t="s">
        <v>145</v>
      </c>
      <c r="G14" s="154">
        <v>692158</v>
      </c>
      <c r="H14" s="156">
        <v>710205.35833333305</v>
      </c>
      <c r="I14" s="152">
        <v>0.97458853538406764</v>
      </c>
      <c r="J14" s="154">
        <v>689705</v>
      </c>
      <c r="K14" s="156">
        <v>710906.816666667</v>
      </c>
      <c r="L14" s="152">
        <v>0.9701763773118971</v>
      </c>
      <c r="M14" s="154">
        <v>686692</v>
      </c>
      <c r="N14" s="156">
        <v>711648.691666667</v>
      </c>
      <c r="O14" s="152">
        <v>0.96493116342528651</v>
      </c>
      <c r="P14" s="154">
        <v>689397</v>
      </c>
      <c r="Q14" s="156">
        <v>712454.17500000005</v>
      </c>
      <c r="R14" s="152">
        <v>0.96763697117783043</v>
      </c>
      <c r="S14" s="154">
        <v>692931</v>
      </c>
      <c r="T14" s="156">
        <v>713289.63333333295</v>
      </c>
      <c r="U14" s="152">
        <v>0.97145811128896775</v>
      </c>
      <c r="V14" s="154">
        <v>694974</v>
      </c>
      <c r="W14" s="156">
        <v>714139.83333333302</v>
      </c>
      <c r="X14" s="152">
        <v>0.97316235219106295</v>
      </c>
      <c r="Y14" s="154">
        <v>696967</v>
      </c>
      <c r="Z14" s="156">
        <v>715084.566666667</v>
      </c>
      <c r="AA14" s="152">
        <v>0.97466374256806965</v>
      </c>
      <c r="AB14" s="154">
        <v>700591</v>
      </c>
      <c r="AC14" s="156">
        <v>715583.79166666698</v>
      </c>
      <c r="AD14" s="152">
        <v>0.979048167606274</v>
      </c>
      <c r="AE14" s="154">
        <v>707569</v>
      </c>
      <c r="AF14" s="156">
        <v>716087.77500000002</v>
      </c>
      <c r="AG14" s="152">
        <v>0.98810372792637047</v>
      </c>
      <c r="AH14" s="154">
        <v>705886</v>
      </c>
      <c r="AI14" s="156">
        <v>716601.61666666705</v>
      </c>
      <c r="AJ14" s="152">
        <v>0.98504661946408711</v>
      </c>
      <c r="AK14" s="154">
        <v>704707</v>
      </c>
      <c r="AL14" s="156">
        <v>717144.58333333302</v>
      </c>
      <c r="AM14" s="152">
        <v>0.98265679805385642</v>
      </c>
      <c r="AN14" s="154">
        <v>706113</v>
      </c>
      <c r="AO14" s="156">
        <v>717655.75</v>
      </c>
      <c r="AP14" s="152">
        <f t="shared" si="0"/>
        <v>0.98391603495129798</v>
      </c>
      <c r="AQ14" s="154">
        <v>700467</v>
      </c>
      <c r="AR14" s="156">
        <v>718043.88333333295</v>
      </c>
      <c r="AS14" s="152">
        <v>0.97552115721432398</v>
      </c>
      <c r="AT14" s="154">
        <v>687633</v>
      </c>
      <c r="AU14" s="156">
        <v>718359.78333333298</v>
      </c>
      <c r="AV14" s="152">
        <v>0.95722647057056209</v>
      </c>
      <c r="AW14" s="154">
        <v>679059</v>
      </c>
      <c r="AX14" s="156">
        <v>718672.23333333305</v>
      </c>
      <c r="AY14" s="152">
        <v>0.94487997240466681</v>
      </c>
      <c r="AZ14" s="154">
        <v>664877</v>
      </c>
      <c r="BA14" s="156">
        <v>718937.91666666698</v>
      </c>
      <c r="BB14" s="152">
        <v>0.92480447141066269</v>
      </c>
      <c r="BC14" s="154">
        <v>649795</v>
      </c>
      <c r="BD14" s="156">
        <v>719185.75833333295</v>
      </c>
      <c r="BE14" s="152">
        <v>0.90351483253208242</v>
      </c>
      <c r="BF14" s="154">
        <v>644914</v>
      </c>
      <c r="BG14" s="156">
        <v>719456.125</v>
      </c>
      <c r="BH14" s="152">
        <v>0.89639100647033898</v>
      </c>
      <c r="BI14" s="154">
        <v>629821</v>
      </c>
      <c r="BJ14" s="156">
        <v>719679.11666666705</v>
      </c>
      <c r="BK14" s="152">
        <v>0.87514141429744097</v>
      </c>
      <c r="BL14" s="154">
        <v>612755</v>
      </c>
      <c r="BM14" s="156">
        <v>719863.066666667</v>
      </c>
      <c r="BN14" s="152">
        <v>0.8512104987374447</v>
      </c>
      <c r="BO14" s="154">
        <v>589710</v>
      </c>
      <c r="BP14" s="156">
        <v>720029.04166666698</v>
      </c>
      <c r="BQ14" s="152">
        <v>0.81900863142267899</v>
      </c>
      <c r="BR14" s="154">
        <v>567368</v>
      </c>
      <c r="BS14" s="156">
        <v>720096.08333333302</v>
      </c>
      <c r="BT14" s="152">
        <v>0.78790596578951944</v>
      </c>
      <c r="BU14" s="154">
        <v>550085</v>
      </c>
      <c r="BV14" s="156">
        <v>720058.558333333</v>
      </c>
      <c r="BW14" s="152">
        <v>0.76394481203479003</v>
      </c>
      <c r="BX14" s="154">
        <v>535596</v>
      </c>
      <c r="BY14" s="156">
        <v>720048.55</v>
      </c>
      <c r="BZ14" s="152">
        <v>0.74383317624901812</v>
      </c>
    </row>
    <row r="15" spans="1:78" x14ac:dyDescent="0.2">
      <c r="A15" s="158" t="s">
        <v>182</v>
      </c>
      <c r="B15" s="158" t="s">
        <v>219</v>
      </c>
      <c r="C15" s="158" t="s">
        <v>220</v>
      </c>
      <c r="D15" s="158" t="s">
        <v>221</v>
      </c>
      <c r="E15" s="158" t="s">
        <v>222</v>
      </c>
      <c r="F15" s="158" t="s">
        <v>10</v>
      </c>
      <c r="G15" s="154">
        <v>102418</v>
      </c>
      <c r="H15" s="156">
        <v>94190.95</v>
      </c>
      <c r="I15" s="152">
        <v>1.087344378626609</v>
      </c>
      <c r="J15" s="154">
        <v>102245</v>
      </c>
      <c r="K15" s="156">
        <v>94304.408333333296</v>
      </c>
      <c r="L15" s="152">
        <v>1.0842017017762253</v>
      </c>
      <c r="M15" s="154">
        <v>102116</v>
      </c>
      <c r="N15" s="156">
        <v>94427.366666666698</v>
      </c>
      <c r="O15" s="152">
        <v>1.0814237821591972</v>
      </c>
      <c r="P15" s="154">
        <v>102622</v>
      </c>
      <c r="Q15" s="156">
        <v>94560.866666666698</v>
      </c>
      <c r="R15" s="152">
        <v>1.085248090647787</v>
      </c>
      <c r="S15" s="154">
        <v>102488</v>
      </c>
      <c r="T15" s="156">
        <v>94700.008333333302</v>
      </c>
      <c r="U15" s="152">
        <v>1.0822385531293075</v>
      </c>
      <c r="V15" s="154">
        <v>102378</v>
      </c>
      <c r="W15" s="156">
        <v>94841.758333333302</v>
      </c>
      <c r="X15" s="152">
        <v>1.0794612183399177</v>
      </c>
      <c r="Y15" s="154">
        <v>102082</v>
      </c>
      <c r="Z15" s="156">
        <v>94988.083333333299</v>
      </c>
      <c r="AA15" s="152">
        <v>1.0746821750447648</v>
      </c>
      <c r="AB15" s="154">
        <v>101923</v>
      </c>
      <c r="AC15" s="156">
        <v>95069.925000000003</v>
      </c>
      <c r="AD15" s="152">
        <v>1.0720845735388977</v>
      </c>
      <c r="AE15" s="154">
        <v>102791</v>
      </c>
      <c r="AF15" s="156">
        <v>95155.341666666704</v>
      </c>
      <c r="AG15" s="152">
        <v>1.0802441376342418</v>
      </c>
      <c r="AH15" s="154">
        <v>102225</v>
      </c>
      <c r="AI15" s="156">
        <v>95230.95</v>
      </c>
      <c r="AJ15" s="152">
        <v>1.0734430350637056</v>
      </c>
      <c r="AK15" s="154">
        <v>101939</v>
      </c>
      <c r="AL15" s="156">
        <v>95302.8</v>
      </c>
      <c r="AM15" s="152">
        <v>1.0696327914814674</v>
      </c>
      <c r="AN15" s="154">
        <v>102125</v>
      </c>
      <c r="AO15" s="156">
        <v>95371.125</v>
      </c>
      <c r="AP15" s="152">
        <f t="shared" si="0"/>
        <v>1.0708167697508024</v>
      </c>
      <c r="AQ15" s="154">
        <v>100820</v>
      </c>
      <c r="AR15" s="156">
        <v>95430.558333333305</v>
      </c>
      <c r="AS15" s="152">
        <v>1.0564750092715762</v>
      </c>
      <c r="AT15" s="154">
        <v>99052</v>
      </c>
      <c r="AU15" s="156">
        <v>95483.116666666698</v>
      </c>
      <c r="AV15" s="152">
        <v>1.0373771139644754</v>
      </c>
      <c r="AW15" s="154">
        <v>97819</v>
      </c>
      <c r="AX15" s="156">
        <v>95533.658333333296</v>
      </c>
      <c r="AY15" s="152">
        <v>1.0239218481374674</v>
      </c>
      <c r="AZ15" s="154">
        <v>96512</v>
      </c>
      <c r="BA15" s="156">
        <v>95578.958333333299</v>
      </c>
      <c r="BB15" s="152">
        <v>1.0097619986965405</v>
      </c>
      <c r="BC15" s="154">
        <v>94813</v>
      </c>
      <c r="BD15" s="156">
        <v>95621.108333333294</v>
      </c>
      <c r="BE15" s="152">
        <v>0.99154884996191173</v>
      </c>
      <c r="BF15" s="154">
        <v>94030</v>
      </c>
      <c r="BG15" s="156">
        <v>95660.283333333296</v>
      </c>
      <c r="BH15" s="152">
        <v>0.98295757364994951</v>
      </c>
      <c r="BI15" s="154">
        <v>92429</v>
      </c>
      <c r="BJ15" s="156">
        <v>95699.6</v>
      </c>
      <c r="BK15" s="152">
        <v>0.96582430856555301</v>
      </c>
      <c r="BL15" s="154">
        <v>90013</v>
      </c>
      <c r="BM15" s="156">
        <v>95730.916666666701</v>
      </c>
      <c r="BN15" s="152">
        <v>0.94027095043311471</v>
      </c>
      <c r="BO15" s="154">
        <v>87649</v>
      </c>
      <c r="BP15" s="156">
        <v>95764.258333333302</v>
      </c>
      <c r="BQ15" s="152">
        <v>0.91525796289168804</v>
      </c>
      <c r="BR15" s="154">
        <v>84882</v>
      </c>
      <c r="BS15" s="156">
        <v>95794.55</v>
      </c>
      <c r="BT15" s="152">
        <v>0.88608381165734373</v>
      </c>
      <c r="BU15" s="154">
        <v>82849</v>
      </c>
      <c r="BV15" s="156">
        <v>95820.216666666704</v>
      </c>
      <c r="BW15" s="152">
        <v>0.8646296458315248</v>
      </c>
      <c r="BX15" s="154">
        <v>81418</v>
      </c>
      <c r="BY15" s="156">
        <v>95847.9</v>
      </c>
      <c r="BZ15" s="152">
        <v>0.84945001403264975</v>
      </c>
    </row>
    <row r="16" spans="1:78" x14ac:dyDescent="0.2">
      <c r="A16" s="158" t="s">
        <v>182</v>
      </c>
      <c r="B16" s="158" t="s">
        <v>219</v>
      </c>
      <c r="C16" s="158" t="s">
        <v>220</v>
      </c>
      <c r="D16" s="158" t="s">
        <v>221</v>
      </c>
      <c r="E16" s="158" t="s">
        <v>223</v>
      </c>
      <c r="F16" s="158" t="s">
        <v>11</v>
      </c>
      <c r="G16" s="154">
        <v>111227</v>
      </c>
      <c r="H16" s="156">
        <v>99269.9</v>
      </c>
      <c r="I16" s="152">
        <v>1.1204504084319618</v>
      </c>
      <c r="J16" s="154">
        <v>110601</v>
      </c>
      <c r="K16" s="156">
        <v>99337.083333333299</v>
      </c>
      <c r="L16" s="152">
        <v>1.1133908535332142</v>
      </c>
      <c r="M16" s="154">
        <v>110345</v>
      </c>
      <c r="N16" s="156">
        <v>99412.208333333299</v>
      </c>
      <c r="O16" s="152">
        <v>1.1099743366529853</v>
      </c>
      <c r="P16" s="154">
        <v>110762</v>
      </c>
      <c r="Q16" s="156">
        <v>99493.6</v>
      </c>
      <c r="R16" s="152">
        <v>1.1132575361631301</v>
      </c>
      <c r="S16" s="154">
        <v>111483</v>
      </c>
      <c r="T16" s="156">
        <v>99580.983333333294</v>
      </c>
      <c r="U16" s="152">
        <v>1.1195209794908971</v>
      </c>
      <c r="V16" s="154">
        <v>112249</v>
      </c>
      <c r="W16" s="156">
        <v>99670.9</v>
      </c>
      <c r="X16" s="152">
        <v>1.1261963120629994</v>
      </c>
      <c r="Y16" s="154">
        <v>112673</v>
      </c>
      <c r="Z16" s="156">
        <v>99759.883333333302</v>
      </c>
      <c r="AA16" s="152">
        <v>1.1294419784305418</v>
      </c>
      <c r="AB16" s="154">
        <v>113484</v>
      </c>
      <c r="AC16" s="156">
        <v>99807.808333333305</v>
      </c>
      <c r="AD16" s="152">
        <v>1.1370252678126305</v>
      </c>
      <c r="AE16" s="154">
        <v>114453</v>
      </c>
      <c r="AF16" s="156">
        <v>99856.3</v>
      </c>
      <c r="AG16" s="152">
        <v>1.1461770564300899</v>
      </c>
      <c r="AH16" s="154">
        <v>113937</v>
      </c>
      <c r="AI16" s="156">
        <v>99901.533333333296</v>
      </c>
      <c r="AJ16" s="152">
        <v>1.1404930054460296</v>
      </c>
      <c r="AK16" s="154">
        <v>113481</v>
      </c>
      <c r="AL16" s="156">
        <v>99938.933333333305</v>
      </c>
      <c r="AM16" s="152">
        <v>1.1355034140848681</v>
      </c>
      <c r="AN16" s="154">
        <v>113677</v>
      </c>
      <c r="AO16" s="156">
        <v>99973.808333333305</v>
      </c>
      <c r="AP16" s="152">
        <f t="shared" si="0"/>
        <v>1.1370678170124062</v>
      </c>
      <c r="AQ16" s="154">
        <v>113152</v>
      </c>
      <c r="AR16" s="156">
        <v>99993.483333333294</v>
      </c>
      <c r="AS16" s="152">
        <v>1.1315937421922</v>
      </c>
      <c r="AT16" s="154">
        <v>111112</v>
      </c>
      <c r="AU16" s="156">
        <v>100008.308333333</v>
      </c>
      <c r="AV16" s="152">
        <v>1.111027692115917</v>
      </c>
      <c r="AW16" s="154">
        <v>109863</v>
      </c>
      <c r="AX16" s="156">
        <v>100017.5</v>
      </c>
      <c r="AY16" s="152">
        <v>1.0984377733896569</v>
      </c>
      <c r="AZ16" s="154">
        <v>108454</v>
      </c>
      <c r="BA16" s="156">
        <v>100025.90833333301</v>
      </c>
      <c r="BB16" s="152">
        <v>1.0842590865416655</v>
      </c>
      <c r="BC16" s="154">
        <v>106553</v>
      </c>
      <c r="BD16" s="156">
        <v>100032.183333333</v>
      </c>
      <c r="BE16" s="152">
        <v>1.0651871872569048</v>
      </c>
      <c r="BF16" s="154">
        <v>105969</v>
      </c>
      <c r="BG16" s="156">
        <v>100041.78333333301</v>
      </c>
      <c r="BH16" s="152">
        <v>1.0592474111233892</v>
      </c>
      <c r="BI16" s="154">
        <v>104296</v>
      </c>
      <c r="BJ16" s="156">
        <v>100058.08333333299</v>
      </c>
      <c r="BK16" s="152">
        <v>1.0423545657230793</v>
      </c>
      <c r="BL16" s="154">
        <v>102092</v>
      </c>
      <c r="BM16" s="156">
        <v>100064.03333333301</v>
      </c>
      <c r="BN16" s="152">
        <v>1.0202666892299996</v>
      </c>
      <c r="BO16" s="154">
        <v>99569</v>
      </c>
      <c r="BP16" s="156">
        <v>100065.433333333</v>
      </c>
      <c r="BQ16" s="152">
        <v>0.99503891287134782</v>
      </c>
      <c r="BR16" s="154">
        <v>96061</v>
      </c>
      <c r="BS16" s="156">
        <v>100064.258333333</v>
      </c>
      <c r="BT16" s="152">
        <v>0.95999312441813756</v>
      </c>
      <c r="BU16" s="154">
        <v>94255</v>
      </c>
      <c r="BV16" s="156">
        <v>100062.04166666701</v>
      </c>
      <c r="BW16" s="152">
        <v>0.94196558884924819</v>
      </c>
      <c r="BX16" s="154">
        <v>92821</v>
      </c>
      <c r="BY16" s="156">
        <v>100062.59166666699</v>
      </c>
      <c r="BZ16" s="152">
        <v>0.92762938130974548</v>
      </c>
    </row>
    <row r="17" spans="1:78" x14ac:dyDescent="0.2">
      <c r="A17" s="158" t="s">
        <v>182</v>
      </c>
      <c r="B17" s="158" t="s">
        <v>219</v>
      </c>
      <c r="C17" s="158" t="s">
        <v>224</v>
      </c>
      <c r="D17" s="158" t="s">
        <v>225</v>
      </c>
      <c r="E17" s="158" t="s">
        <v>226</v>
      </c>
      <c r="F17" s="158" t="s">
        <v>12</v>
      </c>
      <c r="G17" s="154">
        <v>182073</v>
      </c>
      <c r="H17" s="156">
        <v>170142.85</v>
      </c>
      <c r="I17" s="152">
        <v>1.070118432834527</v>
      </c>
      <c r="J17" s="154">
        <v>181566</v>
      </c>
      <c r="K17" s="156">
        <v>170375.21666666699</v>
      </c>
      <c r="L17" s="152">
        <v>1.0656831642082509</v>
      </c>
      <c r="M17" s="154">
        <v>180143</v>
      </c>
      <c r="N17" s="156">
        <v>170626.058333333</v>
      </c>
      <c r="O17" s="152">
        <v>1.0557766015321928</v>
      </c>
      <c r="P17" s="154">
        <v>180246</v>
      </c>
      <c r="Q17" s="156">
        <v>170902.08333333299</v>
      </c>
      <c r="R17" s="152">
        <v>1.0546740945716988</v>
      </c>
      <c r="S17" s="154">
        <v>180016</v>
      </c>
      <c r="T17" s="156">
        <v>171189.02499999999</v>
      </c>
      <c r="U17" s="152">
        <v>1.051562738908058</v>
      </c>
      <c r="V17" s="154">
        <v>179723</v>
      </c>
      <c r="W17" s="156">
        <v>171475.75</v>
      </c>
      <c r="X17" s="152">
        <v>1.0480957219898441</v>
      </c>
      <c r="Y17" s="154">
        <v>178786</v>
      </c>
      <c r="Z17" s="156">
        <v>171783.35833333299</v>
      </c>
      <c r="AA17" s="152">
        <v>1.0407643774962119</v>
      </c>
      <c r="AB17" s="154">
        <v>178110</v>
      </c>
      <c r="AC17" s="156">
        <v>171972.25</v>
      </c>
      <c r="AD17" s="152">
        <v>1.0356903512049183</v>
      </c>
      <c r="AE17" s="154">
        <v>180023</v>
      </c>
      <c r="AF17" s="156">
        <v>172154.84166666699</v>
      </c>
      <c r="AG17" s="152">
        <v>1.0457039619516926</v>
      </c>
      <c r="AH17" s="154">
        <v>179880</v>
      </c>
      <c r="AI17" s="156">
        <v>172336.85</v>
      </c>
      <c r="AJ17" s="152">
        <v>1.0437698031500517</v>
      </c>
      <c r="AK17" s="154">
        <v>179354</v>
      </c>
      <c r="AL17" s="156">
        <v>172517.21666666699</v>
      </c>
      <c r="AM17" s="152">
        <v>1.0396295712708075</v>
      </c>
      <c r="AN17" s="154">
        <v>179356</v>
      </c>
      <c r="AO17" s="156">
        <v>172674.433333333</v>
      </c>
      <c r="AP17" s="152">
        <f t="shared" si="0"/>
        <v>1.0386945915367147</v>
      </c>
      <c r="AQ17" s="154">
        <v>177933</v>
      </c>
      <c r="AR17" s="156">
        <v>172805.433333333</v>
      </c>
      <c r="AS17" s="152">
        <v>1.0296724852208563</v>
      </c>
      <c r="AT17" s="154">
        <v>174220</v>
      </c>
      <c r="AU17" s="156">
        <v>172916.433333333</v>
      </c>
      <c r="AV17" s="152">
        <v>1.0075387089678984</v>
      </c>
      <c r="AW17" s="154">
        <v>172361</v>
      </c>
      <c r="AX17" s="156">
        <v>173021.066666667</v>
      </c>
      <c r="AY17" s="152">
        <v>0.99618505029830473</v>
      </c>
      <c r="AZ17" s="154">
        <v>169586</v>
      </c>
      <c r="BA17" s="156">
        <v>173105.70833333299</v>
      </c>
      <c r="BB17" s="152">
        <v>0.97966728903846756</v>
      </c>
      <c r="BC17" s="154">
        <v>167301</v>
      </c>
      <c r="BD17" s="156">
        <v>173178.91666666701</v>
      </c>
      <c r="BE17" s="152">
        <v>0.96605870518302894</v>
      </c>
      <c r="BF17" s="154">
        <v>166029</v>
      </c>
      <c r="BG17" s="156">
        <v>173255.316666667</v>
      </c>
      <c r="BH17" s="152">
        <v>0.95829093845027558</v>
      </c>
      <c r="BI17" s="154">
        <v>162632</v>
      </c>
      <c r="BJ17" s="156">
        <v>173310.74166666699</v>
      </c>
      <c r="BK17" s="152">
        <v>0.93838384416353327</v>
      </c>
      <c r="BL17" s="154">
        <v>158741</v>
      </c>
      <c r="BM17" s="156">
        <v>173353.55</v>
      </c>
      <c r="BN17" s="152">
        <v>0.91570665844454879</v>
      </c>
      <c r="BO17" s="154">
        <v>153580</v>
      </c>
      <c r="BP17" s="156">
        <v>173397.816666667</v>
      </c>
      <c r="BQ17" s="152">
        <v>0.88570896077218797</v>
      </c>
      <c r="BR17" s="154">
        <v>147515</v>
      </c>
      <c r="BS17" s="156">
        <v>173429.66666666701</v>
      </c>
      <c r="BT17" s="152">
        <v>0.85057535331325307</v>
      </c>
      <c r="BU17" s="154">
        <v>143811</v>
      </c>
      <c r="BV17" s="156">
        <v>173448.72500000001</v>
      </c>
      <c r="BW17" s="152">
        <v>0.82912687885137237</v>
      </c>
      <c r="BX17" s="154">
        <v>141390</v>
      </c>
      <c r="BY17" s="156">
        <v>173480.066666667</v>
      </c>
      <c r="BZ17" s="152">
        <v>0.81502159133748542</v>
      </c>
    </row>
    <row r="18" spans="1:78" x14ac:dyDescent="0.2">
      <c r="A18" s="158" t="s">
        <v>181</v>
      </c>
      <c r="B18" s="158" t="s">
        <v>199</v>
      </c>
      <c r="C18" s="158" t="s">
        <v>227</v>
      </c>
      <c r="D18" s="158" t="s">
        <v>228</v>
      </c>
      <c r="E18" s="158" t="s">
        <v>229</v>
      </c>
      <c r="F18" s="158" t="s">
        <v>230</v>
      </c>
      <c r="G18" s="154">
        <v>346409</v>
      </c>
      <c r="H18" s="156">
        <v>339993.64166666701</v>
      </c>
      <c r="I18" s="152">
        <v>1.0188690538501972</v>
      </c>
      <c r="J18" s="154">
        <v>345526</v>
      </c>
      <c r="K18" s="156">
        <v>341038.5</v>
      </c>
      <c r="L18" s="152">
        <v>1.013158338428066</v>
      </c>
      <c r="M18" s="154">
        <v>344454</v>
      </c>
      <c r="N18" s="156">
        <v>342109.808333333</v>
      </c>
      <c r="O18" s="152">
        <v>1.0068521615269883</v>
      </c>
      <c r="P18" s="154">
        <v>344999</v>
      </c>
      <c r="Q18" s="156">
        <v>343218.40833333298</v>
      </c>
      <c r="R18" s="152">
        <v>1.0051879258904368</v>
      </c>
      <c r="S18" s="154">
        <v>344664</v>
      </c>
      <c r="T18" s="156">
        <v>344341.875</v>
      </c>
      <c r="U18" s="152">
        <v>1.0009354801823043</v>
      </c>
      <c r="V18" s="154">
        <v>345360</v>
      </c>
      <c r="W18" s="156">
        <v>345491.39166666701</v>
      </c>
      <c r="X18" s="152">
        <v>0.99961969626498315</v>
      </c>
      <c r="Y18" s="154">
        <v>345596</v>
      </c>
      <c r="Z18" s="156">
        <v>346668.96666666702</v>
      </c>
      <c r="AA18" s="152">
        <v>0.99690492438078915</v>
      </c>
      <c r="AB18" s="154">
        <v>345246</v>
      </c>
      <c r="AC18" s="156">
        <v>346946.058333333</v>
      </c>
      <c r="AD18" s="152">
        <v>0.99509993472328295</v>
      </c>
      <c r="AE18" s="154">
        <v>348543</v>
      </c>
      <c r="AF18" s="156">
        <v>347224.375</v>
      </c>
      <c r="AG18" s="152">
        <v>1.0037976164547779</v>
      </c>
      <c r="AH18" s="154">
        <v>349206</v>
      </c>
      <c r="AI18" s="156">
        <v>347506.933333333</v>
      </c>
      <c r="AJ18" s="152">
        <v>1.0048893029280577</v>
      </c>
      <c r="AK18" s="154">
        <v>347750</v>
      </c>
      <c r="AL18" s="156">
        <v>347796.29166666698</v>
      </c>
      <c r="AM18" s="152">
        <v>0.99986690005679724</v>
      </c>
      <c r="AN18" s="154">
        <v>347286</v>
      </c>
      <c r="AO18" s="156">
        <v>348074.90833333298</v>
      </c>
      <c r="AP18" s="152">
        <f t="shared" si="0"/>
        <v>0.99773350990132992</v>
      </c>
      <c r="AQ18" s="154">
        <v>343573</v>
      </c>
      <c r="AR18" s="156">
        <v>348299.51666666701</v>
      </c>
      <c r="AS18" s="152">
        <v>0.9864297352120921</v>
      </c>
      <c r="AT18" s="154">
        <v>337394</v>
      </c>
      <c r="AU18" s="156">
        <v>348480.08333333302</v>
      </c>
      <c r="AV18" s="152">
        <v>0.96818732586582634</v>
      </c>
      <c r="AW18" s="154">
        <v>334001</v>
      </c>
      <c r="AX18" s="156">
        <v>348642.32500000001</v>
      </c>
      <c r="AY18" s="152">
        <v>0.95800474024489135</v>
      </c>
      <c r="AZ18" s="154">
        <v>329270</v>
      </c>
      <c r="BA18" s="156">
        <v>348771.66666666698</v>
      </c>
      <c r="BB18" s="152">
        <v>0.94408471636170666</v>
      </c>
      <c r="BC18" s="154">
        <v>324552</v>
      </c>
      <c r="BD18" s="156">
        <v>348886.75</v>
      </c>
      <c r="BE18" s="152">
        <v>0.93025028895479689</v>
      </c>
      <c r="BF18" s="154">
        <v>322489</v>
      </c>
      <c r="BG18" s="156">
        <v>348973.20833333302</v>
      </c>
      <c r="BH18" s="152">
        <v>0.92410819025386104</v>
      </c>
      <c r="BI18" s="154">
        <v>317276</v>
      </c>
      <c r="BJ18" s="156">
        <v>349043.15833333298</v>
      </c>
      <c r="BK18" s="152">
        <v>0.90898787850471019</v>
      </c>
      <c r="BL18" s="154">
        <v>311218</v>
      </c>
      <c r="BM18" s="156">
        <v>349085.89166666701</v>
      </c>
      <c r="BN18" s="152">
        <v>0.89152270953755397</v>
      </c>
      <c r="BO18" s="154">
        <v>301893</v>
      </c>
      <c r="BP18" s="156">
        <v>349139.941666667</v>
      </c>
      <c r="BQ18" s="152">
        <v>0.86467620564657455</v>
      </c>
      <c r="BR18" s="154">
        <v>290791</v>
      </c>
      <c r="BS18" s="156">
        <v>349164.67499999999</v>
      </c>
      <c r="BT18" s="152">
        <v>0.83281907025674917</v>
      </c>
      <c r="BU18" s="154">
        <v>284118</v>
      </c>
      <c r="BV18" s="156">
        <v>349186.61666666699</v>
      </c>
      <c r="BW18" s="152">
        <v>0.81365661350995766</v>
      </c>
      <c r="BX18" s="154">
        <v>279750</v>
      </c>
      <c r="BY18" s="156">
        <v>349212.95833333302</v>
      </c>
      <c r="BZ18" s="152">
        <v>0.80108711124336685</v>
      </c>
    </row>
    <row r="19" spans="1:78" x14ac:dyDescent="0.2">
      <c r="A19" s="158" t="s">
        <v>161</v>
      </c>
      <c r="B19" s="158" t="s">
        <v>195</v>
      </c>
      <c r="C19" s="158" t="s">
        <v>231</v>
      </c>
      <c r="D19" s="158" t="s">
        <v>232</v>
      </c>
      <c r="E19" s="158" t="s">
        <v>233</v>
      </c>
      <c r="F19" s="158" t="s">
        <v>13</v>
      </c>
      <c r="G19" s="154">
        <v>133845</v>
      </c>
      <c r="H19" s="156">
        <v>196158.85</v>
      </c>
      <c r="I19" s="152">
        <v>0.68232965272787838</v>
      </c>
      <c r="J19" s="154">
        <v>133302</v>
      </c>
      <c r="K19" s="156">
        <v>196798.66666666701</v>
      </c>
      <c r="L19" s="152">
        <v>0.67735215008231642</v>
      </c>
      <c r="M19" s="154">
        <v>132432</v>
      </c>
      <c r="N19" s="156">
        <v>197480.86666666699</v>
      </c>
      <c r="O19" s="152">
        <v>0.67060673894821099</v>
      </c>
      <c r="P19" s="154">
        <v>132439</v>
      </c>
      <c r="Q19" s="156">
        <v>198213.7</v>
      </c>
      <c r="R19" s="152">
        <v>0.66816269511138726</v>
      </c>
      <c r="S19" s="154">
        <v>132449</v>
      </c>
      <c r="T19" s="156">
        <v>198974.76666666701</v>
      </c>
      <c r="U19" s="152">
        <v>0.6656572701094583</v>
      </c>
      <c r="V19" s="154">
        <v>132403</v>
      </c>
      <c r="W19" s="156">
        <v>199760.04166666701</v>
      </c>
      <c r="X19" s="152">
        <v>0.66281023419556806</v>
      </c>
      <c r="Y19" s="154">
        <v>132451</v>
      </c>
      <c r="Z19" s="156">
        <v>200598.76666666701</v>
      </c>
      <c r="AA19" s="152">
        <v>0.66027823700477939</v>
      </c>
      <c r="AB19" s="154">
        <v>132379</v>
      </c>
      <c r="AC19" s="156">
        <v>201031.98333333299</v>
      </c>
      <c r="AD19" s="152">
        <v>0.65849720927491007</v>
      </c>
      <c r="AE19" s="154">
        <v>133857</v>
      </c>
      <c r="AF19" s="156">
        <v>201476.308333333</v>
      </c>
      <c r="AG19" s="152">
        <v>0.66438084510929163</v>
      </c>
      <c r="AH19" s="154">
        <v>133575</v>
      </c>
      <c r="AI19" s="156">
        <v>201898.66666666701</v>
      </c>
      <c r="AJ19" s="152">
        <v>0.66159426510988895</v>
      </c>
      <c r="AK19" s="154">
        <v>133560</v>
      </c>
      <c r="AL19" s="156">
        <v>202343.55</v>
      </c>
      <c r="AM19" s="152">
        <v>0.66006551728483565</v>
      </c>
      <c r="AN19" s="154">
        <v>133675</v>
      </c>
      <c r="AO19" s="156">
        <v>202773.875</v>
      </c>
      <c r="AP19" s="152">
        <f t="shared" si="0"/>
        <v>0.65923186603796968</v>
      </c>
      <c r="AQ19" s="154">
        <v>133799</v>
      </c>
      <c r="AR19" s="156">
        <v>203127.7</v>
      </c>
      <c r="AS19" s="152">
        <v>0.65869401366726443</v>
      </c>
      <c r="AT19" s="154">
        <v>131658</v>
      </c>
      <c r="AU19" s="156">
        <v>203473.49166666699</v>
      </c>
      <c r="AV19" s="152">
        <v>0.64705234535260203</v>
      </c>
      <c r="AW19" s="154">
        <v>129757</v>
      </c>
      <c r="AX19" s="156">
        <v>203790.16666666701</v>
      </c>
      <c r="AY19" s="152">
        <v>0.63671865096533009</v>
      </c>
      <c r="AZ19" s="154">
        <v>127545</v>
      </c>
      <c r="BA19" s="156">
        <v>204095.10833333299</v>
      </c>
      <c r="BB19" s="152">
        <v>0.62492923540181311</v>
      </c>
      <c r="BC19" s="154">
        <v>125254</v>
      </c>
      <c r="BD19" s="156">
        <v>204405.183333333</v>
      </c>
      <c r="BE19" s="152">
        <v>0.61277311053185235</v>
      </c>
      <c r="BF19" s="154">
        <v>123752</v>
      </c>
      <c r="BG19" s="156">
        <v>204781.00833333301</v>
      </c>
      <c r="BH19" s="152">
        <v>0.60431385218380329</v>
      </c>
      <c r="BI19" s="154">
        <v>120314</v>
      </c>
      <c r="BJ19" s="156">
        <v>205133.05</v>
      </c>
      <c r="BK19" s="152">
        <v>0.58651689720403422</v>
      </c>
      <c r="BL19" s="154">
        <v>116380</v>
      </c>
      <c r="BM19" s="156">
        <v>205520.191666667</v>
      </c>
      <c r="BN19" s="152">
        <v>0.5662703944377232</v>
      </c>
      <c r="BO19" s="154">
        <v>111386</v>
      </c>
      <c r="BP19" s="156">
        <v>205999.11666666699</v>
      </c>
      <c r="BQ19" s="152">
        <v>0.54071105644708584</v>
      </c>
      <c r="BR19" s="154">
        <v>106614</v>
      </c>
      <c r="BS19" s="156">
        <v>206625.89166666701</v>
      </c>
      <c r="BT19" s="152">
        <v>0.51597599477993694</v>
      </c>
      <c r="BU19" s="154">
        <v>102230</v>
      </c>
      <c r="BV19" s="156">
        <v>207253.65</v>
      </c>
      <c r="BW19" s="152">
        <v>0.49326031170017998</v>
      </c>
      <c r="BX19" s="154">
        <v>98957</v>
      </c>
      <c r="BY19" s="156">
        <v>207936.73333333299</v>
      </c>
      <c r="BZ19" s="152">
        <v>0.47589956047528637</v>
      </c>
    </row>
    <row r="20" spans="1:78" x14ac:dyDescent="0.2">
      <c r="A20" s="158" t="s">
        <v>183</v>
      </c>
      <c r="B20" s="158" t="s">
        <v>211</v>
      </c>
      <c r="C20" s="158" t="s">
        <v>234</v>
      </c>
      <c r="D20" s="158" t="s">
        <v>235</v>
      </c>
      <c r="E20" s="158" t="s">
        <v>236</v>
      </c>
      <c r="F20" s="158" t="s">
        <v>14</v>
      </c>
      <c r="G20" s="154">
        <v>127000</v>
      </c>
      <c r="H20" s="156">
        <v>167720.67499999999</v>
      </c>
      <c r="I20" s="152">
        <v>0.75721135751451041</v>
      </c>
      <c r="J20" s="154">
        <v>126670</v>
      </c>
      <c r="K20" s="156">
        <v>167914.22500000001</v>
      </c>
      <c r="L20" s="152">
        <v>0.75437325217681828</v>
      </c>
      <c r="M20" s="154">
        <v>126423</v>
      </c>
      <c r="N20" s="156">
        <v>168100.51666666701</v>
      </c>
      <c r="O20" s="152">
        <v>0.75206788478044384</v>
      </c>
      <c r="P20" s="154">
        <v>126469</v>
      </c>
      <c r="Q20" s="156">
        <v>168281.683333333</v>
      </c>
      <c r="R20" s="152">
        <v>0.75153158379982288</v>
      </c>
      <c r="S20" s="154">
        <v>126626</v>
      </c>
      <c r="T20" s="156">
        <v>168462.808333333</v>
      </c>
      <c r="U20" s="152">
        <v>0.75165552119639611</v>
      </c>
      <c r="V20" s="154">
        <v>126502</v>
      </c>
      <c r="W20" s="156">
        <v>168700.316666667</v>
      </c>
      <c r="X20" s="152">
        <v>0.74986225574166432</v>
      </c>
      <c r="Y20" s="154">
        <v>126485</v>
      </c>
      <c r="Z20" s="156">
        <v>169009.66666666701</v>
      </c>
      <c r="AA20" s="152">
        <v>0.74838914539404888</v>
      </c>
      <c r="AB20" s="154">
        <v>126291</v>
      </c>
      <c r="AC20" s="156">
        <v>169165.66666666701</v>
      </c>
      <c r="AD20" s="152">
        <v>0.74655219636766179</v>
      </c>
      <c r="AE20" s="154">
        <v>126674</v>
      </c>
      <c r="AF20" s="156">
        <v>169324.58333333299</v>
      </c>
      <c r="AG20" s="152">
        <v>0.74811346058728578</v>
      </c>
      <c r="AH20" s="154">
        <v>126366</v>
      </c>
      <c r="AI20" s="156">
        <v>169484.02499999999</v>
      </c>
      <c r="AJ20" s="152">
        <v>0.74559239432742996</v>
      </c>
      <c r="AK20" s="154">
        <v>126170</v>
      </c>
      <c r="AL20" s="156">
        <v>169641.73333333299</v>
      </c>
      <c r="AM20" s="152">
        <v>0.74374387434538669</v>
      </c>
      <c r="AN20" s="154">
        <v>126485</v>
      </c>
      <c r="AO20" s="156">
        <v>169786.55</v>
      </c>
      <c r="AP20" s="152">
        <f t="shared" si="0"/>
        <v>0.74496478077916073</v>
      </c>
      <c r="AQ20" s="154">
        <v>125803</v>
      </c>
      <c r="AR20" s="156">
        <v>169905.59166666699</v>
      </c>
      <c r="AS20" s="152">
        <v>0.74042883913326041</v>
      </c>
      <c r="AT20" s="154">
        <v>123247</v>
      </c>
      <c r="AU20" s="156">
        <v>170010.28333333301</v>
      </c>
      <c r="AV20" s="152">
        <v>0.72493850126909132</v>
      </c>
      <c r="AW20" s="154">
        <v>121439</v>
      </c>
      <c r="AX20" s="156">
        <v>170116.84166666699</v>
      </c>
      <c r="AY20" s="152">
        <v>0.71385642250490344</v>
      </c>
      <c r="AZ20" s="154">
        <v>119533</v>
      </c>
      <c r="BA20" s="156">
        <v>170217.2</v>
      </c>
      <c r="BB20" s="152">
        <v>0.70223808169797175</v>
      </c>
      <c r="BC20" s="154">
        <v>117093</v>
      </c>
      <c r="BD20" s="156">
        <v>170270.74166666699</v>
      </c>
      <c r="BE20" s="152">
        <v>0.68768714374445394</v>
      </c>
      <c r="BF20" s="154">
        <v>116209</v>
      </c>
      <c r="BG20" s="156">
        <v>170294.183333333</v>
      </c>
      <c r="BH20" s="152">
        <v>0.68240146389811251</v>
      </c>
      <c r="BI20" s="154">
        <v>113933</v>
      </c>
      <c r="BJ20" s="156">
        <v>170283.32500000001</v>
      </c>
      <c r="BK20" s="152">
        <v>0.66907901874713804</v>
      </c>
      <c r="BL20" s="154">
        <v>111753</v>
      </c>
      <c r="BM20" s="156">
        <v>170249.75833333301</v>
      </c>
      <c r="BN20" s="152">
        <v>0.65640621809987032</v>
      </c>
      <c r="BO20" s="154">
        <v>108897</v>
      </c>
      <c r="BP20" s="156">
        <v>170225.89166666701</v>
      </c>
      <c r="BQ20" s="152">
        <v>0.63972054388318289</v>
      </c>
      <c r="BR20" s="154">
        <v>105547</v>
      </c>
      <c r="BS20" s="156">
        <v>170174.39166666701</v>
      </c>
      <c r="BT20" s="152">
        <v>0.62022845485907541</v>
      </c>
      <c r="BU20" s="154">
        <v>102412</v>
      </c>
      <c r="BV20" s="156">
        <v>170103.6</v>
      </c>
      <c r="BW20" s="152">
        <v>0.60205662901902135</v>
      </c>
      <c r="BX20" s="154">
        <v>99469</v>
      </c>
      <c r="BY20" s="156">
        <v>170049.14166666701</v>
      </c>
      <c r="BZ20" s="152">
        <v>0.58494267612935491</v>
      </c>
    </row>
    <row r="21" spans="1:78" x14ac:dyDescent="0.2">
      <c r="A21" s="158" t="s">
        <v>184</v>
      </c>
      <c r="B21" s="158" t="s">
        <v>190</v>
      </c>
      <c r="C21" s="158" t="s">
        <v>237</v>
      </c>
      <c r="D21" s="158" t="s">
        <v>238</v>
      </c>
      <c r="E21" s="158" t="s">
        <v>239</v>
      </c>
      <c r="F21" s="158" t="s">
        <v>146</v>
      </c>
      <c r="G21" s="154">
        <v>466985</v>
      </c>
      <c r="H21" s="156">
        <v>557753.54166666698</v>
      </c>
      <c r="I21" s="152">
        <v>0.8372604835543771</v>
      </c>
      <c r="J21" s="154">
        <v>465365</v>
      </c>
      <c r="K21" s="156">
        <v>558672.11666666705</v>
      </c>
      <c r="L21" s="152">
        <v>0.83298411736854416</v>
      </c>
      <c r="M21" s="154">
        <v>463477</v>
      </c>
      <c r="N21" s="156">
        <v>559617.16666666698</v>
      </c>
      <c r="O21" s="152">
        <v>0.8282036856744025</v>
      </c>
      <c r="P21" s="154">
        <v>462151</v>
      </c>
      <c r="Q21" s="156">
        <v>560582.066666667</v>
      </c>
      <c r="R21" s="152">
        <v>0.82441274432491607</v>
      </c>
      <c r="S21" s="154">
        <v>463058</v>
      </c>
      <c r="T21" s="156">
        <v>561569.70833333302</v>
      </c>
      <c r="U21" s="152">
        <v>0.82457795199512607</v>
      </c>
      <c r="V21" s="154">
        <v>461912</v>
      </c>
      <c r="W21" s="156">
        <v>562673.00833333295</v>
      </c>
      <c r="X21" s="152">
        <v>0.8209243968680987</v>
      </c>
      <c r="Y21" s="154">
        <v>461087</v>
      </c>
      <c r="Z21" s="156">
        <v>563895.00833333295</v>
      </c>
      <c r="AA21" s="152">
        <v>0.81768235786091503</v>
      </c>
      <c r="AB21" s="154">
        <v>461374</v>
      </c>
      <c r="AC21" s="156">
        <v>564554.14166666695</v>
      </c>
      <c r="AD21" s="152">
        <v>0.81723605576241043</v>
      </c>
      <c r="AE21" s="154">
        <v>464181</v>
      </c>
      <c r="AF21" s="156">
        <v>565189.75</v>
      </c>
      <c r="AG21" s="152">
        <v>0.82128347161285209</v>
      </c>
      <c r="AH21" s="154">
        <v>463676</v>
      </c>
      <c r="AI21" s="156">
        <v>565835.70833333302</v>
      </c>
      <c r="AJ21" s="152">
        <v>0.81945340877435247</v>
      </c>
      <c r="AK21" s="154">
        <v>463351</v>
      </c>
      <c r="AL21" s="156">
        <v>566526.441666667</v>
      </c>
      <c r="AM21" s="152">
        <v>0.81788062466575318</v>
      </c>
      <c r="AN21" s="154">
        <v>462853</v>
      </c>
      <c r="AO21" s="156">
        <v>567186.94999999995</v>
      </c>
      <c r="AP21" s="152">
        <f t="shared" si="0"/>
        <v>0.81605015771254974</v>
      </c>
      <c r="AQ21" s="154">
        <v>460108</v>
      </c>
      <c r="AR21" s="156">
        <v>567763.08333333302</v>
      </c>
      <c r="AS21" s="152">
        <v>0.81038731383997209</v>
      </c>
      <c r="AT21" s="154">
        <v>452789</v>
      </c>
      <c r="AU21" s="156">
        <v>568274.058333333</v>
      </c>
      <c r="AV21" s="152">
        <v>0.79677928872552395</v>
      </c>
      <c r="AW21" s="154">
        <v>447832</v>
      </c>
      <c r="AX21" s="156">
        <v>568752.75833333295</v>
      </c>
      <c r="AY21" s="152">
        <v>0.78739310436457866</v>
      </c>
      <c r="AZ21" s="154">
        <v>443080</v>
      </c>
      <c r="BA21" s="156">
        <v>569204.41666666698</v>
      </c>
      <c r="BB21" s="152">
        <v>0.7784198207644496</v>
      </c>
      <c r="BC21" s="154">
        <v>434523</v>
      </c>
      <c r="BD21" s="156">
        <v>569640.375</v>
      </c>
      <c r="BE21" s="152">
        <v>0.76280232067468878</v>
      </c>
      <c r="BF21" s="154">
        <v>431659</v>
      </c>
      <c r="BG21" s="156">
        <v>569978.27500000002</v>
      </c>
      <c r="BH21" s="152">
        <v>0.75732535595325978</v>
      </c>
      <c r="BI21" s="154">
        <v>423084</v>
      </c>
      <c r="BJ21" s="156">
        <v>570279.85833333305</v>
      </c>
      <c r="BK21" s="152">
        <v>0.74188837956942899</v>
      </c>
      <c r="BL21" s="154">
        <v>414143</v>
      </c>
      <c r="BM21" s="156">
        <v>570534.066666667</v>
      </c>
      <c r="BN21" s="152">
        <v>0.72588654069269087</v>
      </c>
      <c r="BO21" s="154">
        <v>402450</v>
      </c>
      <c r="BP21" s="156">
        <v>570785.183333333</v>
      </c>
      <c r="BQ21" s="152">
        <v>0.70508137168124962</v>
      </c>
      <c r="BR21" s="154">
        <v>387576</v>
      </c>
      <c r="BS21" s="156">
        <v>570957.52500000002</v>
      </c>
      <c r="BT21" s="152">
        <v>0.67881757053644221</v>
      </c>
      <c r="BU21" s="154">
        <v>376589</v>
      </c>
      <c r="BV21" s="156">
        <v>571055.57499999995</v>
      </c>
      <c r="BW21" s="152">
        <v>0.65946120918266149</v>
      </c>
      <c r="BX21" s="154">
        <v>367178</v>
      </c>
      <c r="BY21" s="156">
        <v>571154.23333333305</v>
      </c>
      <c r="BZ21" s="152">
        <v>0.64287013659532866</v>
      </c>
    </row>
    <row r="22" spans="1:78" x14ac:dyDescent="0.2">
      <c r="A22" s="158" t="s">
        <v>183</v>
      </c>
      <c r="B22" s="158" t="s">
        <v>211</v>
      </c>
      <c r="C22" s="158" t="s">
        <v>212</v>
      </c>
      <c r="D22" s="158" t="s">
        <v>213</v>
      </c>
      <c r="E22" s="158" t="s">
        <v>240</v>
      </c>
      <c r="F22" s="158" t="s">
        <v>147</v>
      </c>
      <c r="G22" s="154">
        <v>299972</v>
      </c>
      <c r="H22" s="156">
        <v>316449.308333333</v>
      </c>
      <c r="I22" s="152">
        <v>0.94793065461221815</v>
      </c>
      <c r="J22" s="154">
        <v>298467</v>
      </c>
      <c r="K22" s="156">
        <v>316909.933333333</v>
      </c>
      <c r="L22" s="152">
        <v>0.94180386477840594</v>
      </c>
      <c r="M22" s="154">
        <v>297069</v>
      </c>
      <c r="N22" s="156">
        <v>317408.066666667</v>
      </c>
      <c r="O22" s="152">
        <v>0.93592139330212265</v>
      </c>
      <c r="P22" s="154">
        <v>297539</v>
      </c>
      <c r="Q22" s="156">
        <v>317956.33333333302</v>
      </c>
      <c r="R22" s="152">
        <v>0.93578573158368794</v>
      </c>
      <c r="S22" s="154">
        <v>296703</v>
      </c>
      <c r="T22" s="156">
        <v>318531.98333333299</v>
      </c>
      <c r="U22" s="152">
        <v>0.93147004233326958</v>
      </c>
      <c r="V22" s="154">
        <v>296755</v>
      </c>
      <c r="W22" s="156">
        <v>319095.3</v>
      </c>
      <c r="X22" s="152">
        <v>0.92998862722202436</v>
      </c>
      <c r="Y22" s="154">
        <v>296341</v>
      </c>
      <c r="Z22" s="156">
        <v>319681.2</v>
      </c>
      <c r="AA22" s="152">
        <v>0.92698913792866144</v>
      </c>
      <c r="AB22" s="154">
        <v>297416</v>
      </c>
      <c r="AC22" s="156">
        <v>320008.07500000001</v>
      </c>
      <c r="AD22" s="152">
        <v>0.92940154713283407</v>
      </c>
      <c r="AE22" s="154">
        <v>299920</v>
      </c>
      <c r="AF22" s="156">
        <v>320331.20833333302</v>
      </c>
      <c r="AG22" s="152">
        <v>0.93628092486045456</v>
      </c>
      <c r="AH22" s="154">
        <v>298748</v>
      </c>
      <c r="AI22" s="156">
        <v>320655.65833333298</v>
      </c>
      <c r="AJ22" s="152">
        <v>0.93167855372581887</v>
      </c>
      <c r="AK22" s="154">
        <v>299393</v>
      </c>
      <c r="AL22" s="156">
        <v>320978.66666666698</v>
      </c>
      <c r="AM22" s="152">
        <v>0.93275046316681387</v>
      </c>
      <c r="AN22" s="154">
        <v>299395</v>
      </c>
      <c r="AO22" s="156">
        <v>321286.34999999998</v>
      </c>
      <c r="AP22" s="152">
        <f t="shared" si="0"/>
        <v>0.93186342961660218</v>
      </c>
      <c r="AQ22" s="154">
        <v>297692</v>
      </c>
      <c r="AR22" s="156">
        <v>321537.59166666702</v>
      </c>
      <c r="AS22" s="152">
        <v>0.92583886834797413</v>
      </c>
      <c r="AT22" s="154">
        <v>292885</v>
      </c>
      <c r="AU22" s="156">
        <v>321760.84166666702</v>
      </c>
      <c r="AV22" s="152">
        <v>0.91025681833409244</v>
      </c>
      <c r="AW22" s="154">
        <v>290257</v>
      </c>
      <c r="AX22" s="156">
        <v>321974.08333333302</v>
      </c>
      <c r="AY22" s="152">
        <v>0.90149181261742428</v>
      </c>
      <c r="AZ22" s="154">
        <v>286243</v>
      </c>
      <c r="BA22" s="156">
        <v>322151.27500000002</v>
      </c>
      <c r="BB22" s="152">
        <v>0.88853598359963026</v>
      </c>
      <c r="BC22" s="154">
        <v>281653</v>
      </c>
      <c r="BD22" s="156">
        <v>322325.92499999999</v>
      </c>
      <c r="BE22" s="152">
        <v>0.87381429216405726</v>
      </c>
      <c r="BF22" s="154">
        <v>279971</v>
      </c>
      <c r="BG22" s="156">
        <v>322495.941666667</v>
      </c>
      <c r="BH22" s="152">
        <v>0.86813805641430075</v>
      </c>
      <c r="BI22" s="154">
        <v>274671</v>
      </c>
      <c r="BJ22" s="156">
        <v>322660.45833333302</v>
      </c>
      <c r="BK22" s="152">
        <v>0.85126947819631427</v>
      </c>
      <c r="BL22" s="154">
        <v>267577</v>
      </c>
      <c r="BM22" s="156">
        <v>322813.5</v>
      </c>
      <c r="BN22" s="152">
        <v>0.82889036548967132</v>
      </c>
      <c r="BO22" s="154">
        <v>258939</v>
      </c>
      <c r="BP22" s="156">
        <v>322976.54166666698</v>
      </c>
      <c r="BQ22" s="152">
        <v>0.80172695720806275</v>
      </c>
      <c r="BR22" s="154">
        <v>249410</v>
      </c>
      <c r="BS22" s="156">
        <v>323086.55</v>
      </c>
      <c r="BT22" s="152">
        <v>0.7719603307534777</v>
      </c>
      <c r="BU22" s="154">
        <v>241616</v>
      </c>
      <c r="BV22" s="156">
        <v>323169.816666667</v>
      </c>
      <c r="BW22" s="152">
        <v>0.74764407917839193</v>
      </c>
      <c r="BX22" s="154">
        <v>235816</v>
      </c>
      <c r="BY22" s="156">
        <v>323291.7</v>
      </c>
      <c r="BZ22" s="152">
        <v>0.72942175750258975</v>
      </c>
    </row>
    <row r="23" spans="1:78" x14ac:dyDescent="0.2">
      <c r="A23" s="158" t="s">
        <v>182</v>
      </c>
      <c r="B23" s="158" t="s">
        <v>219</v>
      </c>
      <c r="C23" s="158" t="s">
        <v>224</v>
      </c>
      <c r="D23" s="158" t="s">
        <v>225</v>
      </c>
      <c r="E23" s="158" t="s">
        <v>241</v>
      </c>
      <c r="F23" s="158" t="s">
        <v>15</v>
      </c>
      <c r="G23" s="154">
        <v>124736</v>
      </c>
      <c r="H23" s="156">
        <v>113864.95833333299</v>
      </c>
      <c r="I23" s="152">
        <v>1.0954731097766064</v>
      </c>
      <c r="J23" s="154">
        <v>124516</v>
      </c>
      <c r="K23" s="156">
        <v>113999.65</v>
      </c>
      <c r="L23" s="152">
        <v>1.0922489674310405</v>
      </c>
      <c r="M23" s="154">
        <v>123995</v>
      </c>
      <c r="N23" s="156">
        <v>114144.141666667</v>
      </c>
      <c r="O23" s="152">
        <v>1.0863019178163369</v>
      </c>
      <c r="P23" s="154">
        <v>123879</v>
      </c>
      <c r="Q23" s="156">
        <v>114303.175</v>
      </c>
      <c r="R23" s="152">
        <v>1.0837756693985097</v>
      </c>
      <c r="S23" s="154">
        <v>123949</v>
      </c>
      <c r="T23" s="156">
        <v>114464.58333333299</v>
      </c>
      <c r="U23" s="152">
        <v>1.0828589629252166</v>
      </c>
      <c r="V23" s="154">
        <v>123750</v>
      </c>
      <c r="W23" s="156">
        <v>114628.625</v>
      </c>
      <c r="X23" s="152">
        <v>1.0795732741276449</v>
      </c>
      <c r="Y23" s="154">
        <v>123352</v>
      </c>
      <c r="Z23" s="156">
        <v>114797.808333333</v>
      </c>
      <c r="AA23" s="152">
        <v>1.0745152872764661</v>
      </c>
      <c r="AB23" s="154">
        <v>123148</v>
      </c>
      <c r="AC23" s="156">
        <v>114873.066666667</v>
      </c>
      <c r="AD23" s="152">
        <v>1.0720354524646303</v>
      </c>
      <c r="AE23" s="154">
        <v>123280</v>
      </c>
      <c r="AF23" s="156">
        <v>114952.45833333299</v>
      </c>
      <c r="AG23" s="152">
        <v>1.0724433542997336</v>
      </c>
      <c r="AH23" s="154">
        <v>122699</v>
      </c>
      <c r="AI23" s="156">
        <v>115025.891666667</v>
      </c>
      <c r="AJ23" s="152">
        <v>1.0667076622676299</v>
      </c>
      <c r="AK23" s="154">
        <v>121634</v>
      </c>
      <c r="AL23" s="156">
        <v>115099.59166666699</v>
      </c>
      <c r="AM23" s="152">
        <v>1.0567717768474532</v>
      </c>
      <c r="AN23" s="154">
        <v>121806</v>
      </c>
      <c r="AO23" s="156">
        <v>115166.2</v>
      </c>
      <c r="AP23" s="152">
        <f t="shared" si="0"/>
        <v>1.0576540686416676</v>
      </c>
      <c r="AQ23" s="154">
        <v>120802</v>
      </c>
      <c r="AR23" s="156">
        <v>115213.875</v>
      </c>
      <c r="AS23" s="152">
        <v>1.0485021877790326</v>
      </c>
      <c r="AT23" s="154">
        <v>118138</v>
      </c>
      <c r="AU23" s="156">
        <v>115256.116666667</v>
      </c>
      <c r="AV23" s="152">
        <v>1.0250041682531064</v>
      </c>
      <c r="AW23" s="154">
        <v>116901</v>
      </c>
      <c r="AX23" s="156">
        <v>115293.116666667</v>
      </c>
      <c r="AY23" s="152">
        <v>1.0139460479499542</v>
      </c>
      <c r="AZ23" s="154">
        <v>115418</v>
      </c>
      <c r="BA23" s="156">
        <v>115322.983333333</v>
      </c>
      <c r="BB23" s="152">
        <v>1.0008239178689331</v>
      </c>
      <c r="BC23" s="154">
        <v>113870</v>
      </c>
      <c r="BD23" s="156">
        <v>115357.641666667</v>
      </c>
      <c r="BE23" s="152">
        <v>0.98710409085021322</v>
      </c>
      <c r="BF23" s="154">
        <v>112903</v>
      </c>
      <c r="BG23" s="156">
        <v>115384.366666667</v>
      </c>
      <c r="BH23" s="152">
        <v>0.97849477586651401</v>
      </c>
      <c r="BI23" s="154">
        <v>110726</v>
      </c>
      <c r="BJ23" s="156">
        <v>115411.16666666701</v>
      </c>
      <c r="BK23" s="152">
        <v>0.95940456368317628</v>
      </c>
      <c r="BL23" s="154">
        <v>108188</v>
      </c>
      <c r="BM23" s="156">
        <v>115424.8</v>
      </c>
      <c r="BN23" s="152">
        <v>0.93730290197600519</v>
      </c>
      <c r="BO23" s="154">
        <v>105341</v>
      </c>
      <c r="BP23" s="156">
        <v>115435.425</v>
      </c>
      <c r="BQ23" s="152">
        <v>0.91255349040383393</v>
      </c>
      <c r="BR23" s="154">
        <v>101688</v>
      </c>
      <c r="BS23" s="156">
        <v>115450.616666667</v>
      </c>
      <c r="BT23" s="152">
        <v>0.8807921770881233</v>
      </c>
      <c r="BU23" s="154">
        <v>99474</v>
      </c>
      <c r="BV23" s="156">
        <v>115466.325</v>
      </c>
      <c r="BW23" s="152">
        <v>0.86149793024070009</v>
      </c>
      <c r="BX23" s="154">
        <v>97377</v>
      </c>
      <c r="BY23" s="156">
        <v>115482.85</v>
      </c>
      <c r="BZ23" s="152">
        <v>0.84321611390782258</v>
      </c>
    </row>
    <row r="24" spans="1:78" x14ac:dyDescent="0.2">
      <c r="A24" s="158" t="s">
        <v>181</v>
      </c>
      <c r="B24" s="158" t="s">
        <v>199</v>
      </c>
      <c r="C24" s="158" t="s">
        <v>227</v>
      </c>
      <c r="D24" s="158" t="s">
        <v>228</v>
      </c>
      <c r="E24" s="158" t="s">
        <v>242</v>
      </c>
      <c r="F24" s="158" t="s">
        <v>16</v>
      </c>
      <c r="G24" s="154">
        <v>133716</v>
      </c>
      <c r="H24" s="156">
        <v>123109.25</v>
      </c>
      <c r="I24" s="152">
        <v>1.0861572140192552</v>
      </c>
      <c r="J24" s="154">
        <v>133129</v>
      </c>
      <c r="K24" s="156">
        <v>123222.891666667</v>
      </c>
      <c r="L24" s="152">
        <v>1.0803917859688785</v>
      </c>
      <c r="M24" s="154">
        <v>133018</v>
      </c>
      <c r="N24" s="156">
        <v>123349.53333333301</v>
      </c>
      <c r="O24" s="152">
        <v>1.0783826773023897</v>
      </c>
      <c r="P24" s="154">
        <v>133464</v>
      </c>
      <c r="Q24" s="156">
        <v>123488.41666666701</v>
      </c>
      <c r="R24" s="152">
        <v>1.0807815307913466</v>
      </c>
      <c r="S24" s="154">
        <v>133531</v>
      </c>
      <c r="T24" s="156">
        <v>123631.6</v>
      </c>
      <c r="U24" s="152">
        <v>1.0800717615884612</v>
      </c>
      <c r="V24" s="154">
        <v>133700</v>
      </c>
      <c r="W24" s="156">
        <v>123769.52499999999</v>
      </c>
      <c r="X24" s="152">
        <v>1.080233603546592</v>
      </c>
      <c r="Y24" s="154">
        <v>134313</v>
      </c>
      <c r="Z24" s="156">
        <v>123910.683333333</v>
      </c>
      <c r="AA24" s="152">
        <v>1.0839501194475996</v>
      </c>
      <c r="AB24" s="154">
        <v>134431</v>
      </c>
      <c r="AC24" s="156">
        <v>123977.16666666701</v>
      </c>
      <c r="AD24" s="152">
        <v>1.0843206343103471</v>
      </c>
      <c r="AE24" s="154">
        <v>135078</v>
      </c>
      <c r="AF24" s="156">
        <v>124038.97500000001</v>
      </c>
      <c r="AG24" s="152">
        <v>1.0889964222938797</v>
      </c>
      <c r="AH24" s="154">
        <v>134687</v>
      </c>
      <c r="AI24" s="156">
        <v>124092.483333333</v>
      </c>
      <c r="AJ24" s="152">
        <v>1.0853759742901459</v>
      </c>
      <c r="AK24" s="154">
        <v>133274</v>
      </c>
      <c r="AL24" s="156">
        <v>124139.16666666701</v>
      </c>
      <c r="AM24" s="152">
        <v>1.0735854249598875</v>
      </c>
      <c r="AN24" s="154">
        <v>133047</v>
      </c>
      <c r="AO24" s="156">
        <v>124182.125</v>
      </c>
      <c r="AP24" s="152">
        <f t="shared" si="0"/>
        <v>1.0713860791156538</v>
      </c>
      <c r="AQ24" s="154">
        <v>130988</v>
      </c>
      <c r="AR24" s="156">
        <v>124207.25</v>
      </c>
      <c r="AS24" s="152">
        <v>1.0545922238838714</v>
      </c>
      <c r="AT24" s="154">
        <v>128363</v>
      </c>
      <c r="AU24" s="156">
        <v>124227.866666667</v>
      </c>
      <c r="AV24" s="152">
        <v>1.0332866807125374</v>
      </c>
      <c r="AW24" s="154">
        <v>126435</v>
      </c>
      <c r="AX24" s="156">
        <v>124238.96666666699</v>
      </c>
      <c r="AY24" s="152">
        <v>1.0176758821507665</v>
      </c>
      <c r="AZ24" s="154">
        <v>124360</v>
      </c>
      <c r="BA24" s="156">
        <v>124246.02499999999</v>
      </c>
      <c r="BB24" s="152">
        <v>1.0009173331702161</v>
      </c>
      <c r="BC24" s="154">
        <v>122081</v>
      </c>
      <c r="BD24" s="156">
        <v>124251.15</v>
      </c>
      <c r="BE24" s="152">
        <v>0.98253416567975427</v>
      </c>
      <c r="BF24" s="154">
        <v>121038</v>
      </c>
      <c r="BG24" s="156">
        <v>124261.8</v>
      </c>
      <c r="BH24" s="152">
        <v>0.97405638740143796</v>
      </c>
      <c r="BI24" s="154">
        <v>117887</v>
      </c>
      <c r="BJ24" s="156">
        <v>124266.741666667</v>
      </c>
      <c r="BK24" s="152">
        <v>0.94866090813115533</v>
      </c>
      <c r="BL24" s="154">
        <v>114832</v>
      </c>
      <c r="BM24" s="156">
        <v>124265.733333333</v>
      </c>
      <c r="BN24" s="152">
        <v>0.92408419376540629</v>
      </c>
      <c r="BO24" s="154">
        <v>111568</v>
      </c>
      <c r="BP24" s="156">
        <v>124266.991666667</v>
      </c>
      <c r="BQ24" s="152">
        <v>0.89780881071998031</v>
      </c>
      <c r="BR24" s="154">
        <v>106972</v>
      </c>
      <c r="BS24" s="156">
        <v>124268.491666667</v>
      </c>
      <c r="BT24" s="152">
        <v>0.86081353821319051</v>
      </c>
      <c r="BU24" s="154">
        <v>105245</v>
      </c>
      <c r="BV24" s="156">
        <v>124271.3</v>
      </c>
      <c r="BW24" s="152">
        <v>0.84689707116606971</v>
      </c>
      <c r="BX24" s="154">
        <v>103373</v>
      </c>
      <c r="BY24" s="156">
        <v>124279.733333333</v>
      </c>
      <c r="BZ24" s="152">
        <v>0.8317768088763221</v>
      </c>
    </row>
    <row r="25" spans="1:78" x14ac:dyDescent="0.2">
      <c r="A25" s="158" t="s">
        <v>179</v>
      </c>
      <c r="B25" s="158" t="s">
        <v>203</v>
      </c>
      <c r="C25" s="158" t="s">
        <v>243</v>
      </c>
      <c r="D25" s="158" t="s">
        <v>244</v>
      </c>
      <c r="E25" s="158" t="s">
        <v>245</v>
      </c>
      <c r="F25" s="158" t="s">
        <v>17</v>
      </c>
      <c r="G25" s="154">
        <v>530225</v>
      </c>
      <c r="H25" s="156">
        <v>531049.75833333295</v>
      </c>
      <c r="I25" s="152">
        <v>0.9984469283331916</v>
      </c>
      <c r="J25" s="154">
        <v>528027</v>
      </c>
      <c r="K25" s="156">
        <v>532006.24166666705</v>
      </c>
      <c r="L25" s="152">
        <v>0.99252031018620968</v>
      </c>
      <c r="M25" s="154">
        <v>525703</v>
      </c>
      <c r="N25" s="156">
        <v>533020.625</v>
      </c>
      <c r="O25" s="152">
        <v>0.98627140366285071</v>
      </c>
      <c r="P25" s="154">
        <v>527252</v>
      </c>
      <c r="Q25" s="156">
        <v>534089.04166666698</v>
      </c>
      <c r="R25" s="152">
        <v>0.98719868573724812</v>
      </c>
      <c r="S25" s="154">
        <v>526576</v>
      </c>
      <c r="T25" s="156">
        <v>535215.72499999998</v>
      </c>
      <c r="U25" s="152">
        <v>0.98385749036054582</v>
      </c>
      <c r="V25" s="154">
        <v>525266</v>
      </c>
      <c r="W25" s="156">
        <v>536356.17500000005</v>
      </c>
      <c r="X25" s="152">
        <v>0.97932311490587376</v>
      </c>
      <c r="Y25" s="154">
        <v>525684</v>
      </c>
      <c r="Z25" s="156">
        <v>537651.52500000002</v>
      </c>
      <c r="AA25" s="152">
        <v>0.97774111214508319</v>
      </c>
      <c r="AB25" s="154">
        <v>525193</v>
      </c>
      <c r="AC25" s="156">
        <v>538357.41666666698</v>
      </c>
      <c r="AD25" s="152">
        <v>0.97554706917910272</v>
      </c>
      <c r="AE25" s="154">
        <v>528761</v>
      </c>
      <c r="AF25" s="156">
        <v>539085.691666667</v>
      </c>
      <c r="AG25" s="152">
        <v>0.9808477727636461</v>
      </c>
      <c r="AH25" s="154">
        <v>527071</v>
      </c>
      <c r="AI25" s="156">
        <v>539798.59166666702</v>
      </c>
      <c r="AJ25" s="152">
        <v>0.97642159156553254</v>
      </c>
      <c r="AK25" s="154">
        <v>523239</v>
      </c>
      <c r="AL25" s="156">
        <v>540530.5</v>
      </c>
      <c r="AM25" s="152">
        <v>0.96801013078817943</v>
      </c>
      <c r="AN25" s="154">
        <v>524634</v>
      </c>
      <c r="AO25" s="156">
        <v>541248.21666666702</v>
      </c>
      <c r="AP25" s="152">
        <f t="shared" si="0"/>
        <v>0.9693038865439827</v>
      </c>
      <c r="AQ25" s="154">
        <v>521621</v>
      </c>
      <c r="AR25" s="156">
        <v>541908.50833333295</v>
      </c>
      <c r="AS25" s="152">
        <v>0.9625628532836138</v>
      </c>
      <c r="AT25" s="154">
        <v>513354</v>
      </c>
      <c r="AU25" s="156">
        <v>542483.441666667</v>
      </c>
      <c r="AV25" s="152">
        <v>0.94630353771320119</v>
      </c>
      <c r="AW25" s="154">
        <v>508358</v>
      </c>
      <c r="AX25" s="156">
        <v>543027.70833333302</v>
      </c>
      <c r="AY25" s="152">
        <v>0.93615480793836159</v>
      </c>
      <c r="AZ25" s="154">
        <v>501226</v>
      </c>
      <c r="BA25" s="156">
        <v>543514.86666666705</v>
      </c>
      <c r="BB25" s="152">
        <v>0.92219372594898597</v>
      </c>
      <c r="BC25" s="154">
        <v>494006</v>
      </c>
      <c r="BD25" s="156">
        <v>543938.33333333302</v>
      </c>
      <c r="BE25" s="152">
        <v>0.90820221655028344</v>
      </c>
      <c r="BF25" s="154">
        <v>493392</v>
      </c>
      <c r="BG25" s="156">
        <v>544374.25</v>
      </c>
      <c r="BH25" s="152">
        <v>0.90634705811305361</v>
      </c>
      <c r="BI25" s="154">
        <v>485494</v>
      </c>
      <c r="BJ25" s="156">
        <v>544772.066666667</v>
      </c>
      <c r="BK25" s="152">
        <v>0.89118739690642435</v>
      </c>
      <c r="BL25" s="154">
        <v>476187</v>
      </c>
      <c r="BM25" s="156">
        <v>545140.55000000005</v>
      </c>
      <c r="BN25" s="152">
        <v>0.87351234466047323</v>
      </c>
      <c r="BO25" s="154">
        <v>463887</v>
      </c>
      <c r="BP25" s="156">
        <v>545515.11666666705</v>
      </c>
      <c r="BQ25" s="152">
        <v>0.8503650693211765</v>
      </c>
      <c r="BR25" s="154">
        <v>449337</v>
      </c>
      <c r="BS25" s="156">
        <v>545813.82499999995</v>
      </c>
      <c r="BT25" s="152">
        <v>0.82324224748246355</v>
      </c>
      <c r="BU25" s="154">
        <v>438435</v>
      </c>
      <c r="BV25" s="156">
        <v>546072.60833333305</v>
      </c>
      <c r="BW25" s="152">
        <v>0.80288773564040583</v>
      </c>
      <c r="BX25" s="154">
        <v>428973</v>
      </c>
      <c r="BY25" s="156">
        <v>546352.08333333302</v>
      </c>
      <c r="BZ25" s="152">
        <v>0.78515853253968604</v>
      </c>
    </row>
    <row r="26" spans="1:78" x14ac:dyDescent="0.2">
      <c r="A26" s="158" t="s">
        <v>180</v>
      </c>
      <c r="B26" s="158" t="s">
        <v>215</v>
      </c>
      <c r="C26" s="158" t="s">
        <v>246</v>
      </c>
      <c r="D26" s="158" t="s">
        <v>247</v>
      </c>
      <c r="E26" s="158" t="s">
        <v>248</v>
      </c>
      <c r="F26" s="158" t="s">
        <v>18</v>
      </c>
      <c r="G26" s="154">
        <v>85179</v>
      </c>
      <c r="H26" s="156">
        <v>76082.408333333296</v>
      </c>
      <c r="I26" s="152">
        <v>1.1195623517438169</v>
      </c>
      <c r="J26" s="154">
        <v>85269</v>
      </c>
      <c r="K26" s="156">
        <v>76168.308333333305</v>
      </c>
      <c r="L26" s="152">
        <v>1.1194813415947167</v>
      </c>
      <c r="M26" s="154">
        <v>84823</v>
      </c>
      <c r="N26" s="156">
        <v>76262.649999999994</v>
      </c>
      <c r="O26" s="152">
        <v>1.1122482630750441</v>
      </c>
      <c r="P26" s="154">
        <v>84588</v>
      </c>
      <c r="Q26" s="156">
        <v>76369.475000000006</v>
      </c>
      <c r="R26" s="152">
        <v>1.1076153135791491</v>
      </c>
      <c r="S26" s="154">
        <v>84750</v>
      </c>
      <c r="T26" s="156">
        <v>76482.016666666706</v>
      </c>
      <c r="U26" s="152">
        <v>1.1081036261029549</v>
      </c>
      <c r="V26" s="154">
        <v>84328</v>
      </c>
      <c r="W26" s="156">
        <v>76597.25</v>
      </c>
      <c r="X26" s="152">
        <v>1.1009272526102438</v>
      </c>
      <c r="Y26" s="154">
        <v>83564</v>
      </c>
      <c r="Z26" s="156">
        <v>76717.841666666704</v>
      </c>
      <c r="AA26" s="152">
        <v>1.0892381509255611</v>
      </c>
      <c r="AB26" s="154">
        <v>83234</v>
      </c>
      <c r="AC26" s="156">
        <v>76786.091666666704</v>
      </c>
      <c r="AD26" s="152">
        <v>1.0839723469886198</v>
      </c>
      <c r="AE26" s="154">
        <v>83699</v>
      </c>
      <c r="AF26" s="156">
        <v>76857.091666666704</v>
      </c>
      <c r="AG26" s="152">
        <v>1.0890211714360338</v>
      </c>
      <c r="AH26" s="154">
        <v>83028</v>
      </c>
      <c r="AI26" s="156">
        <v>76929.633333333302</v>
      </c>
      <c r="AJ26" s="152">
        <v>1.0792720100490105</v>
      </c>
      <c r="AK26" s="154">
        <v>82615</v>
      </c>
      <c r="AL26" s="156">
        <v>77003.433333333305</v>
      </c>
      <c r="AM26" s="152">
        <v>1.0728742398066238</v>
      </c>
      <c r="AN26" s="154">
        <v>82875</v>
      </c>
      <c r="AO26" s="156">
        <v>77072.591666666704</v>
      </c>
      <c r="AP26" s="152">
        <f t="shared" si="0"/>
        <v>1.0752849775498441</v>
      </c>
      <c r="AQ26" s="154">
        <v>82429</v>
      </c>
      <c r="AR26" s="156">
        <v>77128.966666666704</v>
      </c>
      <c r="AS26" s="152">
        <v>1.0687165090158512</v>
      </c>
      <c r="AT26" s="154">
        <v>81164</v>
      </c>
      <c r="AU26" s="156">
        <v>77179.916666666701</v>
      </c>
      <c r="AV26" s="152">
        <v>1.051620726030843</v>
      </c>
      <c r="AW26" s="154">
        <v>80380</v>
      </c>
      <c r="AX26" s="156">
        <v>77230.066666666695</v>
      </c>
      <c r="AY26" s="152">
        <v>1.0407863604071295</v>
      </c>
      <c r="AZ26" s="154">
        <v>79581</v>
      </c>
      <c r="BA26" s="156">
        <v>77275.108333333294</v>
      </c>
      <c r="BB26" s="152">
        <v>1.0298400314978535</v>
      </c>
      <c r="BC26" s="154">
        <v>78248</v>
      </c>
      <c r="BD26" s="156">
        <v>77318.733333333294</v>
      </c>
      <c r="BE26" s="152">
        <v>1.0120186483482663</v>
      </c>
      <c r="BF26" s="154">
        <v>78417</v>
      </c>
      <c r="BG26" s="156">
        <v>77364.558333333305</v>
      </c>
      <c r="BH26" s="152">
        <v>1.0136036667091426</v>
      </c>
      <c r="BI26" s="154">
        <v>77827</v>
      </c>
      <c r="BJ26" s="156">
        <v>77413.016666666706</v>
      </c>
      <c r="BK26" s="152">
        <v>1.0053477225298668</v>
      </c>
      <c r="BL26" s="154">
        <v>76733</v>
      </c>
      <c r="BM26" s="156">
        <v>77461.341666666704</v>
      </c>
      <c r="BN26" s="152">
        <v>0.9905973528085672</v>
      </c>
      <c r="BO26" s="154">
        <v>74770</v>
      </c>
      <c r="BP26" s="156">
        <v>77507.583333333299</v>
      </c>
      <c r="BQ26" s="152">
        <v>0.96467980014858801</v>
      </c>
      <c r="BR26" s="154">
        <v>72649</v>
      </c>
      <c r="BS26" s="156">
        <v>77551.033333333296</v>
      </c>
      <c r="BT26" s="152">
        <v>0.93678958071050888</v>
      </c>
      <c r="BU26" s="154">
        <v>71085</v>
      </c>
      <c r="BV26" s="156">
        <v>77593.366666666698</v>
      </c>
      <c r="BW26" s="152">
        <v>0.91612212555970174</v>
      </c>
      <c r="BX26" s="154">
        <v>69316</v>
      </c>
      <c r="BY26" s="156">
        <v>77636.2</v>
      </c>
      <c r="BZ26" s="152">
        <v>0.8928309216576803</v>
      </c>
    </row>
    <row r="27" spans="1:78" x14ac:dyDescent="0.2">
      <c r="A27" s="158" t="s">
        <v>179</v>
      </c>
      <c r="B27" s="158" t="s">
        <v>203</v>
      </c>
      <c r="C27" s="158" t="s">
        <v>204</v>
      </c>
      <c r="D27" s="158" t="s">
        <v>205</v>
      </c>
      <c r="E27" s="158" t="s">
        <v>249</v>
      </c>
      <c r="F27" s="158" t="s">
        <v>19</v>
      </c>
      <c r="G27" s="154">
        <v>107388</v>
      </c>
      <c r="H27" s="156">
        <v>109725.47500000001</v>
      </c>
      <c r="I27" s="152">
        <v>0.97869706191748085</v>
      </c>
      <c r="J27" s="154">
        <v>106926</v>
      </c>
      <c r="K27" s="156">
        <v>109802.9</v>
      </c>
      <c r="L27" s="152">
        <v>0.97379941695528993</v>
      </c>
      <c r="M27" s="154">
        <v>106143</v>
      </c>
      <c r="N27" s="156">
        <v>109885.191666667</v>
      </c>
      <c r="O27" s="152">
        <v>0.96594453165246497</v>
      </c>
      <c r="P27" s="154">
        <v>106019</v>
      </c>
      <c r="Q27" s="156">
        <v>109977.375</v>
      </c>
      <c r="R27" s="152">
        <v>0.96400736969763101</v>
      </c>
      <c r="S27" s="154">
        <v>105878</v>
      </c>
      <c r="T27" s="156">
        <v>110073.15</v>
      </c>
      <c r="U27" s="152">
        <v>0.96188761746166074</v>
      </c>
      <c r="V27" s="154">
        <v>105519</v>
      </c>
      <c r="W27" s="156">
        <v>110164.46666666699</v>
      </c>
      <c r="X27" s="152">
        <v>0.9578315330956656</v>
      </c>
      <c r="Y27" s="154">
        <v>105107</v>
      </c>
      <c r="Z27" s="156">
        <v>110261.058333333</v>
      </c>
      <c r="AA27" s="152">
        <v>0.95325586012650421</v>
      </c>
      <c r="AB27" s="154">
        <v>105019</v>
      </c>
      <c r="AC27" s="156">
        <v>110289.391666667</v>
      </c>
      <c r="AD27" s="152">
        <v>0.95221306793861049</v>
      </c>
      <c r="AE27" s="154">
        <v>105472</v>
      </c>
      <c r="AF27" s="156">
        <v>110320.316666667</v>
      </c>
      <c r="AG27" s="152">
        <v>0.95605236811170335</v>
      </c>
      <c r="AH27" s="154">
        <v>105128</v>
      </c>
      <c r="AI27" s="156">
        <v>110349.258333333</v>
      </c>
      <c r="AJ27" s="152">
        <v>0.95268424625418779</v>
      </c>
      <c r="AK27" s="154">
        <v>104839</v>
      </c>
      <c r="AL27" s="156">
        <v>110386.91666666701</v>
      </c>
      <c r="AM27" s="152">
        <v>0.94974117554691806</v>
      </c>
      <c r="AN27" s="154">
        <v>105612</v>
      </c>
      <c r="AO27" s="156">
        <v>110421.55</v>
      </c>
      <c r="AP27" s="152">
        <f t="shared" si="0"/>
        <v>0.95644373765809299</v>
      </c>
      <c r="AQ27" s="154">
        <v>104767</v>
      </c>
      <c r="AR27" s="156">
        <v>110444.766666667</v>
      </c>
      <c r="AS27" s="152">
        <v>0.94859179988307596</v>
      </c>
      <c r="AT27" s="154">
        <v>102926</v>
      </c>
      <c r="AU27" s="156">
        <v>110461.25</v>
      </c>
      <c r="AV27" s="152">
        <v>0.93178377032669824</v>
      </c>
      <c r="AW27" s="154">
        <v>102164</v>
      </c>
      <c r="AX27" s="156">
        <v>110479.566666667</v>
      </c>
      <c r="AY27" s="152">
        <v>0.92473208469620194</v>
      </c>
      <c r="AZ27" s="154">
        <v>101056</v>
      </c>
      <c r="BA27" s="156">
        <v>110496.925</v>
      </c>
      <c r="BB27" s="152">
        <v>0.91455938705986617</v>
      </c>
      <c r="BC27" s="154">
        <v>100491</v>
      </c>
      <c r="BD27" s="156">
        <v>110516.616666667</v>
      </c>
      <c r="BE27" s="152">
        <v>0.90928407900048536</v>
      </c>
      <c r="BF27" s="154">
        <v>100386</v>
      </c>
      <c r="BG27" s="156">
        <v>110537.983333333</v>
      </c>
      <c r="BH27" s="152">
        <v>0.90815841734040714</v>
      </c>
      <c r="BI27" s="154">
        <v>99276</v>
      </c>
      <c r="BJ27" s="156">
        <v>110549.675</v>
      </c>
      <c r="BK27" s="152">
        <v>0.89802163597495877</v>
      </c>
      <c r="BL27" s="154">
        <v>97031</v>
      </c>
      <c r="BM27" s="156">
        <v>110563.241666667</v>
      </c>
      <c r="BN27" s="152">
        <v>0.877606323198583</v>
      </c>
      <c r="BO27" s="154">
        <v>95263</v>
      </c>
      <c r="BP27" s="156">
        <v>110567.991666667</v>
      </c>
      <c r="BQ27" s="152">
        <v>0.86157846013150474</v>
      </c>
      <c r="BR27" s="154">
        <v>91915</v>
      </c>
      <c r="BS27" s="156">
        <v>110554.008333333</v>
      </c>
      <c r="BT27" s="152">
        <v>0.83140359527142382</v>
      </c>
      <c r="BU27" s="154">
        <v>88886</v>
      </c>
      <c r="BV27" s="156">
        <v>110522.258333333</v>
      </c>
      <c r="BW27" s="152">
        <v>0.80423619043253292</v>
      </c>
      <c r="BX27" s="154">
        <v>85866</v>
      </c>
      <c r="BY27" s="156">
        <v>110499.491666667</v>
      </c>
      <c r="BZ27" s="152">
        <v>0.77707144806623685</v>
      </c>
    </row>
    <row r="28" spans="1:78" x14ac:dyDescent="0.2">
      <c r="A28" s="158" t="s">
        <v>161</v>
      </c>
      <c r="B28" s="158" t="s">
        <v>195</v>
      </c>
      <c r="C28" s="158" t="s">
        <v>231</v>
      </c>
      <c r="D28" s="158" t="s">
        <v>232</v>
      </c>
      <c r="E28" s="158" t="s">
        <v>250</v>
      </c>
      <c r="F28" s="158" t="s">
        <v>20</v>
      </c>
      <c r="G28" s="154">
        <v>70014</v>
      </c>
      <c r="H28" s="156">
        <v>117028.925</v>
      </c>
      <c r="I28" s="152">
        <v>0.59826235266195937</v>
      </c>
      <c r="J28" s="154">
        <v>69651</v>
      </c>
      <c r="K28" s="156">
        <v>117477.133333333</v>
      </c>
      <c r="L28" s="152">
        <v>0.59288985033683317</v>
      </c>
      <c r="M28" s="154">
        <v>69442</v>
      </c>
      <c r="N28" s="156">
        <v>117925.71666666699</v>
      </c>
      <c r="O28" s="152">
        <v>0.58886222583906123</v>
      </c>
      <c r="P28" s="154">
        <v>69498</v>
      </c>
      <c r="Q28" s="156">
        <v>118377.516666667</v>
      </c>
      <c r="R28" s="152">
        <v>0.58708783523222363</v>
      </c>
      <c r="S28" s="154">
        <v>69152</v>
      </c>
      <c r="T28" s="156">
        <v>118840.516666667</v>
      </c>
      <c r="U28" s="152">
        <v>0.58188908917286886</v>
      </c>
      <c r="V28" s="154">
        <v>68801</v>
      </c>
      <c r="W28" s="156">
        <v>119406.65</v>
      </c>
      <c r="X28" s="152">
        <v>0.57619068954702279</v>
      </c>
      <c r="Y28" s="154">
        <v>68334</v>
      </c>
      <c r="Z28" s="156">
        <v>120109.891666667</v>
      </c>
      <c r="AA28" s="152">
        <v>0.56892899537069608</v>
      </c>
      <c r="AB28" s="154">
        <v>68241</v>
      </c>
      <c r="AC28" s="156">
        <v>120513.816666667</v>
      </c>
      <c r="AD28" s="152">
        <v>0.56625042578105345</v>
      </c>
      <c r="AE28" s="154">
        <v>68411</v>
      </c>
      <c r="AF28" s="156">
        <v>120890.71666666699</v>
      </c>
      <c r="AG28" s="152">
        <v>0.56589126019188252</v>
      </c>
      <c r="AH28" s="154">
        <v>68293</v>
      </c>
      <c r="AI28" s="156">
        <v>121276.34166666699</v>
      </c>
      <c r="AJ28" s="152">
        <v>0.56311889904880308</v>
      </c>
      <c r="AK28" s="154">
        <v>68022</v>
      </c>
      <c r="AL28" s="156">
        <v>121647.70833333299</v>
      </c>
      <c r="AM28" s="152">
        <v>0.55917206277005649</v>
      </c>
      <c r="AN28" s="154">
        <v>67635</v>
      </c>
      <c r="AO28" s="156">
        <v>121969.70833333299</v>
      </c>
      <c r="AP28" s="152">
        <f t="shared" si="0"/>
        <v>0.55452292970283423</v>
      </c>
      <c r="AQ28" s="154">
        <v>67707</v>
      </c>
      <c r="AR28" s="156">
        <v>122266.78333333301</v>
      </c>
      <c r="AS28" s="152">
        <v>0.55376446614623065</v>
      </c>
      <c r="AT28" s="154">
        <v>66224</v>
      </c>
      <c r="AU28" s="156">
        <v>122556.04166666701</v>
      </c>
      <c r="AV28" s="152">
        <v>0.54035687755091488</v>
      </c>
      <c r="AW28" s="154">
        <v>64988</v>
      </c>
      <c r="AX28" s="156">
        <v>122836.4</v>
      </c>
      <c r="AY28" s="152">
        <v>0.52906141827666719</v>
      </c>
      <c r="AZ28" s="154">
        <v>63393</v>
      </c>
      <c r="BA28" s="156">
        <v>123108.808333333</v>
      </c>
      <c r="BB28" s="152">
        <v>0.51493472204162083</v>
      </c>
      <c r="BC28" s="154">
        <v>62483</v>
      </c>
      <c r="BD28" s="156">
        <v>123251.52499999999</v>
      </c>
      <c r="BE28" s="152">
        <v>0.50695518777556714</v>
      </c>
      <c r="BF28" s="154">
        <v>61958</v>
      </c>
      <c r="BG28" s="156">
        <v>123348.391666667</v>
      </c>
      <c r="BH28" s="152">
        <v>0.50230083394547576</v>
      </c>
      <c r="BI28" s="154">
        <v>60537</v>
      </c>
      <c r="BJ28" s="156">
        <v>123425.691666667</v>
      </c>
      <c r="BK28" s="152">
        <v>0.49047324898523492</v>
      </c>
      <c r="BL28" s="154">
        <v>59084</v>
      </c>
      <c r="BM28" s="156">
        <v>123452.08333333299</v>
      </c>
      <c r="BN28" s="152">
        <v>0.47859864657340195</v>
      </c>
      <c r="BO28" s="154">
        <v>57963</v>
      </c>
      <c r="BP28" s="156">
        <v>123488.16666666701</v>
      </c>
      <c r="BQ28" s="152">
        <v>0.46938100681711614</v>
      </c>
      <c r="BR28" s="154">
        <v>56860</v>
      </c>
      <c r="BS28" s="156">
        <v>123502.47500000001</v>
      </c>
      <c r="BT28" s="152">
        <v>0.4603956317474609</v>
      </c>
      <c r="BU28" s="154">
        <v>55676</v>
      </c>
      <c r="BV28" s="156">
        <v>123545.29166666701</v>
      </c>
      <c r="BW28" s="152">
        <v>0.45065254409061062</v>
      </c>
      <c r="BX28" s="154">
        <v>54899</v>
      </c>
      <c r="BY28" s="156">
        <v>123745.29166666701</v>
      </c>
      <c r="BZ28" s="152">
        <v>0.44364516225701395</v>
      </c>
    </row>
    <row r="29" spans="1:78" x14ac:dyDescent="0.2">
      <c r="A29" s="158" t="s">
        <v>182</v>
      </c>
      <c r="B29" s="158" t="s">
        <v>219</v>
      </c>
      <c r="C29" s="158" t="s">
        <v>251</v>
      </c>
      <c r="D29" s="158" t="s">
        <v>252</v>
      </c>
      <c r="E29" s="158" t="s">
        <v>253</v>
      </c>
      <c r="F29" s="158" t="s">
        <v>254</v>
      </c>
      <c r="G29" s="154">
        <v>416678</v>
      </c>
      <c r="H29" s="156">
        <v>443379.54166666698</v>
      </c>
      <c r="I29" s="152">
        <v>0.93977723562459448</v>
      </c>
      <c r="J29" s="154">
        <v>415739</v>
      </c>
      <c r="K29" s="156">
        <v>444049.26666666701</v>
      </c>
      <c r="L29" s="152">
        <v>0.93624521243063197</v>
      </c>
      <c r="M29" s="154">
        <v>414894</v>
      </c>
      <c r="N29" s="156">
        <v>444752.9</v>
      </c>
      <c r="O29" s="152">
        <v>0.93286406901450214</v>
      </c>
      <c r="P29" s="154">
        <v>417038</v>
      </c>
      <c r="Q29" s="156">
        <v>445518.24166666699</v>
      </c>
      <c r="R29" s="152">
        <v>0.93607390449350969</v>
      </c>
      <c r="S29" s="154">
        <v>417911</v>
      </c>
      <c r="T29" s="156">
        <v>446330.816666667</v>
      </c>
      <c r="U29" s="152">
        <v>0.93632566785570681</v>
      </c>
      <c r="V29" s="154">
        <v>418803</v>
      </c>
      <c r="W29" s="156">
        <v>447169.88333333301</v>
      </c>
      <c r="X29" s="152">
        <v>0.93656352006114973</v>
      </c>
      <c r="Y29" s="154">
        <v>419013</v>
      </c>
      <c r="Z29" s="156">
        <v>448049.46666666702</v>
      </c>
      <c r="AA29" s="152">
        <v>0.93519361403844914</v>
      </c>
      <c r="AB29" s="154">
        <v>421347</v>
      </c>
      <c r="AC29" s="156">
        <v>448518.23333333299</v>
      </c>
      <c r="AD29" s="152">
        <v>0.93942000276911897</v>
      </c>
      <c r="AE29" s="154">
        <v>426190</v>
      </c>
      <c r="AF29" s="156">
        <v>448971.441666667</v>
      </c>
      <c r="AG29" s="152">
        <v>0.94925859519683931</v>
      </c>
      <c r="AH29" s="154">
        <v>426137</v>
      </c>
      <c r="AI29" s="156">
        <v>449428.35833333299</v>
      </c>
      <c r="AJ29" s="152">
        <v>0.94817559261345452</v>
      </c>
      <c r="AK29" s="154">
        <v>425466</v>
      </c>
      <c r="AL29" s="156">
        <v>449889.25833333301</v>
      </c>
      <c r="AM29" s="152">
        <v>0.94571273289828739</v>
      </c>
      <c r="AN29" s="154">
        <v>426863</v>
      </c>
      <c r="AO29" s="156">
        <v>450339.691666667</v>
      </c>
      <c r="AP29" s="152">
        <f t="shared" si="0"/>
        <v>0.94786892627700248</v>
      </c>
      <c r="AQ29" s="154">
        <v>425759</v>
      </c>
      <c r="AR29" s="156">
        <v>450712.1</v>
      </c>
      <c r="AS29" s="152">
        <v>0.94463627668305339</v>
      </c>
      <c r="AT29" s="154">
        <v>418555</v>
      </c>
      <c r="AU29" s="156">
        <v>451036.35833333299</v>
      </c>
      <c r="AV29" s="152">
        <v>0.92798505545460253</v>
      </c>
      <c r="AW29" s="154">
        <v>413371</v>
      </c>
      <c r="AX29" s="156">
        <v>451344.14166666701</v>
      </c>
      <c r="AY29" s="152">
        <v>0.91586654581037752</v>
      </c>
      <c r="AZ29" s="154">
        <v>406318</v>
      </c>
      <c r="BA29" s="156">
        <v>451624.77500000002</v>
      </c>
      <c r="BB29" s="152">
        <v>0.89968049250619608</v>
      </c>
      <c r="BC29" s="154">
        <v>399282</v>
      </c>
      <c r="BD29" s="156">
        <v>451893.16666666698</v>
      </c>
      <c r="BE29" s="152">
        <v>0.88357609597253572</v>
      </c>
      <c r="BF29" s="154">
        <v>396999</v>
      </c>
      <c r="BG29" s="156">
        <v>452159.23333333299</v>
      </c>
      <c r="BH29" s="152">
        <v>0.87800706196644507</v>
      </c>
      <c r="BI29" s="154">
        <v>389804</v>
      </c>
      <c r="BJ29" s="156">
        <v>452417.808333333</v>
      </c>
      <c r="BK29" s="152">
        <v>0.86160180439404743</v>
      </c>
      <c r="BL29" s="154">
        <v>380847</v>
      </c>
      <c r="BM29" s="156">
        <v>452675.941666667</v>
      </c>
      <c r="BN29" s="152">
        <v>0.8413237041000976</v>
      </c>
      <c r="BO29" s="154">
        <v>368189</v>
      </c>
      <c r="BP29" s="156">
        <v>452957.92499999999</v>
      </c>
      <c r="BQ29" s="152">
        <v>0.81285474804309921</v>
      </c>
      <c r="BR29" s="154">
        <v>354268</v>
      </c>
      <c r="BS29" s="156">
        <v>453223.36666666699</v>
      </c>
      <c r="BT29" s="152">
        <v>0.78166314019849314</v>
      </c>
      <c r="BU29" s="154">
        <v>345475</v>
      </c>
      <c r="BV29" s="156">
        <v>453482.98333333299</v>
      </c>
      <c r="BW29" s="152">
        <v>0.76182571937006593</v>
      </c>
      <c r="BX29" s="154">
        <v>338023</v>
      </c>
      <c r="BY29" s="156">
        <v>453783.15</v>
      </c>
      <c r="BZ29" s="152">
        <v>0.74489984919008112</v>
      </c>
    </row>
    <row r="30" spans="1:78" x14ac:dyDescent="0.2">
      <c r="A30" s="158" t="s">
        <v>182</v>
      </c>
      <c r="B30" s="158" t="s">
        <v>219</v>
      </c>
      <c r="C30" s="158" t="s">
        <v>220</v>
      </c>
      <c r="D30" s="158" t="s">
        <v>221</v>
      </c>
      <c r="E30" s="158" t="s">
        <v>255</v>
      </c>
      <c r="F30" s="158" t="s">
        <v>21</v>
      </c>
      <c r="G30" s="154">
        <v>103469</v>
      </c>
      <c r="H30" s="156">
        <v>104947.8</v>
      </c>
      <c r="I30" s="152">
        <v>0.98590918532832506</v>
      </c>
      <c r="J30" s="154">
        <v>103632</v>
      </c>
      <c r="K30" s="156">
        <v>105088.733333333</v>
      </c>
      <c r="L30" s="152">
        <v>0.98613806364272794</v>
      </c>
      <c r="M30" s="154">
        <v>103803</v>
      </c>
      <c r="N30" s="156">
        <v>105239.79166666701</v>
      </c>
      <c r="O30" s="152">
        <v>0.98634744858467749</v>
      </c>
      <c r="P30" s="154">
        <v>104430</v>
      </c>
      <c r="Q30" s="156">
        <v>105402.883333333</v>
      </c>
      <c r="R30" s="152">
        <v>0.99076986034379833</v>
      </c>
      <c r="S30" s="154">
        <v>104689</v>
      </c>
      <c r="T30" s="156">
        <v>105582.2</v>
      </c>
      <c r="U30" s="152">
        <v>0.9915402406845093</v>
      </c>
      <c r="V30" s="154">
        <v>105115</v>
      </c>
      <c r="W30" s="156">
        <v>105765.79166666701</v>
      </c>
      <c r="X30" s="152">
        <v>0.99384686053579541</v>
      </c>
      <c r="Y30" s="154">
        <v>104863</v>
      </c>
      <c r="Z30" s="156">
        <v>105951.33333333299</v>
      </c>
      <c r="AA30" s="152">
        <v>0.9897279883216854</v>
      </c>
      <c r="AB30" s="154">
        <v>104784</v>
      </c>
      <c r="AC30" s="156">
        <v>106054.39999999999</v>
      </c>
      <c r="AD30" s="152">
        <v>0.98802124192867058</v>
      </c>
      <c r="AE30" s="154">
        <v>106950</v>
      </c>
      <c r="AF30" s="156">
        <v>106152.016666667</v>
      </c>
      <c r="AG30" s="152">
        <v>1.007517363856014</v>
      </c>
      <c r="AH30" s="154">
        <v>106809</v>
      </c>
      <c r="AI30" s="156">
        <v>106237.33333333299</v>
      </c>
      <c r="AJ30" s="152">
        <v>1.0053810336604867</v>
      </c>
      <c r="AK30" s="154">
        <v>106692</v>
      </c>
      <c r="AL30" s="156">
        <v>106309.21666666699</v>
      </c>
      <c r="AM30" s="152">
        <v>1.00360065989888</v>
      </c>
      <c r="AN30" s="154">
        <v>106932</v>
      </c>
      <c r="AO30" s="156">
        <v>106375.566666667</v>
      </c>
      <c r="AP30" s="152">
        <f t="shared" si="0"/>
        <v>1.0052308377832346</v>
      </c>
      <c r="AQ30" s="154">
        <v>105990</v>
      </c>
      <c r="AR30" s="156">
        <v>106430.90833333301</v>
      </c>
      <c r="AS30" s="152">
        <v>0.9958573280991635</v>
      </c>
      <c r="AT30" s="154">
        <v>104012</v>
      </c>
      <c r="AU30" s="156">
        <v>106481.2</v>
      </c>
      <c r="AV30" s="152">
        <v>0.97681093000454544</v>
      </c>
      <c r="AW30" s="154">
        <v>102653</v>
      </c>
      <c r="AX30" s="156">
        <v>106528.933333333</v>
      </c>
      <c r="AY30" s="152">
        <v>0.96361614434639031</v>
      </c>
      <c r="AZ30" s="154">
        <v>101205</v>
      </c>
      <c r="BA30" s="156">
        <v>106573.53333333301</v>
      </c>
      <c r="BB30" s="152">
        <v>0.94962601721628492</v>
      </c>
      <c r="BC30" s="154">
        <v>99280</v>
      </c>
      <c r="BD30" s="156">
        <v>106606.383333333</v>
      </c>
      <c r="BE30" s="152">
        <v>0.93127631663082378</v>
      </c>
      <c r="BF30" s="154">
        <v>98460</v>
      </c>
      <c r="BG30" s="156">
        <v>106633.483333333</v>
      </c>
      <c r="BH30" s="152">
        <v>0.92334974833577421</v>
      </c>
      <c r="BI30" s="154">
        <v>96346</v>
      </c>
      <c r="BJ30" s="156">
        <v>106662.47500000001</v>
      </c>
      <c r="BK30" s="152">
        <v>0.90327924605162213</v>
      </c>
      <c r="BL30" s="154">
        <v>94092</v>
      </c>
      <c r="BM30" s="156">
        <v>106687.425</v>
      </c>
      <c r="BN30" s="152">
        <v>0.88194086603927313</v>
      </c>
      <c r="BO30" s="154">
        <v>90042</v>
      </c>
      <c r="BP30" s="156">
        <v>106714.575</v>
      </c>
      <c r="BQ30" s="152">
        <v>0.84376478095892715</v>
      </c>
      <c r="BR30" s="154">
        <v>86322</v>
      </c>
      <c r="BS30" s="156">
        <v>106744.33333333299</v>
      </c>
      <c r="BT30" s="152">
        <v>0.80867992992602522</v>
      </c>
      <c r="BU30" s="154">
        <v>83783</v>
      </c>
      <c r="BV30" s="156">
        <v>106775.15</v>
      </c>
      <c r="BW30" s="152">
        <v>0.78466759353651117</v>
      </c>
      <c r="BX30" s="154">
        <v>81561</v>
      </c>
      <c r="BY30" s="156">
        <v>106818.358333333</v>
      </c>
      <c r="BZ30" s="152">
        <v>0.7635485254836446</v>
      </c>
    </row>
    <row r="31" spans="1:78" x14ac:dyDescent="0.2">
      <c r="A31" s="158" t="s">
        <v>161</v>
      </c>
      <c r="B31" s="158" t="s">
        <v>195</v>
      </c>
      <c r="C31" s="158" t="s">
        <v>196</v>
      </c>
      <c r="D31" s="158" t="s">
        <v>197</v>
      </c>
      <c r="E31" s="158" t="s">
        <v>256</v>
      </c>
      <c r="F31" s="158" t="s">
        <v>22</v>
      </c>
      <c r="G31" s="154">
        <v>102002</v>
      </c>
      <c r="H31" s="156">
        <v>159064.28333333301</v>
      </c>
      <c r="I31" s="152">
        <v>0.64126275152697831</v>
      </c>
      <c r="J31" s="154">
        <v>101448</v>
      </c>
      <c r="K31" s="156">
        <v>159357.25</v>
      </c>
      <c r="L31" s="152">
        <v>0.63660737117388755</v>
      </c>
      <c r="M31" s="154">
        <v>100508</v>
      </c>
      <c r="N31" s="156">
        <v>159661.36666666699</v>
      </c>
      <c r="O31" s="152">
        <v>0.62950732602606096</v>
      </c>
      <c r="P31" s="154">
        <v>100605</v>
      </c>
      <c r="Q31" s="156">
        <v>159990.64166666701</v>
      </c>
      <c r="R31" s="152">
        <v>0.62881802930452513</v>
      </c>
      <c r="S31" s="154">
        <v>99959</v>
      </c>
      <c r="T31" s="156">
        <v>160347.09166666699</v>
      </c>
      <c r="U31" s="152">
        <v>0.62339141272232701</v>
      </c>
      <c r="V31" s="154">
        <v>99387</v>
      </c>
      <c r="W31" s="156">
        <v>160723.441666667</v>
      </c>
      <c r="X31" s="152">
        <v>0.61837277107420363</v>
      </c>
      <c r="Y31" s="154">
        <v>98455</v>
      </c>
      <c r="Z31" s="156">
        <v>161131.40833333301</v>
      </c>
      <c r="AA31" s="152">
        <v>0.61102302163415501</v>
      </c>
      <c r="AB31" s="154">
        <v>97833</v>
      </c>
      <c r="AC31" s="156">
        <v>161336.15833333301</v>
      </c>
      <c r="AD31" s="152">
        <v>0.60639227443279908</v>
      </c>
      <c r="AE31" s="154">
        <v>98271</v>
      </c>
      <c r="AF31" s="156">
        <v>161540.20833333299</v>
      </c>
      <c r="AG31" s="152">
        <v>0.60833770745931548</v>
      </c>
      <c r="AH31" s="154">
        <v>97589</v>
      </c>
      <c r="AI31" s="156">
        <v>161741.21666666699</v>
      </c>
      <c r="AJ31" s="152">
        <v>0.60336506680991209</v>
      </c>
      <c r="AK31" s="154">
        <v>96603</v>
      </c>
      <c r="AL31" s="156">
        <v>161947.63333333301</v>
      </c>
      <c r="AM31" s="152">
        <v>0.59650763652201277</v>
      </c>
      <c r="AN31" s="154">
        <v>96975</v>
      </c>
      <c r="AO31" s="156">
        <v>162149.125</v>
      </c>
      <c r="AP31" s="152">
        <f t="shared" si="0"/>
        <v>0.5980605815788399</v>
      </c>
      <c r="AQ31" s="154">
        <v>96875</v>
      </c>
      <c r="AR31" s="156">
        <v>162310.441666667</v>
      </c>
      <c r="AS31" s="152">
        <v>0.59685007942341639</v>
      </c>
      <c r="AT31" s="154">
        <v>95138</v>
      </c>
      <c r="AU31" s="156">
        <v>162454.13333333301</v>
      </c>
      <c r="AV31" s="152">
        <v>0.58562991318164992</v>
      </c>
      <c r="AW31" s="154">
        <v>94222</v>
      </c>
      <c r="AX31" s="156">
        <v>162596.066666667</v>
      </c>
      <c r="AY31" s="152">
        <v>0.57948511259599844</v>
      </c>
      <c r="AZ31" s="154">
        <v>92832</v>
      </c>
      <c r="BA31" s="156">
        <v>162726.72500000001</v>
      </c>
      <c r="BB31" s="152">
        <v>0.57047789783761704</v>
      </c>
      <c r="BC31" s="154">
        <v>91681</v>
      </c>
      <c r="BD31" s="156">
        <v>162830.48333333299</v>
      </c>
      <c r="BE31" s="152">
        <v>0.56304567869099975</v>
      </c>
      <c r="BF31" s="154">
        <v>91400</v>
      </c>
      <c r="BG31" s="156">
        <v>162906.375</v>
      </c>
      <c r="BH31" s="152">
        <v>0.5610584607262914</v>
      </c>
      <c r="BI31" s="154">
        <v>90283</v>
      </c>
      <c r="BJ31" s="156">
        <v>162955.96666666699</v>
      </c>
      <c r="BK31" s="152">
        <v>0.55403310383029747</v>
      </c>
      <c r="BL31" s="154">
        <v>88833</v>
      </c>
      <c r="BM31" s="156">
        <v>163004.45833333299</v>
      </c>
      <c r="BN31" s="152">
        <v>0.54497282410731718</v>
      </c>
      <c r="BO31" s="154">
        <v>87211</v>
      </c>
      <c r="BP31" s="156">
        <v>163056.99166666699</v>
      </c>
      <c r="BQ31" s="152">
        <v>0.53484980379303881</v>
      </c>
      <c r="BR31" s="154">
        <v>85959</v>
      </c>
      <c r="BS31" s="156">
        <v>163070.04999999999</v>
      </c>
      <c r="BT31" s="152">
        <v>0.52712929198218805</v>
      </c>
      <c r="BU31" s="154">
        <v>84596</v>
      </c>
      <c r="BV31" s="156">
        <v>163064.191666667</v>
      </c>
      <c r="BW31" s="152">
        <v>0.51878955848828956</v>
      </c>
      <c r="BX31" s="154">
        <v>82899</v>
      </c>
      <c r="BY31" s="156">
        <v>163095.683333333</v>
      </c>
      <c r="BZ31" s="152">
        <v>0.50828445183660698</v>
      </c>
    </row>
    <row r="32" spans="1:78" x14ac:dyDescent="0.2">
      <c r="A32" s="158" t="s">
        <v>181</v>
      </c>
      <c r="B32" s="158" t="s">
        <v>199</v>
      </c>
      <c r="C32" s="158" t="s">
        <v>257</v>
      </c>
      <c r="D32" s="158" t="s">
        <v>258</v>
      </c>
      <c r="E32" s="158" t="s">
        <v>259</v>
      </c>
      <c r="F32" s="158" t="s">
        <v>260</v>
      </c>
      <c r="G32" s="154">
        <v>366677</v>
      </c>
      <c r="H32" s="156">
        <v>313416.98333333299</v>
      </c>
      <c r="I32" s="152">
        <v>1.1699334097987364</v>
      </c>
      <c r="J32" s="154">
        <v>365908</v>
      </c>
      <c r="K32" s="156">
        <v>313994.73333333299</v>
      </c>
      <c r="L32" s="152">
        <v>1.1653316478132023</v>
      </c>
      <c r="M32" s="154">
        <v>363941</v>
      </c>
      <c r="N32" s="156">
        <v>314581.40000000002</v>
      </c>
      <c r="O32" s="152">
        <v>1.1569056530360662</v>
      </c>
      <c r="P32" s="154">
        <v>363976</v>
      </c>
      <c r="Q32" s="156">
        <v>315163.433333333</v>
      </c>
      <c r="R32" s="152">
        <v>1.1548801716950465</v>
      </c>
      <c r="S32" s="154">
        <v>363363</v>
      </c>
      <c r="T32" s="156">
        <v>315769.72499999998</v>
      </c>
      <c r="U32" s="152">
        <v>1.1507214632435077</v>
      </c>
      <c r="V32" s="154">
        <v>363181</v>
      </c>
      <c r="W32" s="156">
        <v>316378.34999999998</v>
      </c>
      <c r="X32" s="152">
        <v>1.1479325307815786</v>
      </c>
      <c r="Y32" s="154">
        <v>362972</v>
      </c>
      <c r="Z32" s="156">
        <v>317122.58333333302</v>
      </c>
      <c r="AA32" s="152">
        <v>1.1445794751819169</v>
      </c>
      <c r="AB32" s="154">
        <v>363418</v>
      </c>
      <c r="AC32" s="156">
        <v>317334.01666666701</v>
      </c>
      <c r="AD32" s="152">
        <v>1.145222323838482</v>
      </c>
      <c r="AE32" s="154">
        <v>364790</v>
      </c>
      <c r="AF32" s="156">
        <v>317550.566666667</v>
      </c>
      <c r="AG32" s="152">
        <v>1.1487619242163729</v>
      </c>
      <c r="AH32" s="154">
        <v>363505</v>
      </c>
      <c r="AI32" s="156">
        <v>317765.47499999998</v>
      </c>
      <c r="AJ32" s="152">
        <v>1.1439411408681199</v>
      </c>
      <c r="AK32" s="154">
        <v>361387</v>
      </c>
      <c r="AL32" s="156">
        <v>317973.45833333302</v>
      </c>
      <c r="AM32" s="152">
        <v>1.1365319668321385</v>
      </c>
      <c r="AN32" s="154">
        <v>363110</v>
      </c>
      <c r="AO32" s="156">
        <v>318176.53333333298</v>
      </c>
      <c r="AP32" s="152">
        <f t="shared" si="0"/>
        <v>1.1412218122937217</v>
      </c>
      <c r="AQ32" s="154">
        <v>362005</v>
      </c>
      <c r="AR32" s="156">
        <v>318328.83333333302</v>
      </c>
      <c r="AS32" s="152">
        <v>1.1372045573419112</v>
      </c>
      <c r="AT32" s="154">
        <v>356282</v>
      </c>
      <c r="AU32" s="156">
        <v>318445.09999999998</v>
      </c>
      <c r="AV32" s="152">
        <v>1.1188176549113176</v>
      </c>
      <c r="AW32" s="154">
        <v>354035</v>
      </c>
      <c r="AX32" s="156">
        <v>318550.7</v>
      </c>
      <c r="AY32" s="152">
        <v>1.1113929431013649</v>
      </c>
      <c r="AZ32" s="154">
        <v>351466</v>
      </c>
      <c r="BA32" s="156">
        <v>318659.64166666701</v>
      </c>
      <c r="BB32" s="152">
        <v>1.1029510927764425</v>
      </c>
      <c r="BC32" s="154">
        <v>346491</v>
      </c>
      <c r="BD32" s="156">
        <v>318766.28333333298</v>
      </c>
      <c r="BE32" s="152">
        <v>1.0869750601498696</v>
      </c>
      <c r="BF32" s="154">
        <v>346861</v>
      </c>
      <c r="BG32" s="156">
        <v>318913.63333333301</v>
      </c>
      <c r="BH32" s="152">
        <v>1.0876330258275788</v>
      </c>
      <c r="BI32" s="154">
        <v>341720</v>
      </c>
      <c r="BJ32" s="156">
        <v>319023.95</v>
      </c>
      <c r="BK32" s="152">
        <v>1.0711421509262862</v>
      </c>
      <c r="BL32" s="154">
        <v>336159</v>
      </c>
      <c r="BM32" s="156">
        <v>319109.78333333298</v>
      </c>
      <c r="BN32" s="152">
        <v>1.0534274333070444</v>
      </c>
      <c r="BO32" s="154">
        <v>329062</v>
      </c>
      <c r="BP32" s="156">
        <v>319193.36666666699</v>
      </c>
      <c r="BQ32" s="152">
        <v>1.0309174135928671</v>
      </c>
      <c r="BR32" s="154">
        <v>320279</v>
      </c>
      <c r="BS32" s="156">
        <v>319254.64166666701</v>
      </c>
      <c r="BT32" s="152">
        <v>1.0032085933911103</v>
      </c>
      <c r="BU32" s="154">
        <v>315443</v>
      </c>
      <c r="BV32" s="156">
        <v>319315.84166666702</v>
      </c>
      <c r="BW32" s="152">
        <v>0.98787143899139873</v>
      </c>
      <c r="BX32" s="154">
        <v>310478</v>
      </c>
      <c r="BY32" s="156">
        <v>319377.808333333</v>
      </c>
      <c r="BZ32" s="152">
        <v>0.97213391756998868</v>
      </c>
    </row>
    <row r="33" spans="1:78" x14ac:dyDescent="0.2">
      <c r="A33" s="158" t="s">
        <v>180</v>
      </c>
      <c r="B33" s="158" t="s">
        <v>215</v>
      </c>
      <c r="C33" s="158" t="s">
        <v>261</v>
      </c>
      <c r="D33" s="158" t="s">
        <v>262</v>
      </c>
      <c r="E33" s="158" t="s">
        <v>263</v>
      </c>
      <c r="F33" s="158" t="s">
        <v>23</v>
      </c>
      <c r="G33" s="154">
        <v>248685</v>
      </c>
      <c r="H33" s="156">
        <v>277773.45833333302</v>
      </c>
      <c r="I33" s="152">
        <v>0.89527992160278191</v>
      </c>
      <c r="J33" s="154">
        <v>247289</v>
      </c>
      <c r="K33" s="156">
        <v>278275.67499999999</v>
      </c>
      <c r="L33" s="152">
        <v>0.88864756145142765</v>
      </c>
      <c r="M33" s="154">
        <v>246475</v>
      </c>
      <c r="N33" s="156">
        <v>278776.59999999998</v>
      </c>
      <c r="O33" s="152">
        <v>0.88413087755572028</v>
      </c>
      <c r="P33" s="154">
        <v>247142</v>
      </c>
      <c r="Q33" s="156">
        <v>279280.25</v>
      </c>
      <c r="R33" s="152">
        <v>0.88492473062452504</v>
      </c>
      <c r="S33" s="154">
        <v>248748</v>
      </c>
      <c r="T33" s="156">
        <v>279781.90000000002</v>
      </c>
      <c r="U33" s="152">
        <v>0.88907824273121305</v>
      </c>
      <c r="V33" s="154">
        <v>250034</v>
      </c>
      <c r="W33" s="156">
        <v>280506.191666667</v>
      </c>
      <c r="X33" s="152">
        <v>0.89136713351811525</v>
      </c>
      <c r="Y33" s="154">
        <v>250686</v>
      </c>
      <c r="Z33" s="156">
        <v>281322.58333333302</v>
      </c>
      <c r="AA33" s="152">
        <v>0.89109803070081861</v>
      </c>
      <c r="AB33" s="154">
        <v>251220</v>
      </c>
      <c r="AC33" s="156">
        <v>281707.25</v>
      </c>
      <c r="AD33" s="152">
        <v>0.89177683570444144</v>
      </c>
      <c r="AE33" s="154">
        <v>253651</v>
      </c>
      <c r="AF33" s="156">
        <v>282055.73333333299</v>
      </c>
      <c r="AG33" s="152">
        <v>0.89929389841629515</v>
      </c>
      <c r="AH33" s="154">
        <v>254125</v>
      </c>
      <c r="AI33" s="156">
        <v>282367.625</v>
      </c>
      <c r="AJ33" s="152">
        <v>0.89997923805889579</v>
      </c>
      <c r="AK33" s="154">
        <v>253427</v>
      </c>
      <c r="AL33" s="156">
        <v>282674.40833333298</v>
      </c>
      <c r="AM33" s="152">
        <v>0.89653322879217245</v>
      </c>
      <c r="AN33" s="154">
        <v>254235</v>
      </c>
      <c r="AO33" s="156">
        <v>282974.58333333302</v>
      </c>
      <c r="AP33" s="152">
        <f t="shared" si="0"/>
        <v>0.89843758052475364</v>
      </c>
      <c r="AQ33" s="154">
        <v>252389</v>
      </c>
      <c r="AR33" s="156">
        <v>283207.7</v>
      </c>
      <c r="AS33" s="152">
        <v>0.89117986551919315</v>
      </c>
      <c r="AT33" s="154">
        <v>248985</v>
      </c>
      <c r="AU33" s="156">
        <v>283377.566666667</v>
      </c>
      <c r="AV33" s="152">
        <v>0.87863341805343931</v>
      </c>
      <c r="AW33" s="154">
        <v>246645</v>
      </c>
      <c r="AX33" s="156">
        <v>283524.566666667</v>
      </c>
      <c r="AY33" s="152">
        <v>0.86992461676160349</v>
      </c>
      <c r="AZ33" s="154">
        <v>243526</v>
      </c>
      <c r="BA33" s="156">
        <v>283653.97499999998</v>
      </c>
      <c r="BB33" s="152">
        <v>0.85853194900582663</v>
      </c>
      <c r="BC33" s="154">
        <v>239598</v>
      </c>
      <c r="BD33" s="156">
        <v>283769.88333333301</v>
      </c>
      <c r="BE33" s="152">
        <v>0.84433907215782278</v>
      </c>
      <c r="BF33" s="154">
        <v>238916</v>
      </c>
      <c r="BG33" s="156">
        <v>283834.375</v>
      </c>
      <c r="BH33" s="152">
        <v>0.84174441520693188</v>
      </c>
      <c r="BI33" s="154">
        <v>234439</v>
      </c>
      <c r="BJ33" s="156">
        <v>283855.08333333302</v>
      </c>
      <c r="BK33" s="152">
        <v>0.8259108741226826</v>
      </c>
      <c r="BL33" s="154">
        <v>229434</v>
      </c>
      <c r="BM33" s="156">
        <v>283851.10833333299</v>
      </c>
      <c r="BN33" s="152">
        <v>0.80828995647454116</v>
      </c>
      <c r="BO33" s="154">
        <v>222929</v>
      </c>
      <c r="BP33" s="156">
        <v>283864.38333333301</v>
      </c>
      <c r="BQ33" s="152">
        <v>0.78533628411642431</v>
      </c>
      <c r="BR33" s="154">
        <v>214881</v>
      </c>
      <c r="BS33" s="156">
        <v>283875.00833333301</v>
      </c>
      <c r="BT33" s="152">
        <v>0.75695638464827963</v>
      </c>
      <c r="BU33" s="154">
        <v>209073</v>
      </c>
      <c r="BV33" s="156">
        <v>283867.90000000002</v>
      </c>
      <c r="BW33" s="152">
        <v>0.73651511847588258</v>
      </c>
      <c r="BX33" s="154">
        <v>204306</v>
      </c>
      <c r="BY33" s="156">
        <v>283862.90000000002</v>
      </c>
      <c r="BZ33" s="152">
        <v>0.71973477337122949</v>
      </c>
    </row>
    <row r="34" spans="1:78" x14ac:dyDescent="0.2">
      <c r="A34" s="158" t="s">
        <v>180</v>
      </c>
      <c r="B34" s="158" t="s">
        <v>215</v>
      </c>
      <c r="C34" s="158" t="s">
        <v>264</v>
      </c>
      <c r="D34" s="158" t="s">
        <v>265</v>
      </c>
      <c r="E34" s="158" t="s">
        <v>266</v>
      </c>
      <c r="F34" s="158" t="s">
        <v>162</v>
      </c>
      <c r="G34" s="154">
        <v>549137</v>
      </c>
      <c r="H34" s="156">
        <v>599263.63333333295</v>
      </c>
      <c r="I34" s="152">
        <v>0.91635295294908936</v>
      </c>
      <c r="J34" s="154">
        <v>547573</v>
      </c>
      <c r="K34" s="156">
        <v>599876.38333333295</v>
      </c>
      <c r="L34" s="152">
        <v>0.91280973082704342</v>
      </c>
      <c r="M34" s="154">
        <v>545455</v>
      </c>
      <c r="N34" s="156">
        <v>600545.86666666705</v>
      </c>
      <c r="O34" s="152">
        <v>0.90826534703760564</v>
      </c>
      <c r="P34" s="154">
        <v>548058</v>
      </c>
      <c r="Q34" s="156">
        <v>601272.808333333</v>
      </c>
      <c r="R34" s="152">
        <v>0.91149639964454898</v>
      </c>
      <c r="S34" s="154">
        <v>549820</v>
      </c>
      <c r="T34" s="156">
        <v>602040.71666666702</v>
      </c>
      <c r="U34" s="152">
        <v>0.91326049016119926</v>
      </c>
      <c r="V34" s="154">
        <v>551998</v>
      </c>
      <c r="W34" s="156">
        <v>602867.46666666702</v>
      </c>
      <c r="X34" s="152">
        <v>0.91562081306538079</v>
      </c>
      <c r="Y34" s="154">
        <v>554084</v>
      </c>
      <c r="Z34" s="156">
        <v>603724.47499999998</v>
      </c>
      <c r="AA34" s="152">
        <v>0.91777627534480866</v>
      </c>
      <c r="AB34" s="154">
        <v>556214</v>
      </c>
      <c r="AC34" s="156">
        <v>604189.9</v>
      </c>
      <c r="AD34" s="152">
        <v>0.92059466733886142</v>
      </c>
      <c r="AE34" s="154">
        <v>562039</v>
      </c>
      <c r="AF34" s="156">
        <v>604642.316666667</v>
      </c>
      <c r="AG34" s="152">
        <v>0.92953963774560988</v>
      </c>
      <c r="AH34" s="154">
        <v>562305</v>
      </c>
      <c r="AI34" s="156">
        <v>605069.441666667</v>
      </c>
      <c r="AJ34" s="152">
        <v>0.92932308472086755</v>
      </c>
      <c r="AK34" s="154">
        <v>562030</v>
      </c>
      <c r="AL34" s="156">
        <v>605481.11666666705</v>
      </c>
      <c r="AM34" s="152">
        <v>0.92823704080834613</v>
      </c>
      <c r="AN34" s="154">
        <v>564979</v>
      </c>
      <c r="AO34" s="156">
        <v>605870.53333333298</v>
      </c>
      <c r="AP34" s="152">
        <f t="shared" si="0"/>
        <v>0.93250780309720793</v>
      </c>
      <c r="AQ34" s="154">
        <v>562220</v>
      </c>
      <c r="AR34" s="156">
        <v>606179.78333333298</v>
      </c>
      <c r="AS34" s="152">
        <v>0.92748061789259661</v>
      </c>
      <c r="AT34" s="154">
        <v>555063</v>
      </c>
      <c r="AU34" s="156">
        <v>606444.04166666698</v>
      </c>
      <c r="AV34" s="152">
        <v>0.91527488418311698</v>
      </c>
      <c r="AW34" s="154">
        <v>551172</v>
      </c>
      <c r="AX34" s="156">
        <v>606676.11666666705</v>
      </c>
      <c r="AY34" s="152">
        <v>0.908511122917398</v>
      </c>
      <c r="AZ34" s="154">
        <v>543632</v>
      </c>
      <c r="BA34" s="156">
        <v>606887.42500000005</v>
      </c>
      <c r="BB34" s="152">
        <v>0.89577074364327114</v>
      </c>
      <c r="BC34" s="154">
        <v>535224</v>
      </c>
      <c r="BD34" s="156">
        <v>607097.566666667</v>
      </c>
      <c r="BE34" s="152">
        <v>0.8816111765011736</v>
      </c>
      <c r="BF34" s="154">
        <v>532209</v>
      </c>
      <c r="BG34" s="156">
        <v>607283.32499999995</v>
      </c>
      <c r="BH34" s="152">
        <v>0.87637677191284646</v>
      </c>
      <c r="BI34" s="154">
        <v>523267</v>
      </c>
      <c r="BJ34" s="156">
        <v>607463.66666666698</v>
      </c>
      <c r="BK34" s="152">
        <v>0.86139637432362171</v>
      </c>
      <c r="BL34" s="154">
        <v>513216</v>
      </c>
      <c r="BM34" s="156">
        <v>607652.65833333298</v>
      </c>
      <c r="BN34" s="152">
        <v>0.84458776401578917</v>
      </c>
      <c r="BO34" s="154">
        <v>498330</v>
      </c>
      <c r="BP34" s="156">
        <v>607865.79166666698</v>
      </c>
      <c r="BQ34" s="152">
        <v>0.81980267162865339</v>
      </c>
      <c r="BR34" s="154">
        <v>479989</v>
      </c>
      <c r="BS34" s="156">
        <v>608074.36666666705</v>
      </c>
      <c r="BT34" s="152">
        <v>0.78935904276181956</v>
      </c>
      <c r="BU34" s="154">
        <v>468449</v>
      </c>
      <c r="BV34" s="156">
        <v>608268.19999999995</v>
      </c>
      <c r="BW34" s="152">
        <v>0.77013560794399583</v>
      </c>
      <c r="BX34" s="154">
        <v>457546</v>
      </c>
      <c r="BY34" s="156">
        <v>608492.50833333295</v>
      </c>
      <c r="BZ34" s="152">
        <v>0.75193366185102761</v>
      </c>
    </row>
    <row r="35" spans="1:78" x14ac:dyDescent="0.2">
      <c r="A35" s="158" t="s">
        <v>184</v>
      </c>
      <c r="B35" s="158" t="s">
        <v>190</v>
      </c>
      <c r="C35" s="158" t="s">
        <v>267</v>
      </c>
      <c r="D35" s="158" t="s">
        <v>268</v>
      </c>
      <c r="E35" s="158" t="s">
        <v>269</v>
      </c>
      <c r="F35" s="158" t="s">
        <v>163</v>
      </c>
      <c r="G35" s="154">
        <v>697070</v>
      </c>
      <c r="H35" s="156">
        <v>729131.183333333</v>
      </c>
      <c r="I35" s="152">
        <v>0.95602823735125353</v>
      </c>
      <c r="J35" s="154">
        <v>696179</v>
      </c>
      <c r="K35" s="156">
        <v>729968.683333333</v>
      </c>
      <c r="L35" s="152">
        <v>0.95371077677053817</v>
      </c>
      <c r="M35" s="154">
        <v>694590</v>
      </c>
      <c r="N35" s="156">
        <v>730824.941666667</v>
      </c>
      <c r="O35" s="152">
        <v>0.95041912282846808</v>
      </c>
      <c r="P35" s="154">
        <v>693766</v>
      </c>
      <c r="Q35" s="156">
        <v>731746.14166666695</v>
      </c>
      <c r="R35" s="152">
        <v>0.94809656039981127</v>
      </c>
      <c r="S35" s="154">
        <v>694211</v>
      </c>
      <c r="T35" s="156">
        <v>732702.67500000005</v>
      </c>
      <c r="U35" s="152">
        <v>0.94746617377915254</v>
      </c>
      <c r="V35" s="154">
        <v>694352</v>
      </c>
      <c r="W35" s="156">
        <v>733724.375</v>
      </c>
      <c r="X35" s="152">
        <v>0.94633901183942537</v>
      </c>
      <c r="Y35" s="154">
        <v>692496</v>
      </c>
      <c r="Z35" s="156">
        <v>734839.058333333</v>
      </c>
      <c r="AA35" s="152">
        <v>0.9423777793883602</v>
      </c>
      <c r="AB35" s="154">
        <v>691485</v>
      </c>
      <c r="AC35" s="156">
        <v>735379.53333333298</v>
      </c>
      <c r="AD35" s="152">
        <v>0.94031036853260308</v>
      </c>
      <c r="AE35" s="154">
        <v>694235</v>
      </c>
      <c r="AF35" s="156">
        <v>735982.99166666705</v>
      </c>
      <c r="AG35" s="152">
        <v>0.94327587438926164</v>
      </c>
      <c r="AH35" s="154">
        <v>692609</v>
      </c>
      <c r="AI35" s="156">
        <v>736588.41666666698</v>
      </c>
      <c r="AJ35" s="152">
        <v>0.94029309221873192</v>
      </c>
      <c r="AK35" s="154">
        <v>690110</v>
      </c>
      <c r="AL35" s="156">
        <v>737219.86666666705</v>
      </c>
      <c r="AM35" s="152">
        <v>0.93609794201603125</v>
      </c>
      <c r="AN35" s="154">
        <v>693367</v>
      </c>
      <c r="AO35" s="156">
        <v>737854.49166666705</v>
      </c>
      <c r="AP35" s="152">
        <f t="shared" si="0"/>
        <v>0.9397069582565275</v>
      </c>
      <c r="AQ35" s="154">
        <v>688279</v>
      </c>
      <c r="AR35" s="156">
        <v>738447.558333333</v>
      </c>
      <c r="AS35" s="152">
        <v>0.93206212442957659</v>
      </c>
      <c r="AT35" s="154">
        <v>676509</v>
      </c>
      <c r="AU35" s="156">
        <v>738987.86666666705</v>
      </c>
      <c r="AV35" s="152">
        <v>0.91545346076047385</v>
      </c>
      <c r="AW35" s="154">
        <v>669387</v>
      </c>
      <c r="AX35" s="156">
        <v>739533.3</v>
      </c>
      <c r="AY35" s="152">
        <v>0.90514788177895433</v>
      </c>
      <c r="AZ35" s="154">
        <v>662198</v>
      </c>
      <c r="BA35" s="156">
        <v>740049.50833333295</v>
      </c>
      <c r="BB35" s="152">
        <v>0.89480229706704018</v>
      </c>
      <c r="BC35" s="154">
        <v>651652</v>
      </c>
      <c r="BD35" s="156">
        <v>740560.73333333305</v>
      </c>
      <c r="BE35" s="152">
        <v>0.87994403519999431</v>
      </c>
      <c r="BF35" s="154">
        <v>648489</v>
      </c>
      <c r="BG35" s="156">
        <v>741162.72499999998</v>
      </c>
      <c r="BH35" s="152">
        <v>0.8749617029107879</v>
      </c>
      <c r="BI35" s="154">
        <v>638918</v>
      </c>
      <c r="BJ35" s="156">
        <v>741715.316666667</v>
      </c>
      <c r="BK35" s="152">
        <v>0.86140596755012822</v>
      </c>
      <c r="BL35" s="154">
        <v>627627</v>
      </c>
      <c r="BM35" s="156">
        <v>742257.95833333302</v>
      </c>
      <c r="BN35" s="152">
        <v>0.84556452774083346</v>
      </c>
      <c r="BO35" s="154">
        <v>611187</v>
      </c>
      <c r="BP35" s="156">
        <v>742743.78333333298</v>
      </c>
      <c r="BQ35" s="152">
        <v>0.8228773013179268</v>
      </c>
      <c r="BR35" s="154">
        <v>589517</v>
      </c>
      <c r="BS35" s="156">
        <v>743251.05</v>
      </c>
      <c r="BT35" s="152">
        <v>0.79315999620854882</v>
      </c>
      <c r="BU35" s="154">
        <v>573796</v>
      </c>
      <c r="BV35" s="156">
        <v>743760.85833333305</v>
      </c>
      <c r="BW35" s="152">
        <v>0.77147915700457648</v>
      </c>
      <c r="BX35" s="154">
        <v>558089</v>
      </c>
      <c r="BY35" s="156">
        <v>744313.48333333305</v>
      </c>
      <c r="BZ35" s="152">
        <v>0.74980369494403698</v>
      </c>
    </row>
    <row r="36" spans="1:78" x14ac:dyDescent="0.2">
      <c r="A36" s="158" t="s">
        <v>181</v>
      </c>
      <c r="B36" s="158" t="s">
        <v>199</v>
      </c>
      <c r="C36" s="158" t="s">
        <v>200</v>
      </c>
      <c r="D36" s="158" t="s">
        <v>201</v>
      </c>
      <c r="E36" s="158" t="s">
        <v>270</v>
      </c>
      <c r="F36" s="158" t="s">
        <v>25</v>
      </c>
      <c r="G36" s="154">
        <v>194448</v>
      </c>
      <c r="H36" s="156">
        <v>181159.46666666699</v>
      </c>
      <c r="I36" s="152">
        <v>1.0733526852217106</v>
      </c>
      <c r="J36" s="154">
        <v>193629</v>
      </c>
      <c r="K36" s="156">
        <v>181357.7</v>
      </c>
      <c r="L36" s="152">
        <v>1.0676635180088851</v>
      </c>
      <c r="M36" s="154">
        <v>192373</v>
      </c>
      <c r="N36" s="156">
        <v>181570.11666666699</v>
      </c>
      <c r="O36" s="152">
        <v>1.0594970336069418</v>
      </c>
      <c r="P36" s="154">
        <v>193036</v>
      </c>
      <c r="Q36" s="156">
        <v>181804.625</v>
      </c>
      <c r="R36" s="152">
        <v>1.0617771687601456</v>
      </c>
      <c r="S36" s="154">
        <v>192895</v>
      </c>
      <c r="T36" s="156">
        <v>182054.36666666699</v>
      </c>
      <c r="U36" s="152">
        <v>1.0595461319155377</v>
      </c>
      <c r="V36" s="154">
        <v>192516</v>
      </c>
      <c r="W36" s="156">
        <v>182303.88333333301</v>
      </c>
      <c r="X36" s="152">
        <v>1.0560170001864122</v>
      </c>
      <c r="Y36" s="154">
        <v>192587</v>
      </c>
      <c r="Z36" s="156">
        <v>182571.183333333</v>
      </c>
      <c r="AA36" s="152">
        <v>1.0548597893917377</v>
      </c>
      <c r="AB36" s="154">
        <v>192594</v>
      </c>
      <c r="AC36" s="156">
        <v>182710.61666666699</v>
      </c>
      <c r="AD36" s="152">
        <v>1.0540930982208003</v>
      </c>
      <c r="AE36" s="154">
        <v>193823</v>
      </c>
      <c r="AF36" s="156">
        <v>182848.52499999999</v>
      </c>
      <c r="AG36" s="152">
        <v>1.0600194888091112</v>
      </c>
      <c r="AH36" s="154">
        <v>193007</v>
      </c>
      <c r="AI36" s="156">
        <v>182987.375</v>
      </c>
      <c r="AJ36" s="152">
        <v>1.0547558267339481</v>
      </c>
      <c r="AK36" s="154">
        <v>192523</v>
      </c>
      <c r="AL36" s="156">
        <v>183118.71666666699</v>
      </c>
      <c r="AM36" s="152">
        <v>1.0513562103564309</v>
      </c>
      <c r="AN36" s="154">
        <v>192781</v>
      </c>
      <c r="AO36" s="156">
        <v>183244.53333333301</v>
      </c>
      <c r="AP36" s="152">
        <f t="shared" si="0"/>
        <v>1.052042298305945</v>
      </c>
      <c r="AQ36" s="154">
        <v>191177</v>
      </c>
      <c r="AR36" s="156">
        <v>183349.35833333299</v>
      </c>
      <c r="AS36" s="152">
        <v>1.0426924955605037</v>
      </c>
      <c r="AT36" s="154">
        <v>187941</v>
      </c>
      <c r="AU36" s="156">
        <v>183435.76666666701</v>
      </c>
      <c r="AV36" s="152">
        <v>1.0245602775031313</v>
      </c>
      <c r="AW36" s="154">
        <v>186027</v>
      </c>
      <c r="AX36" s="156">
        <v>183519.125</v>
      </c>
      <c r="AY36" s="152">
        <v>1.0136654694708249</v>
      </c>
      <c r="AZ36" s="154">
        <v>182567</v>
      </c>
      <c r="BA36" s="156">
        <v>183592.54166666701</v>
      </c>
      <c r="BB36" s="152">
        <v>0.99441403415761309</v>
      </c>
      <c r="BC36" s="154">
        <v>179423</v>
      </c>
      <c r="BD36" s="156">
        <v>183657.25</v>
      </c>
      <c r="BE36" s="152">
        <v>0.97694482521109294</v>
      </c>
      <c r="BF36" s="154">
        <v>178365</v>
      </c>
      <c r="BG36" s="156">
        <v>183723.61666666699</v>
      </c>
      <c r="BH36" s="152">
        <v>0.97083327247803297</v>
      </c>
      <c r="BI36" s="154">
        <v>175068</v>
      </c>
      <c r="BJ36" s="156">
        <v>183772.1</v>
      </c>
      <c r="BK36" s="152">
        <v>0.95263644481398424</v>
      </c>
      <c r="BL36" s="154">
        <v>171215</v>
      </c>
      <c r="BM36" s="156">
        <v>183807.441666667</v>
      </c>
      <c r="BN36" s="152">
        <v>0.93149112161898606</v>
      </c>
      <c r="BO36" s="154">
        <v>165023</v>
      </c>
      <c r="BP36" s="156">
        <v>183837.27499999999</v>
      </c>
      <c r="BQ36" s="152">
        <v>0.89765799672563684</v>
      </c>
      <c r="BR36" s="154">
        <v>157892</v>
      </c>
      <c r="BS36" s="156">
        <v>183850.99166666699</v>
      </c>
      <c r="BT36" s="152">
        <v>0.85880417923590957</v>
      </c>
      <c r="BU36" s="154">
        <v>153172</v>
      </c>
      <c r="BV36" s="156">
        <v>183860.09166666699</v>
      </c>
      <c r="BW36" s="152">
        <v>0.83308997951385988</v>
      </c>
      <c r="BX36" s="154">
        <v>148813</v>
      </c>
      <c r="BY36" s="156">
        <v>183871.59166666699</v>
      </c>
      <c r="BZ36" s="152">
        <v>0.809331113366206</v>
      </c>
    </row>
    <row r="37" spans="1:78" x14ac:dyDescent="0.2">
      <c r="A37" s="158" t="s">
        <v>184</v>
      </c>
      <c r="B37" s="158" t="s">
        <v>190</v>
      </c>
      <c r="C37" s="158" t="s">
        <v>271</v>
      </c>
      <c r="D37" s="158" t="s">
        <v>272</v>
      </c>
      <c r="E37" s="158" t="s">
        <v>273</v>
      </c>
      <c r="F37" s="158" t="s">
        <v>26</v>
      </c>
      <c r="G37" s="154">
        <v>425651</v>
      </c>
      <c r="H37" s="156">
        <v>478133.83333333302</v>
      </c>
      <c r="I37" s="152">
        <v>0.89023401049148432</v>
      </c>
      <c r="J37" s="154">
        <v>424932</v>
      </c>
      <c r="K37" s="156">
        <v>478463.41666666698</v>
      </c>
      <c r="L37" s="152">
        <v>0.88811805709283531</v>
      </c>
      <c r="M37" s="154">
        <v>424015</v>
      </c>
      <c r="N37" s="156">
        <v>478818.92499999999</v>
      </c>
      <c r="O37" s="152">
        <v>0.88554352775425493</v>
      </c>
      <c r="P37" s="154">
        <v>424691</v>
      </c>
      <c r="Q37" s="156">
        <v>479199.3</v>
      </c>
      <c r="R37" s="152">
        <v>0.88625129460748375</v>
      </c>
      <c r="S37" s="154">
        <v>424407</v>
      </c>
      <c r="T37" s="156">
        <v>479591.058333333</v>
      </c>
      <c r="U37" s="152">
        <v>0.88493518097458335</v>
      </c>
      <c r="V37" s="154">
        <v>425930</v>
      </c>
      <c r="W37" s="156">
        <v>480021.558333333</v>
      </c>
      <c r="X37" s="152">
        <v>0.8873143145463247</v>
      </c>
      <c r="Y37" s="154">
        <v>426183</v>
      </c>
      <c r="Z37" s="156">
        <v>480519.01666666701</v>
      </c>
      <c r="AA37" s="152">
        <v>0.88692223453799424</v>
      </c>
      <c r="AB37" s="154">
        <v>424946</v>
      </c>
      <c r="AC37" s="156">
        <v>480793.71666666702</v>
      </c>
      <c r="AD37" s="152">
        <v>0.88384266530382694</v>
      </c>
      <c r="AE37" s="154">
        <v>426909</v>
      </c>
      <c r="AF37" s="156">
        <v>481080.691666667</v>
      </c>
      <c r="AG37" s="152">
        <v>0.88739583066825367</v>
      </c>
      <c r="AH37" s="154">
        <v>426489</v>
      </c>
      <c r="AI37" s="156">
        <v>481371.05</v>
      </c>
      <c r="AJ37" s="152">
        <v>0.88598805432939931</v>
      </c>
      <c r="AK37" s="154">
        <v>425835</v>
      </c>
      <c r="AL37" s="156">
        <v>481680.85833333299</v>
      </c>
      <c r="AM37" s="152">
        <v>0.88406045752665863</v>
      </c>
      <c r="AN37" s="154">
        <v>428245</v>
      </c>
      <c r="AO37" s="156">
        <v>481999.89166666701</v>
      </c>
      <c r="AP37" s="152">
        <f t="shared" si="0"/>
        <v>0.88847530342632963</v>
      </c>
      <c r="AQ37" s="154">
        <v>426412</v>
      </c>
      <c r="AR37" s="156">
        <v>482268.90833333298</v>
      </c>
      <c r="AS37" s="152">
        <v>0.88417891477522748</v>
      </c>
      <c r="AT37" s="154">
        <v>419007</v>
      </c>
      <c r="AU37" s="156">
        <v>482500.73333333299</v>
      </c>
      <c r="AV37" s="152">
        <v>0.86840697029683334</v>
      </c>
      <c r="AW37" s="154">
        <v>413955</v>
      </c>
      <c r="AX37" s="156">
        <v>482708.558333333</v>
      </c>
      <c r="AY37" s="152">
        <v>0.85756714450905713</v>
      </c>
      <c r="AZ37" s="154">
        <v>408623</v>
      </c>
      <c r="BA37" s="156">
        <v>482905.17499999999</v>
      </c>
      <c r="BB37" s="152">
        <v>0.84617647760763803</v>
      </c>
      <c r="BC37" s="154">
        <v>402463</v>
      </c>
      <c r="BD37" s="156">
        <v>483100.75833333301</v>
      </c>
      <c r="BE37" s="152">
        <v>0.83308293985807813</v>
      </c>
      <c r="BF37" s="154">
        <v>399575</v>
      </c>
      <c r="BG37" s="156">
        <v>483300.89166666701</v>
      </c>
      <c r="BH37" s="152">
        <v>0.8267623894134819</v>
      </c>
      <c r="BI37" s="154">
        <v>392692</v>
      </c>
      <c r="BJ37" s="156">
        <v>483456.86666666699</v>
      </c>
      <c r="BK37" s="152">
        <v>0.81225860480073109</v>
      </c>
      <c r="BL37" s="154">
        <v>386753</v>
      </c>
      <c r="BM37" s="156">
        <v>483614.63333333301</v>
      </c>
      <c r="BN37" s="152">
        <v>0.79971318761446408</v>
      </c>
      <c r="BO37" s="154">
        <v>378240</v>
      </c>
      <c r="BP37" s="156">
        <v>483787.63333333301</v>
      </c>
      <c r="BQ37" s="152">
        <v>0.78183065034940658</v>
      </c>
      <c r="BR37" s="154">
        <v>366301</v>
      </c>
      <c r="BS37" s="156">
        <v>483935.14166666701</v>
      </c>
      <c r="BT37" s="152">
        <v>0.75692167908795305</v>
      </c>
      <c r="BU37" s="154">
        <v>358523</v>
      </c>
      <c r="BV37" s="156">
        <v>484050.38333333301</v>
      </c>
      <c r="BW37" s="152">
        <v>0.74067289758369903</v>
      </c>
      <c r="BX37" s="154">
        <v>349415</v>
      </c>
      <c r="BY37" s="156">
        <v>484191.57500000001</v>
      </c>
      <c r="BZ37" s="152">
        <v>0.72164617899433714</v>
      </c>
    </row>
    <row r="38" spans="1:78" x14ac:dyDescent="0.2">
      <c r="A38" s="158" t="s">
        <v>180</v>
      </c>
      <c r="B38" s="158" t="s">
        <v>215</v>
      </c>
      <c r="C38" s="158" t="s">
        <v>274</v>
      </c>
      <c r="D38" s="158" t="s">
        <v>275</v>
      </c>
      <c r="E38" s="158" t="s">
        <v>276</v>
      </c>
      <c r="F38" s="158" t="s">
        <v>27</v>
      </c>
      <c r="G38" s="154">
        <v>194884</v>
      </c>
      <c r="H38" s="156">
        <v>187551.4</v>
      </c>
      <c r="I38" s="152">
        <v>1.0390964823509716</v>
      </c>
      <c r="J38" s="154">
        <v>194389</v>
      </c>
      <c r="K38" s="156">
        <v>187658.34166666699</v>
      </c>
      <c r="L38" s="152">
        <v>1.0358665555368092</v>
      </c>
      <c r="M38" s="154">
        <v>193390</v>
      </c>
      <c r="N38" s="156">
        <v>187781.51666666701</v>
      </c>
      <c r="O38" s="152">
        <v>1.0298670680314541</v>
      </c>
      <c r="P38" s="154">
        <v>193345</v>
      </c>
      <c r="Q38" s="156">
        <v>187926.57500000001</v>
      </c>
      <c r="R38" s="152">
        <v>1.0288326704192847</v>
      </c>
      <c r="S38" s="154">
        <v>194544</v>
      </c>
      <c r="T38" s="156">
        <v>188083.13333333301</v>
      </c>
      <c r="U38" s="152">
        <v>1.0343511220392987</v>
      </c>
      <c r="V38" s="154">
        <v>194560</v>
      </c>
      <c r="W38" s="156">
        <v>188245.50833333301</v>
      </c>
      <c r="X38" s="152">
        <v>1.0335439167849132</v>
      </c>
      <c r="Y38" s="154">
        <v>195015</v>
      </c>
      <c r="Z38" s="156">
        <v>188418.4</v>
      </c>
      <c r="AA38" s="152">
        <v>1.0350103811517346</v>
      </c>
      <c r="AB38" s="154">
        <v>195162</v>
      </c>
      <c r="AC38" s="156">
        <v>188523.00833333301</v>
      </c>
      <c r="AD38" s="152">
        <v>1.0352158164956098</v>
      </c>
      <c r="AE38" s="154">
        <v>198047</v>
      </c>
      <c r="AF38" s="156">
        <v>188629.183333333</v>
      </c>
      <c r="AG38" s="152">
        <v>1.0499276755602789</v>
      </c>
      <c r="AH38" s="154">
        <v>197271</v>
      </c>
      <c r="AI38" s="156">
        <v>188726.32500000001</v>
      </c>
      <c r="AJ38" s="152">
        <v>1.0452754802489794</v>
      </c>
      <c r="AK38" s="154">
        <v>196556</v>
      </c>
      <c r="AL38" s="156">
        <v>188820.38333333301</v>
      </c>
      <c r="AM38" s="152">
        <v>1.0409681228800969</v>
      </c>
      <c r="AN38" s="154">
        <v>196759</v>
      </c>
      <c r="AO38" s="156">
        <v>188911.23333333299</v>
      </c>
      <c r="AP38" s="152">
        <f t="shared" si="0"/>
        <v>1.041542085815615</v>
      </c>
      <c r="AQ38" s="154">
        <v>194407</v>
      </c>
      <c r="AR38" s="156">
        <v>188978.90833333301</v>
      </c>
      <c r="AS38" s="152">
        <v>1.0287232671335607</v>
      </c>
      <c r="AT38" s="154">
        <v>191189</v>
      </c>
      <c r="AU38" s="156">
        <v>189038.8</v>
      </c>
      <c r="AV38" s="152">
        <v>1.0113743845178873</v>
      </c>
      <c r="AW38" s="154">
        <v>188982</v>
      </c>
      <c r="AX38" s="156">
        <v>189087.691666667</v>
      </c>
      <c r="AY38" s="152">
        <v>0.99944104417513691</v>
      </c>
      <c r="AZ38" s="154">
        <v>185785</v>
      </c>
      <c r="BA38" s="156">
        <v>189118.95833333299</v>
      </c>
      <c r="BB38" s="152">
        <v>0.98237110460678034</v>
      </c>
      <c r="BC38" s="154">
        <v>181710</v>
      </c>
      <c r="BD38" s="156">
        <v>189147.71666666699</v>
      </c>
      <c r="BE38" s="152">
        <v>0.96067773485326069</v>
      </c>
      <c r="BF38" s="154">
        <v>181250</v>
      </c>
      <c r="BG38" s="156">
        <v>189174.75833333301</v>
      </c>
      <c r="BH38" s="152">
        <v>0.95810879631536627</v>
      </c>
      <c r="BI38" s="154">
        <v>177231</v>
      </c>
      <c r="BJ38" s="156">
        <v>189193.51666666701</v>
      </c>
      <c r="BK38" s="152">
        <v>0.93677100104998146</v>
      </c>
      <c r="BL38" s="154">
        <v>173021</v>
      </c>
      <c r="BM38" s="156">
        <v>189214.433333333</v>
      </c>
      <c r="BN38" s="152">
        <v>0.9144175576457978</v>
      </c>
      <c r="BO38" s="154">
        <v>165381</v>
      </c>
      <c r="BP38" s="156">
        <v>189232.2</v>
      </c>
      <c r="BQ38" s="152">
        <v>0.87395802617102158</v>
      </c>
      <c r="BR38" s="154">
        <v>158353</v>
      </c>
      <c r="BS38" s="156">
        <v>189241.70833333299</v>
      </c>
      <c r="BT38" s="152">
        <v>0.83677642415420816</v>
      </c>
      <c r="BU38" s="154">
        <v>153802</v>
      </c>
      <c r="BV38" s="156">
        <v>189240</v>
      </c>
      <c r="BW38" s="152">
        <v>0.81273515113083916</v>
      </c>
      <c r="BX38" s="154">
        <v>150019</v>
      </c>
      <c r="BY38" s="156">
        <v>189246.02499999999</v>
      </c>
      <c r="BZ38" s="152">
        <v>0.79271942435779041</v>
      </c>
    </row>
    <row r="39" spans="1:78" x14ac:dyDescent="0.2">
      <c r="A39" s="158" t="s">
        <v>161</v>
      </c>
      <c r="B39" s="158" t="s">
        <v>195</v>
      </c>
      <c r="C39" s="158" t="s">
        <v>231</v>
      </c>
      <c r="D39" s="158" t="s">
        <v>232</v>
      </c>
      <c r="E39" s="158" t="s">
        <v>277</v>
      </c>
      <c r="F39" s="158" t="s">
        <v>28</v>
      </c>
      <c r="G39" s="154">
        <v>171634</v>
      </c>
      <c r="H39" s="156">
        <v>224635.24166666699</v>
      </c>
      <c r="I39" s="152">
        <v>0.7640564264385783</v>
      </c>
      <c r="J39" s="154">
        <v>171168</v>
      </c>
      <c r="K39" s="156">
        <v>225114.89166666701</v>
      </c>
      <c r="L39" s="152">
        <v>0.76035840513586517</v>
      </c>
      <c r="M39" s="154">
        <v>170498</v>
      </c>
      <c r="N39" s="156">
        <v>225631.941666667</v>
      </c>
      <c r="O39" s="152">
        <v>0.75564655757774724</v>
      </c>
      <c r="P39" s="154">
        <v>170474</v>
      </c>
      <c r="Q39" s="156">
        <v>226193.625</v>
      </c>
      <c r="R39" s="152">
        <v>0.75366403451909836</v>
      </c>
      <c r="S39" s="154">
        <v>170611</v>
      </c>
      <c r="T39" s="156">
        <v>226789.33333333299</v>
      </c>
      <c r="U39" s="152">
        <v>0.75228846741763389</v>
      </c>
      <c r="V39" s="154">
        <v>170717</v>
      </c>
      <c r="W39" s="156">
        <v>227394.566666667</v>
      </c>
      <c r="X39" s="152">
        <v>0.75075232668267977</v>
      </c>
      <c r="Y39" s="154">
        <v>170886</v>
      </c>
      <c r="Z39" s="156">
        <v>228060.2</v>
      </c>
      <c r="AA39" s="152">
        <v>0.74930215793900024</v>
      </c>
      <c r="AB39" s="154">
        <v>171172</v>
      </c>
      <c r="AC39" s="156">
        <v>228470.48333333299</v>
      </c>
      <c r="AD39" s="152">
        <v>0.74920837695372722</v>
      </c>
      <c r="AE39" s="154">
        <v>173245</v>
      </c>
      <c r="AF39" s="156">
        <v>228888.558333333</v>
      </c>
      <c r="AG39" s="152">
        <v>0.75689672415910514</v>
      </c>
      <c r="AH39" s="154">
        <v>173643</v>
      </c>
      <c r="AI39" s="156">
        <v>229299.73333333299</v>
      </c>
      <c r="AJ39" s="152">
        <v>0.757275193807466</v>
      </c>
      <c r="AK39" s="154">
        <v>173318</v>
      </c>
      <c r="AL39" s="156">
        <v>229709.51666666701</v>
      </c>
      <c r="AM39" s="152">
        <v>0.75450944529870256</v>
      </c>
      <c r="AN39" s="154">
        <v>174196</v>
      </c>
      <c r="AO39" s="156">
        <v>230107.61666666699</v>
      </c>
      <c r="AP39" s="152">
        <f t="shared" si="0"/>
        <v>0.75701970462081514</v>
      </c>
      <c r="AQ39" s="154">
        <v>175310</v>
      </c>
      <c r="AR39" s="156">
        <v>230428.15833333301</v>
      </c>
      <c r="AS39" s="152">
        <v>0.76080111592264643</v>
      </c>
      <c r="AT39" s="154">
        <v>172612</v>
      </c>
      <c r="AU39" s="156">
        <v>230714.67499999999</v>
      </c>
      <c r="AV39" s="152">
        <v>0.74816220511330722</v>
      </c>
      <c r="AW39" s="154">
        <v>170567</v>
      </c>
      <c r="AX39" s="156">
        <v>230972.85833333299</v>
      </c>
      <c r="AY39" s="152">
        <v>0.73847204918702136</v>
      </c>
      <c r="AZ39" s="154">
        <v>168306</v>
      </c>
      <c r="BA39" s="156">
        <v>231190.20833333299</v>
      </c>
      <c r="BB39" s="152">
        <v>0.72799795983285875</v>
      </c>
      <c r="BC39" s="154">
        <v>166028</v>
      </c>
      <c r="BD39" s="156">
        <v>231378.02499999999</v>
      </c>
      <c r="BE39" s="152">
        <v>0.71756166126839405</v>
      </c>
      <c r="BF39" s="154">
        <v>165053</v>
      </c>
      <c r="BG39" s="156">
        <v>231517.97500000001</v>
      </c>
      <c r="BH39" s="152">
        <v>0.71291656727733554</v>
      </c>
      <c r="BI39" s="154">
        <v>161470</v>
      </c>
      <c r="BJ39" s="156">
        <v>231619.03333333301</v>
      </c>
      <c r="BK39" s="152">
        <v>0.69713614497139154</v>
      </c>
      <c r="BL39" s="154">
        <v>156958</v>
      </c>
      <c r="BM39" s="156">
        <v>231685.42499999999</v>
      </c>
      <c r="BN39" s="152">
        <v>0.6774616918608497</v>
      </c>
      <c r="BO39" s="154">
        <v>150114</v>
      </c>
      <c r="BP39" s="156">
        <v>231741.72500000001</v>
      </c>
      <c r="BQ39" s="152">
        <v>0.6477642297691536</v>
      </c>
      <c r="BR39" s="154">
        <v>144523</v>
      </c>
      <c r="BS39" s="156">
        <v>231739.02499999999</v>
      </c>
      <c r="BT39" s="152">
        <v>0.62364549950100123</v>
      </c>
      <c r="BU39" s="154">
        <v>139086</v>
      </c>
      <c r="BV39" s="156">
        <v>231682.58333333299</v>
      </c>
      <c r="BW39" s="152">
        <v>0.60032997732889659</v>
      </c>
      <c r="BX39" s="154">
        <v>134394</v>
      </c>
      <c r="BY39" s="156">
        <v>231636.52499999999</v>
      </c>
      <c r="BZ39" s="152">
        <v>0.58019347337385585</v>
      </c>
    </row>
    <row r="40" spans="1:78" x14ac:dyDescent="0.2">
      <c r="A40" s="158" t="s">
        <v>179</v>
      </c>
      <c r="B40" s="158" t="s">
        <v>203</v>
      </c>
      <c r="C40" s="158" t="s">
        <v>278</v>
      </c>
      <c r="D40" s="158" t="s">
        <v>279</v>
      </c>
      <c r="E40" s="158" t="s">
        <v>280</v>
      </c>
      <c r="F40" s="158" t="s">
        <v>29</v>
      </c>
      <c r="G40" s="154">
        <v>332322</v>
      </c>
      <c r="H40" s="156">
        <v>333390.76666666701</v>
      </c>
      <c r="I40" s="152">
        <v>0.99679425235031904</v>
      </c>
      <c r="J40" s="154">
        <v>330378</v>
      </c>
      <c r="K40" s="156">
        <v>333741.89166666701</v>
      </c>
      <c r="L40" s="152">
        <v>0.98992067897180025</v>
      </c>
      <c r="M40" s="154">
        <v>328617</v>
      </c>
      <c r="N40" s="156">
        <v>334118.09166666702</v>
      </c>
      <c r="O40" s="152">
        <v>0.9835354869913624</v>
      </c>
      <c r="P40" s="154">
        <v>328661</v>
      </c>
      <c r="Q40" s="156">
        <v>334535.16666666698</v>
      </c>
      <c r="R40" s="152">
        <v>0.98244080966076719</v>
      </c>
      <c r="S40" s="154">
        <v>327751</v>
      </c>
      <c r="T40" s="156">
        <v>334971.60833333299</v>
      </c>
      <c r="U40" s="152">
        <v>0.97844411838585521</v>
      </c>
      <c r="V40" s="154">
        <v>327354</v>
      </c>
      <c r="W40" s="156">
        <v>335439.16666666698</v>
      </c>
      <c r="X40" s="152">
        <v>0.97589677214199211</v>
      </c>
      <c r="Y40" s="154">
        <v>327014</v>
      </c>
      <c r="Z40" s="156">
        <v>335944.183333333</v>
      </c>
      <c r="AA40" s="152">
        <v>0.97341765752654141</v>
      </c>
      <c r="AB40" s="154">
        <v>326636</v>
      </c>
      <c r="AC40" s="156">
        <v>336217.808333333</v>
      </c>
      <c r="AD40" s="152">
        <v>0.97150118733796098</v>
      </c>
      <c r="AE40" s="154">
        <v>329890</v>
      </c>
      <c r="AF40" s="156">
        <v>336516.6</v>
      </c>
      <c r="AG40" s="152">
        <v>0.98030825225263785</v>
      </c>
      <c r="AH40" s="154">
        <v>329995</v>
      </c>
      <c r="AI40" s="156">
        <v>336818.27500000002</v>
      </c>
      <c r="AJ40" s="152">
        <v>0.97974196916720147</v>
      </c>
      <c r="AK40" s="154">
        <v>329586</v>
      </c>
      <c r="AL40" s="156">
        <v>337125.72499999998</v>
      </c>
      <c r="AM40" s="152">
        <v>0.97763527241951065</v>
      </c>
      <c r="AN40" s="154">
        <v>331407</v>
      </c>
      <c r="AO40" s="156">
        <v>337442.41666666698</v>
      </c>
      <c r="AP40" s="152">
        <f t="shared" si="0"/>
        <v>0.98211423232951511</v>
      </c>
      <c r="AQ40" s="154">
        <v>331082</v>
      </c>
      <c r="AR40" s="156">
        <v>337724.183333333</v>
      </c>
      <c r="AS40" s="152">
        <v>0.98033252085244604</v>
      </c>
      <c r="AT40" s="154">
        <v>326550</v>
      </c>
      <c r="AU40" s="156">
        <v>337984.65833333298</v>
      </c>
      <c r="AV40" s="152">
        <v>0.96616811428743699</v>
      </c>
      <c r="AW40" s="154">
        <v>324051</v>
      </c>
      <c r="AX40" s="156">
        <v>338247.40833333298</v>
      </c>
      <c r="AY40" s="152">
        <v>0.95802951335744502</v>
      </c>
      <c r="AZ40" s="154">
        <v>319466</v>
      </c>
      <c r="BA40" s="156">
        <v>338489.63333333301</v>
      </c>
      <c r="BB40" s="152">
        <v>0.94379847575834264</v>
      </c>
      <c r="BC40" s="154">
        <v>314981</v>
      </c>
      <c r="BD40" s="156">
        <v>338739.23333333299</v>
      </c>
      <c r="BE40" s="152">
        <v>0.92986276464186857</v>
      </c>
      <c r="BF40" s="154">
        <v>314861</v>
      </c>
      <c r="BG40" s="156">
        <v>338965.53333333298</v>
      </c>
      <c r="BH40" s="152">
        <v>0.9288879518330585</v>
      </c>
      <c r="BI40" s="154">
        <v>309865</v>
      </c>
      <c r="BJ40" s="156">
        <v>339173.25833333301</v>
      </c>
      <c r="BK40" s="152">
        <v>0.91358912410326465</v>
      </c>
      <c r="BL40" s="154">
        <v>304065</v>
      </c>
      <c r="BM40" s="156">
        <v>339375.10833333299</v>
      </c>
      <c r="BN40" s="152">
        <v>0.89595551510321281</v>
      </c>
      <c r="BO40" s="154">
        <v>295593</v>
      </c>
      <c r="BP40" s="156">
        <v>339557.36666666699</v>
      </c>
      <c r="BQ40" s="152">
        <v>0.87052447985961245</v>
      </c>
      <c r="BR40" s="154">
        <v>286427</v>
      </c>
      <c r="BS40" s="156">
        <v>339689.53333333298</v>
      </c>
      <c r="BT40" s="152">
        <v>0.84320231238603649</v>
      </c>
      <c r="BU40" s="154">
        <v>278976</v>
      </c>
      <c r="BV40" s="156">
        <v>339795.92499999999</v>
      </c>
      <c r="BW40" s="152">
        <v>0.82101043442472132</v>
      </c>
      <c r="BX40" s="154">
        <v>271330</v>
      </c>
      <c r="BY40" s="156">
        <v>339905.058333333</v>
      </c>
      <c r="BZ40" s="152">
        <v>0.79825231589791801</v>
      </c>
    </row>
    <row r="41" spans="1:78" x14ac:dyDescent="0.2">
      <c r="A41" s="158" t="s">
        <v>183</v>
      </c>
      <c r="B41" s="158" t="s">
        <v>211</v>
      </c>
      <c r="C41" s="158" t="s">
        <v>281</v>
      </c>
      <c r="D41" s="158" t="s">
        <v>282</v>
      </c>
      <c r="E41" s="158" t="s">
        <v>283</v>
      </c>
      <c r="F41" s="158" t="s">
        <v>148</v>
      </c>
      <c r="G41" s="154">
        <v>229655</v>
      </c>
      <c r="H41" s="156">
        <v>246859.22500000001</v>
      </c>
      <c r="I41" s="152">
        <v>0.93030754674045502</v>
      </c>
      <c r="J41" s="154">
        <v>228370</v>
      </c>
      <c r="K41" s="156">
        <v>247253.26666666701</v>
      </c>
      <c r="L41" s="152">
        <v>0.92362783747514898</v>
      </c>
      <c r="M41" s="154">
        <v>227567</v>
      </c>
      <c r="N41" s="156">
        <v>247670.42499999999</v>
      </c>
      <c r="O41" s="152">
        <v>0.91882993296434168</v>
      </c>
      <c r="P41" s="154">
        <v>227705</v>
      </c>
      <c r="Q41" s="156">
        <v>248123.25</v>
      </c>
      <c r="R41" s="152">
        <v>0.91770924328937331</v>
      </c>
      <c r="S41" s="154">
        <v>228222</v>
      </c>
      <c r="T41" s="156">
        <v>248595.99166666699</v>
      </c>
      <c r="U41" s="152">
        <v>0.91804376438222823</v>
      </c>
      <c r="V41" s="154">
        <v>228351</v>
      </c>
      <c r="W41" s="156">
        <v>249088.73333333299</v>
      </c>
      <c r="X41" s="152">
        <v>0.91674559882408835</v>
      </c>
      <c r="Y41" s="154">
        <v>229461</v>
      </c>
      <c r="Z41" s="156">
        <v>249634.11666666699</v>
      </c>
      <c r="AA41" s="152">
        <v>0.91918926412769186</v>
      </c>
      <c r="AB41" s="154">
        <v>229747</v>
      </c>
      <c r="AC41" s="156">
        <v>249921.29166666701</v>
      </c>
      <c r="AD41" s="152">
        <v>0.91927741917413541</v>
      </c>
      <c r="AE41" s="154">
        <v>232410</v>
      </c>
      <c r="AF41" s="156">
        <v>250228.38333333301</v>
      </c>
      <c r="AG41" s="152">
        <v>0.92879151798860138</v>
      </c>
      <c r="AH41" s="154">
        <v>231714</v>
      </c>
      <c r="AI41" s="156">
        <v>250518.8</v>
      </c>
      <c r="AJ41" s="152">
        <v>0.92493657162656062</v>
      </c>
      <c r="AK41" s="154">
        <v>230893</v>
      </c>
      <c r="AL41" s="156">
        <v>250817.625</v>
      </c>
      <c r="AM41" s="152">
        <v>0.92056130425443583</v>
      </c>
      <c r="AN41" s="154">
        <v>231348</v>
      </c>
      <c r="AO41" s="156">
        <v>251118.90833333301</v>
      </c>
      <c r="AP41" s="152">
        <f t="shared" si="0"/>
        <v>0.92126873892311889</v>
      </c>
      <c r="AQ41" s="154">
        <v>229299</v>
      </c>
      <c r="AR41" s="156">
        <v>251384.07500000001</v>
      </c>
      <c r="AS41" s="152">
        <v>0.91214608562614796</v>
      </c>
      <c r="AT41" s="154">
        <v>225075</v>
      </c>
      <c r="AU41" s="156">
        <v>251625.8</v>
      </c>
      <c r="AV41" s="152">
        <v>0.89448299816632482</v>
      </c>
      <c r="AW41" s="154">
        <v>222207</v>
      </c>
      <c r="AX41" s="156">
        <v>251852.32500000001</v>
      </c>
      <c r="AY41" s="152">
        <v>0.88229084246095402</v>
      </c>
      <c r="AZ41" s="154">
        <v>218281</v>
      </c>
      <c r="BA41" s="156">
        <v>252040.95</v>
      </c>
      <c r="BB41" s="152">
        <v>0.86605371071645298</v>
      </c>
      <c r="BC41" s="154">
        <v>214260</v>
      </c>
      <c r="BD41" s="156">
        <v>252225.058333333</v>
      </c>
      <c r="BE41" s="152">
        <v>0.84947943481825061</v>
      </c>
      <c r="BF41" s="154">
        <v>212183</v>
      </c>
      <c r="BG41" s="156">
        <v>252405.54166666701</v>
      </c>
      <c r="BH41" s="152">
        <v>0.8406431911079596</v>
      </c>
      <c r="BI41" s="154">
        <v>205872</v>
      </c>
      <c r="BJ41" s="156">
        <v>252536.88333333301</v>
      </c>
      <c r="BK41" s="152">
        <v>0.81521557280114898</v>
      </c>
      <c r="BL41" s="154">
        <v>199106</v>
      </c>
      <c r="BM41" s="156">
        <v>252651.24166666699</v>
      </c>
      <c r="BN41" s="152">
        <v>0.78806658018601228</v>
      </c>
      <c r="BO41" s="154">
        <v>190519</v>
      </c>
      <c r="BP41" s="156">
        <v>252753.6</v>
      </c>
      <c r="BQ41" s="152">
        <v>0.75377363566730604</v>
      </c>
      <c r="BR41" s="154">
        <v>183055</v>
      </c>
      <c r="BS41" s="156">
        <v>252821.21666666699</v>
      </c>
      <c r="BT41" s="152">
        <v>0.72404920130318606</v>
      </c>
      <c r="BU41" s="154">
        <v>175796</v>
      </c>
      <c r="BV41" s="156">
        <v>252836.375</v>
      </c>
      <c r="BW41" s="152">
        <v>0.69529552462536293</v>
      </c>
      <c r="BX41" s="154">
        <v>169246</v>
      </c>
      <c r="BY41" s="156">
        <v>252840.65</v>
      </c>
      <c r="BZ41" s="152">
        <v>0.66937812412679687</v>
      </c>
    </row>
    <row r="42" spans="1:78" x14ac:dyDescent="0.2">
      <c r="A42" s="158" t="s">
        <v>182</v>
      </c>
      <c r="B42" s="158" t="s">
        <v>219</v>
      </c>
      <c r="C42" s="158" t="s">
        <v>220</v>
      </c>
      <c r="D42" s="158" t="s">
        <v>221</v>
      </c>
      <c r="E42" s="158" t="s">
        <v>284</v>
      </c>
      <c r="F42" s="158" t="s">
        <v>30</v>
      </c>
      <c r="G42" s="154">
        <v>213170</v>
      </c>
      <c r="H42" s="156">
        <v>214187.26666666701</v>
      </c>
      <c r="I42" s="152">
        <v>0.99525057356350621</v>
      </c>
      <c r="J42" s="154">
        <v>212248</v>
      </c>
      <c r="K42" s="156">
        <v>214433.14166666701</v>
      </c>
      <c r="L42" s="152">
        <v>0.98980968310363249</v>
      </c>
      <c r="M42" s="154">
        <v>212134</v>
      </c>
      <c r="N42" s="156">
        <v>214704.57500000001</v>
      </c>
      <c r="O42" s="152">
        <v>0.98802738600237083</v>
      </c>
      <c r="P42" s="154">
        <v>212939</v>
      </c>
      <c r="Q42" s="156">
        <v>214999.2</v>
      </c>
      <c r="R42" s="152">
        <v>0.99041763876330702</v>
      </c>
      <c r="S42" s="154">
        <v>212706</v>
      </c>
      <c r="T42" s="156">
        <v>215314.90833333301</v>
      </c>
      <c r="U42" s="152">
        <v>0.98788328985889773</v>
      </c>
      <c r="V42" s="154">
        <v>213118</v>
      </c>
      <c r="W42" s="156">
        <v>215638.3</v>
      </c>
      <c r="X42" s="152">
        <v>0.98831237308029241</v>
      </c>
      <c r="Y42" s="154">
        <v>212238</v>
      </c>
      <c r="Z42" s="156">
        <v>215971.95833333299</v>
      </c>
      <c r="AA42" s="152">
        <v>0.98271091135095434</v>
      </c>
      <c r="AB42" s="154">
        <v>212592</v>
      </c>
      <c r="AC42" s="156">
        <v>216171.308333333</v>
      </c>
      <c r="AD42" s="152">
        <v>0.98344225993297063</v>
      </c>
      <c r="AE42" s="154">
        <v>214208</v>
      </c>
      <c r="AF42" s="156">
        <v>216379.03333333301</v>
      </c>
      <c r="AG42" s="152">
        <v>0.98996652633165005</v>
      </c>
      <c r="AH42" s="154">
        <v>214413</v>
      </c>
      <c r="AI42" s="156">
        <v>216580.39166666701</v>
      </c>
      <c r="AJ42" s="152">
        <v>0.98999266900392913</v>
      </c>
      <c r="AK42" s="154">
        <v>213567</v>
      </c>
      <c r="AL42" s="156">
        <v>216788.35</v>
      </c>
      <c r="AM42" s="152">
        <v>0.98514057605032745</v>
      </c>
      <c r="AN42" s="154">
        <v>214740</v>
      </c>
      <c r="AO42" s="156">
        <v>216979.85833333299</v>
      </c>
      <c r="AP42" s="152">
        <f t="shared" si="0"/>
        <v>0.98967711403934999</v>
      </c>
      <c r="AQ42" s="154">
        <v>212660</v>
      </c>
      <c r="AR42" s="156">
        <v>217152.85833333299</v>
      </c>
      <c r="AS42" s="152">
        <v>0.97931015797896437</v>
      </c>
      <c r="AT42" s="154">
        <v>208415</v>
      </c>
      <c r="AU42" s="156">
        <v>217307.27499999999</v>
      </c>
      <c r="AV42" s="152">
        <v>0.95907971787875024</v>
      </c>
      <c r="AW42" s="154">
        <v>205212</v>
      </c>
      <c r="AX42" s="156">
        <v>217447.40833333301</v>
      </c>
      <c r="AY42" s="152">
        <v>0.94373164331038195</v>
      </c>
      <c r="AZ42" s="154">
        <v>201896</v>
      </c>
      <c r="BA42" s="156">
        <v>217579.375</v>
      </c>
      <c r="BB42" s="152">
        <v>0.92791883421854671</v>
      </c>
      <c r="BC42" s="154">
        <v>198642</v>
      </c>
      <c r="BD42" s="156">
        <v>217701.99166666699</v>
      </c>
      <c r="BE42" s="152">
        <v>0.91244916263398002</v>
      </c>
      <c r="BF42" s="154">
        <v>196336</v>
      </c>
      <c r="BG42" s="156">
        <v>217820.84166666699</v>
      </c>
      <c r="BH42" s="152">
        <v>0.90136461918761002</v>
      </c>
      <c r="BI42" s="154">
        <v>191978</v>
      </c>
      <c r="BJ42" s="156">
        <v>217937.25833333301</v>
      </c>
      <c r="BK42" s="152">
        <v>0.88088655179084352</v>
      </c>
      <c r="BL42" s="154">
        <v>186596</v>
      </c>
      <c r="BM42" s="156">
        <v>218038.33333333299</v>
      </c>
      <c r="BN42" s="152">
        <v>0.85579447039129342</v>
      </c>
      <c r="BO42" s="154">
        <v>180303</v>
      </c>
      <c r="BP42" s="156">
        <v>218134.71666666699</v>
      </c>
      <c r="BQ42" s="152">
        <v>0.82656719093239117</v>
      </c>
      <c r="BR42" s="154">
        <v>172938</v>
      </c>
      <c r="BS42" s="156">
        <v>218216.71666666699</v>
      </c>
      <c r="BT42" s="152">
        <v>0.79250573760656617</v>
      </c>
      <c r="BU42" s="154">
        <v>168420</v>
      </c>
      <c r="BV42" s="156">
        <v>218291.96666666699</v>
      </c>
      <c r="BW42" s="152">
        <v>0.77153549244978969</v>
      </c>
      <c r="BX42" s="154">
        <v>164190</v>
      </c>
      <c r="BY42" s="156">
        <v>218382.066666667</v>
      </c>
      <c r="BZ42" s="152">
        <v>0.75184745023324451</v>
      </c>
    </row>
    <row r="43" spans="1:78" x14ac:dyDescent="0.2">
      <c r="A43" s="158" t="s">
        <v>180</v>
      </c>
      <c r="B43" s="158" t="s">
        <v>215</v>
      </c>
      <c r="C43" s="158" t="s">
        <v>285</v>
      </c>
      <c r="D43" s="158" t="s">
        <v>286</v>
      </c>
      <c r="E43" s="158" t="s">
        <v>287</v>
      </c>
      <c r="F43" s="158" t="s">
        <v>31</v>
      </c>
      <c r="G43" s="154">
        <v>182573</v>
      </c>
      <c r="H43" s="156">
        <v>193083.40833333301</v>
      </c>
      <c r="I43" s="152">
        <v>0.94556545057880803</v>
      </c>
      <c r="J43" s="154">
        <v>181846</v>
      </c>
      <c r="K43" s="156">
        <v>193382.70833333299</v>
      </c>
      <c r="L43" s="152">
        <v>0.94034260646796186</v>
      </c>
      <c r="M43" s="154">
        <v>180829</v>
      </c>
      <c r="N43" s="156">
        <v>193698.441666667</v>
      </c>
      <c r="O43" s="152">
        <v>0.9335593949237142</v>
      </c>
      <c r="P43" s="154">
        <v>181604</v>
      </c>
      <c r="Q43" s="156">
        <v>194044.79999999999</v>
      </c>
      <c r="R43" s="152">
        <v>0.93588697043157054</v>
      </c>
      <c r="S43" s="154">
        <v>182725</v>
      </c>
      <c r="T43" s="156">
        <v>194442.17499999999</v>
      </c>
      <c r="U43" s="152">
        <v>0.93973953953148293</v>
      </c>
      <c r="V43" s="154">
        <v>183610</v>
      </c>
      <c r="W43" s="156">
        <v>194870.441666667</v>
      </c>
      <c r="X43" s="152">
        <v>0.94221575334689089</v>
      </c>
      <c r="Y43" s="154">
        <v>184253</v>
      </c>
      <c r="Z43" s="156">
        <v>195308.25</v>
      </c>
      <c r="AA43" s="152">
        <v>0.94339588829452925</v>
      </c>
      <c r="AB43" s="154">
        <v>184432</v>
      </c>
      <c r="AC43" s="156">
        <v>195554.8</v>
      </c>
      <c r="AD43" s="152">
        <v>0.94312182569796299</v>
      </c>
      <c r="AE43" s="154">
        <v>186755</v>
      </c>
      <c r="AF43" s="156">
        <v>195796.45833333299</v>
      </c>
      <c r="AG43" s="152">
        <v>0.9538221558740333</v>
      </c>
      <c r="AH43" s="154">
        <v>186804</v>
      </c>
      <c r="AI43" s="156">
        <v>196035.27499999999</v>
      </c>
      <c r="AJ43" s="152">
        <v>0.95291013313802841</v>
      </c>
      <c r="AK43" s="154">
        <v>186894</v>
      </c>
      <c r="AL43" s="156">
        <v>196283.875</v>
      </c>
      <c r="AM43" s="152">
        <v>0.95216176061329538</v>
      </c>
      <c r="AN43" s="154">
        <v>187254</v>
      </c>
      <c r="AO43" s="156">
        <v>196527.42499999999</v>
      </c>
      <c r="AP43" s="152">
        <f t="shared" si="0"/>
        <v>0.95281358314240372</v>
      </c>
      <c r="AQ43" s="154">
        <v>185307</v>
      </c>
      <c r="AR43" s="156">
        <v>196752</v>
      </c>
      <c r="AS43" s="152">
        <v>0.94183032446938275</v>
      </c>
      <c r="AT43" s="154">
        <v>182143</v>
      </c>
      <c r="AU43" s="156">
        <v>196956.91666666701</v>
      </c>
      <c r="AV43" s="152">
        <v>0.924786004384206</v>
      </c>
      <c r="AW43" s="154">
        <v>180602</v>
      </c>
      <c r="AX43" s="156">
        <v>197155.808333333</v>
      </c>
      <c r="AY43" s="152">
        <v>0.91603692291253558</v>
      </c>
      <c r="AZ43" s="154">
        <v>177693</v>
      </c>
      <c r="BA43" s="156">
        <v>197338.90833333301</v>
      </c>
      <c r="BB43" s="152">
        <v>0.90044584466764999</v>
      </c>
      <c r="BC43" s="154">
        <v>173375</v>
      </c>
      <c r="BD43" s="156">
        <v>197493.25833333301</v>
      </c>
      <c r="BE43" s="152">
        <v>0.87787806765218412</v>
      </c>
      <c r="BF43" s="154">
        <v>171245</v>
      </c>
      <c r="BG43" s="156">
        <v>197630.75833333301</v>
      </c>
      <c r="BH43" s="152">
        <v>0.86648961651591905</v>
      </c>
      <c r="BI43" s="154">
        <v>167240</v>
      </c>
      <c r="BJ43" s="156">
        <v>197772.85</v>
      </c>
      <c r="BK43" s="152">
        <v>0.84561657477252306</v>
      </c>
      <c r="BL43" s="154">
        <v>163514</v>
      </c>
      <c r="BM43" s="156">
        <v>197920.15</v>
      </c>
      <c r="BN43" s="152">
        <v>0.82616145955831177</v>
      </c>
      <c r="BO43" s="154">
        <v>157251</v>
      </c>
      <c r="BP43" s="156">
        <v>198071.308333333</v>
      </c>
      <c r="BQ43" s="152">
        <v>0.79391104811285063</v>
      </c>
      <c r="BR43" s="154">
        <v>150868</v>
      </c>
      <c r="BS43" s="156">
        <v>198219.36666666699</v>
      </c>
      <c r="BT43" s="152">
        <v>0.76111634567829689</v>
      </c>
      <c r="BU43" s="154">
        <v>146523</v>
      </c>
      <c r="BV43" s="156">
        <v>198364.35833333299</v>
      </c>
      <c r="BW43" s="152">
        <v>0.73865588168708018</v>
      </c>
      <c r="BX43" s="154">
        <v>142708</v>
      </c>
      <c r="BY43" s="156">
        <v>198522.9</v>
      </c>
      <c r="BZ43" s="152">
        <v>0.71884905973064062</v>
      </c>
    </row>
    <row r="44" spans="1:78" x14ac:dyDescent="0.2">
      <c r="A44" s="158" t="s">
        <v>181</v>
      </c>
      <c r="B44" s="158" t="s">
        <v>199</v>
      </c>
      <c r="C44" s="158" t="s">
        <v>288</v>
      </c>
      <c r="D44" s="158" t="s">
        <v>289</v>
      </c>
      <c r="E44" s="158" t="s">
        <v>290</v>
      </c>
      <c r="F44" s="158" t="s">
        <v>32</v>
      </c>
      <c r="G44" s="154">
        <v>180528</v>
      </c>
      <c r="H44" s="156">
        <v>183561.816666667</v>
      </c>
      <c r="I44" s="152">
        <v>0.98347250685486431</v>
      </c>
      <c r="J44" s="154">
        <v>180703</v>
      </c>
      <c r="K44" s="156">
        <v>183782.57500000001</v>
      </c>
      <c r="L44" s="152">
        <v>0.98324337875884038</v>
      </c>
      <c r="M44" s="154">
        <v>180444</v>
      </c>
      <c r="N44" s="156">
        <v>184023.77499999999</v>
      </c>
      <c r="O44" s="152">
        <v>0.98054721461941541</v>
      </c>
      <c r="P44" s="154">
        <v>181089</v>
      </c>
      <c r="Q44" s="156">
        <v>184291.71666666699</v>
      </c>
      <c r="R44" s="152">
        <v>0.98262148334935839</v>
      </c>
      <c r="S44" s="154">
        <v>181208</v>
      </c>
      <c r="T44" s="156">
        <v>184581.183333333</v>
      </c>
      <c r="U44" s="152">
        <v>0.98172520474505032</v>
      </c>
      <c r="V44" s="154">
        <v>181648</v>
      </c>
      <c r="W44" s="156">
        <v>184868.03333333301</v>
      </c>
      <c r="X44" s="152">
        <v>0.98258198956697396</v>
      </c>
      <c r="Y44" s="154">
        <v>181603</v>
      </c>
      <c r="Z44" s="156">
        <v>185156.183333333</v>
      </c>
      <c r="AA44" s="152">
        <v>0.98080980462350387</v>
      </c>
      <c r="AB44" s="154">
        <v>181841</v>
      </c>
      <c r="AC44" s="156">
        <v>185297.058333333</v>
      </c>
      <c r="AD44" s="152">
        <v>0.98134855261913623</v>
      </c>
      <c r="AE44" s="154">
        <v>183057</v>
      </c>
      <c r="AF44" s="156">
        <v>185432.95833333299</v>
      </c>
      <c r="AG44" s="152">
        <v>0.9871869685158019</v>
      </c>
      <c r="AH44" s="154">
        <v>182302</v>
      </c>
      <c r="AI44" s="156">
        <v>185557.183333333</v>
      </c>
      <c r="AJ44" s="152">
        <v>0.98245724970137416</v>
      </c>
      <c r="AK44" s="154">
        <v>181679</v>
      </c>
      <c r="AL44" s="156">
        <v>185676.38333333301</v>
      </c>
      <c r="AM44" s="152">
        <v>0.97847123440487982</v>
      </c>
      <c r="AN44" s="154">
        <v>182074</v>
      </c>
      <c r="AO44" s="156">
        <v>185787.35833333299</v>
      </c>
      <c r="AP44" s="152">
        <f t="shared" si="0"/>
        <v>0.98001285788955239</v>
      </c>
      <c r="AQ44" s="154">
        <v>180145</v>
      </c>
      <c r="AR44" s="156">
        <v>185882.25</v>
      </c>
      <c r="AS44" s="152">
        <v>0.96913503037541238</v>
      </c>
      <c r="AT44" s="154">
        <v>177439</v>
      </c>
      <c r="AU44" s="156">
        <v>185959.39166666701</v>
      </c>
      <c r="AV44" s="152">
        <v>0.95418143934381194</v>
      </c>
      <c r="AW44" s="154">
        <v>175578</v>
      </c>
      <c r="AX44" s="156">
        <v>186024.65833333301</v>
      </c>
      <c r="AY44" s="152">
        <v>0.943842615130012</v>
      </c>
      <c r="AZ44" s="154">
        <v>173531</v>
      </c>
      <c r="BA44" s="156">
        <v>186074.47500000001</v>
      </c>
      <c r="BB44" s="152">
        <v>0.93258895396587838</v>
      </c>
      <c r="BC44" s="154">
        <v>170655</v>
      </c>
      <c r="BD44" s="156">
        <v>186116.375</v>
      </c>
      <c r="BE44" s="152">
        <v>0.91692630484555693</v>
      </c>
      <c r="BF44" s="154">
        <v>169645</v>
      </c>
      <c r="BG44" s="156">
        <v>186171.47500000001</v>
      </c>
      <c r="BH44" s="152">
        <v>0.91122982186180779</v>
      </c>
      <c r="BI44" s="154">
        <v>166539</v>
      </c>
      <c r="BJ44" s="156">
        <v>186223.70833333299</v>
      </c>
      <c r="BK44" s="152">
        <v>0.89429536921207609</v>
      </c>
      <c r="BL44" s="154">
        <v>163366</v>
      </c>
      <c r="BM44" s="156">
        <v>186279.55</v>
      </c>
      <c r="BN44" s="152">
        <v>0.87699374407979835</v>
      </c>
      <c r="BO44" s="154">
        <v>157835</v>
      </c>
      <c r="BP44" s="156">
        <v>186331.70833333299</v>
      </c>
      <c r="BQ44" s="152">
        <v>0.84706463227206297</v>
      </c>
      <c r="BR44" s="154">
        <v>151945</v>
      </c>
      <c r="BS44" s="156">
        <v>186378.23333333299</v>
      </c>
      <c r="BT44" s="152">
        <v>0.81525077946334013</v>
      </c>
      <c r="BU44" s="154">
        <v>148117</v>
      </c>
      <c r="BV44" s="156">
        <v>186418.816666667</v>
      </c>
      <c r="BW44" s="152">
        <v>0.79453889177317349</v>
      </c>
      <c r="BX44" s="154">
        <v>145037</v>
      </c>
      <c r="BY44" s="156">
        <v>186468.64166666701</v>
      </c>
      <c r="BZ44" s="152">
        <v>0.77780906593007426</v>
      </c>
    </row>
    <row r="45" spans="1:78" x14ac:dyDescent="0.2">
      <c r="A45" s="158" t="s">
        <v>180</v>
      </c>
      <c r="B45" s="158" t="s">
        <v>215</v>
      </c>
      <c r="C45" s="158" t="s">
        <v>246</v>
      </c>
      <c r="D45" s="158" t="s">
        <v>247</v>
      </c>
      <c r="E45" s="158" t="s">
        <v>291</v>
      </c>
      <c r="F45" s="158" t="s">
        <v>33</v>
      </c>
      <c r="G45" s="154">
        <v>84403</v>
      </c>
      <c r="H45" s="156">
        <v>80513.216666666704</v>
      </c>
      <c r="I45" s="152">
        <v>1.0483123578261371</v>
      </c>
      <c r="J45" s="154">
        <v>83982</v>
      </c>
      <c r="K45" s="156">
        <v>80652.058333333305</v>
      </c>
      <c r="L45" s="152">
        <v>1.0412877456010374</v>
      </c>
      <c r="M45" s="154">
        <v>83109</v>
      </c>
      <c r="N45" s="156">
        <v>80802.566666666695</v>
      </c>
      <c r="O45" s="152">
        <v>1.0285440602753126</v>
      </c>
      <c r="P45" s="154">
        <v>84149</v>
      </c>
      <c r="Q45" s="156">
        <v>80967.383333333302</v>
      </c>
      <c r="R45" s="152">
        <v>1.0392950412336823</v>
      </c>
      <c r="S45" s="154">
        <v>84360</v>
      </c>
      <c r="T45" s="156">
        <v>81141.491666666698</v>
      </c>
      <c r="U45" s="152">
        <v>1.0396653828666977</v>
      </c>
      <c r="V45" s="154">
        <v>84347</v>
      </c>
      <c r="W45" s="156">
        <v>81317.425000000003</v>
      </c>
      <c r="X45" s="152">
        <v>1.037256160041959</v>
      </c>
      <c r="Y45" s="154">
        <v>84155</v>
      </c>
      <c r="Z45" s="156">
        <v>81498.8</v>
      </c>
      <c r="AA45" s="152">
        <v>1.0325918909235472</v>
      </c>
      <c r="AB45" s="154">
        <v>83976</v>
      </c>
      <c r="AC45" s="156">
        <v>81594.266666666706</v>
      </c>
      <c r="AD45" s="152">
        <v>1.0291899594252532</v>
      </c>
      <c r="AE45" s="154">
        <v>84515</v>
      </c>
      <c r="AF45" s="156">
        <v>81683.05</v>
      </c>
      <c r="AG45" s="152">
        <v>1.0346699835522792</v>
      </c>
      <c r="AH45" s="154">
        <v>84019</v>
      </c>
      <c r="AI45" s="156">
        <v>81776.641666666706</v>
      </c>
      <c r="AJ45" s="152">
        <v>1.0274205236071379</v>
      </c>
      <c r="AK45" s="154">
        <v>83612</v>
      </c>
      <c r="AL45" s="156">
        <v>81873.324999999997</v>
      </c>
      <c r="AM45" s="152">
        <v>1.0212361596405179</v>
      </c>
      <c r="AN45" s="154">
        <v>83576</v>
      </c>
      <c r="AO45" s="156">
        <v>81962.433333333305</v>
      </c>
      <c r="AP45" s="152">
        <f t="shared" si="0"/>
        <v>1.0196866613281779</v>
      </c>
      <c r="AQ45" s="154">
        <v>82752</v>
      </c>
      <c r="AR45" s="156">
        <v>82035.7</v>
      </c>
      <c r="AS45" s="152">
        <v>1.0087315644286574</v>
      </c>
      <c r="AT45" s="154">
        <v>81141</v>
      </c>
      <c r="AU45" s="156">
        <v>82101.100000000006</v>
      </c>
      <c r="AV45" s="152">
        <v>0.98830588140719178</v>
      </c>
      <c r="AW45" s="154">
        <v>80417</v>
      </c>
      <c r="AX45" s="156">
        <v>82161.274999999994</v>
      </c>
      <c r="AY45" s="152">
        <v>0.97877010793710306</v>
      </c>
      <c r="AZ45" s="154">
        <v>78401</v>
      </c>
      <c r="BA45" s="156">
        <v>82214.141666666706</v>
      </c>
      <c r="BB45" s="152">
        <v>0.95361939455468736</v>
      </c>
      <c r="BC45" s="154">
        <v>77022</v>
      </c>
      <c r="BD45" s="156">
        <v>82262.516666666706</v>
      </c>
      <c r="BE45" s="152">
        <v>0.93629520613985551</v>
      </c>
      <c r="BF45" s="154">
        <v>76925</v>
      </c>
      <c r="BG45" s="156">
        <v>82310.016666666706</v>
      </c>
      <c r="BH45" s="152">
        <v>0.93457641141691705</v>
      </c>
      <c r="BI45" s="154">
        <v>75947</v>
      </c>
      <c r="BJ45" s="156">
        <v>82356.091666666704</v>
      </c>
      <c r="BK45" s="152">
        <v>0.92217829261972184</v>
      </c>
      <c r="BL45" s="154">
        <v>74601</v>
      </c>
      <c r="BM45" s="156">
        <v>82404.016666666706</v>
      </c>
      <c r="BN45" s="152">
        <v>0.90530781165400265</v>
      </c>
      <c r="BO45" s="154">
        <v>72455</v>
      </c>
      <c r="BP45" s="156">
        <v>82454.858333333294</v>
      </c>
      <c r="BQ45" s="152">
        <v>0.87872323674479302</v>
      </c>
      <c r="BR45" s="154">
        <v>70055</v>
      </c>
      <c r="BS45" s="156">
        <v>82491.024999999994</v>
      </c>
      <c r="BT45" s="152">
        <v>0.84924390259425198</v>
      </c>
      <c r="BU45" s="154">
        <v>68593</v>
      </c>
      <c r="BV45" s="156">
        <v>82518.916666666701</v>
      </c>
      <c r="BW45" s="152">
        <v>0.83123970564325111</v>
      </c>
      <c r="BX45" s="154">
        <v>67277</v>
      </c>
      <c r="BY45" s="156">
        <v>82557.824999999997</v>
      </c>
      <c r="BZ45" s="152">
        <v>0.81490761172547854</v>
      </c>
    </row>
    <row r="46" spans="1:78" s="147" customFormat="1" x14ac:dyDescent="0.2">
      <c r="A46" s="158" t="s">
        <v>183</v>
      </c>
      <c r="B46" s="158" t="s">
        <v>211</v>
      </c>
      <c r="C46" s="158" t="s">
        <v>234</v>
      </c>
      <c r="D46" s="158" t="s">
        <v>235</v>
      </c>
      <c r="E46" s="158" t="s">
        <v>292</v>
      </c>
      <c r="F46" s="158" t="s">
        <v>293</v>
      </c>
      <c r="G46" s="170">
        <v>318730</v>
      </c>
      <c r="H46" s="192">
        <v>331093.566666667</v>
      </c>
      <c r="I46" s="191">
        <v>0.96265839052344315</v>
      </c>
      <c r="J46" s="170">
        <v>317873</v>
      </c>
      <c r="K46" s="192">
        <v>332108.90000000002</v>
      </c>
      <c r="L46" s="152">
        <v>0.95713484342033583</v>
      </c>
      <c r="M46" s="154">
        <v>316792</v>
      </c>
      <c r="N46" s="156">
        <v>333155.691666667</v>
      </c>
      <c r="O46" s="152">
        <v>0.95088274918911064</v>
      </c>
      <c r="P46" s="154">
        <v>316760</v>
      </c>
      <c r="Q46" s="156">
        <v>334240.39166666701</v>
      </c>
      <c r="R46" s="152">
        <v>0.94770113935212252</v>
      </c>
      <c r="S46" s="154">
        <v>317343</v>
      </c>
      <c r="T46" s="156">
        <v>335346.86666666699</v>
      </c>
      <c r="U46" s="152">
        <v>0.94631270348333762</v>
      </c>
      <c r="V46" s="154">
        <v>316699</v>
      </c>
      <c r="W46" s="156">
        <v>336458.55</v>
      </c>
      <c r="X46" s="152">
        <v>0.9412719635152681</v>
      </c>
      <c r="Y46" s="154">
        <v>316869</v>
      </c>
      <c r="Z46" s="156">
        <v>337586.05</v>
      </c>
      <c r="AA46" s="152">
        <v>0.93863179476758596</v>
      </c>
      <c r="AB46" s="170">
        <v>317227</v>
      </c>
      <c r="AC46" s="192">
        <v>337783.75</v>
      </c>
      <c r="AD46" s="191">
        <v>0.93914227667849626</v>
      </c>
      <c r="AE46" s="154">
        <v>319377</v>
      </c>
      <c r="AF46" s="156">
        <v>337970.22499999998</v>
      </c>
      <c r="AG46" s="152">
        <v>0.94498561226806299</v>
      </c>
      <c r="AH46" s="170">
        <v>318736</v>
      </c>
      <c r="AI46" s="192">
        <v>338136.03333333298</v>
      </c>
      <c r="AJ46" s="152">
        <v>0.94262654251282196</v>
      </c>
      <c r="AK46" s="154">
        <v>318955</v>
      </c>
      <c r="AL46" s="156">
        <v>338280.78333333298</v>
      </c>
      <c r="AM46" s="152">
        <v>0.94287058477605024</v>
      </c>
      <c r="AN46" s="154">
        <v>320011</v>
      </c>
      <c r="AO46" s="156">
        <v>338430.14166666701</v>
      </c>
      <c r="AP46" s="152">
        <f t="shared" si="0"/>
        <v>0.94557476004956809</v>
      </c>
      <c r="AQ46" s="154">
        <v>317927</v>
      </c>
      <c r="AR46" s="156">
        <v>338559.97499999998</v>
      </c>
      <c r="AS46" s="152">
        <v>0.93905666196956694</v>
      </c>
      <c r="AT46" s="154">
        <v>313141</v>
      </c>
      <c r="AU46" s="156">
        <v>338676</v>
      </c>
      <c r="AV46" s="152">
        <v>0.92460345581027292</v>
      </c>
      <c r="AW46" s="154">
        <v>309467</v>
      </c>
      <c r="AX46" s="156">
        <v>338768.60833333299</v>
      </c>
      <c r="AY46" s="152">
        <v>0.9135055385518438</v>
      </c>
      <c r="AZ46" s="170">
        <v>305182</v>
      </c>
      <c r="BA46" s="192">
        <v>338844.26666666701</v>
      </c>
      <c r="BB46" s="152">
        <v>0.90065564042793211</v>
      </c>
      <c r="BC46" s="154">
        <v>299282</v>
      </c>
      <c r="BD46" s="156">
        <v>338911.808333333</v>
      </c>
      <c r="BE46" s="152">
        <v>0.88306749024703346</v>
      </c>
      <c r="BF46" s="170">
        <v>297605</v>
      </c>
      <c r="BG46" s="192">
        <v>338986.60833333299</v>
      </c>
      <c r="BH46" s="152">
        <v>0.87792553653729721</v>
      </c>
      <c r="BI46" s="154">
        <v>292086</v>
      </c>
      <c r="BJ46" s="156">
        <v>339053.57500000001</v>
      </c>
      <c r="BK46" s="152">
        <v>0.86147447346632455</v>
      </c>
      <c r="BL46" s="154">
        <v>285333</v>
      </c>
      <c r="BM46" s="156">
        <v>339149.066666667</v>
      </c>
      <c r="BN46" s="152">
        <v>0.84132031617955128</v>
      </c>
      <c r="BO46" s="154">
        <v>277534</v>
      </c>
      <c r="BP46" s="156">
        <v>339244.00833333301</v>
      </c>
      <c r="BQ46" s="152">
        <v>0.8180955099649152</v>
      </c>
      <c r="BR46" s="154">
        <v>268024</v>
      </c>
      <c r="BS46" s="156">
        <v>339323.17499999999</v>
      </c>
      <c r="BT46" s="152">
        <v>0.78987826280948836</v>
      </c>
      <c r="BU46" s="154">
        <v>259270</v>
      </c>
      <c r="BV46" s="156">
        <v>339419.15</v>
      </c>
      <c r="BW46" s="152">
        <v>0.76386379495676648</v>
      </c>
      <c r="BX46" s="170">
        <v>251944</v>
      </c>
      <c r="BY46" s="192">
        <v>339546.35</v>
      </c>
      <c r="BZ46" s="152">
        <v>0.74200179150799295</v>
      </c>
    </row>
    <row r="47" spans="1:78" s="147" customFormat="1" x14ac:dyDescent="0.2">
      <c r="A47" s="158" t="s">
        <v>183</v>
      </c>
      <c r="B47" s="158" t="s">
        <v>211</v>
      </c>
      <c r="C47" s="158" t="s">
        <v>294</v>
      </c>
      <c r="D47" s="158" t="s">
        <v>295</v>
      </c>
      <c r="E47" s="158" t="s">
        <v>296</v>
      </c>
      <c r="F47" s="158" t="s">
        <v>34</v>
      </c>
      <c r="G47" s="170">
        <v>100442</v>
      </c>
      <c r="H47" s="192">
        <v>120359.258333333</v>
      </c>
      <c r="I47" s="191">
        <v>0.8345182696442639</v>
      </c>
      <c r="J47" s="170">
        <v>100090</v>
      </c>
      <c r="K47" s="192">
        <v>120413.15</v>
      </c>
      <c r="L47" s="152">
        <v>0.83122150695335184</v>
      </c>
      <c r="M47" s="154">
        <v>99791</v>
      </c>
      <c r="N47" s="156">
        <v>120473.2</v>
      </c>
      <c r="O47" s="152">
        <v>0.82832530388501346</v>
      </c>
      <c r="P47" s="154">
        <v>99822</v>
      </c>
      <c r="Q47" s="156">
        <v>120546.83333333299</v>
      </c>
      <c r="R47" s="152">
        <v>0.82807650138742994</v>
      </c>
      <c r="S47" s="154">
        <v>99926</v>
      </c>
      <c r="T47" s="156">
        <v>120627.358333333</v>
      </c>
      <c r="U47" s="152">
        <v>0.82838587680807574</v>
      </c>
      <c r="V47" s="154">
        <v>99771</v>
      </c>
      <c r="W47" s="156">
        <v>120708.75</v>
      </c>
      <c r="X47" s="152">
        <v>0.82654322905340338</v>
      </c>
      <c r="Y47" s="154">
        <v>99601</v>
      </c>
      <c r="Z47" s="156">
        <v>120791.191666667</v>
      </c>
      <c r="AA47" s="152">
        <v>0.82457171442481469</v>
      </c>
      <c r="AB47" s="170">
        <v>99593</v>
      </c>
      <c r="AC47" s="192">
        <v>120841.058333333</v>
      </c>
      <c r="AD47" s="191">
        <v>0.82416524129802415</v>
      </c>
      <c r="AE47" s="154">
        <v>99589</v>
      </c>
      <c r="AF47" s="156">
        <v>120897.52499999999</v>
      </c>
      <c r="AG47" s="152">
        <v>0.82374721897739434</v>
      </c>
      <c r="AH47" s="170">
        <v>99375</v>
      </c>
      <c r="AI47" s="192">
        <v>120950.96666666699</v>
      </c>
      <c r="AJ47" s="152">
        <v>0.82161393776927016</v>
      </c>
      <c r="AK47" s="154">
        <v>98808</v>
      </c>
      <c r="AL47" s="156">
        <v>121005.558333333</v>
      </c>
      <c r="AM47" s="152">
        <v>0.81655753141367626</v>
      </c>
      <c r="AN47" s="154">
        <v>99284</v>
      </c>
      <c r="AO47" s="156">
        <v>121055.633333333</v>
      </c>
      <c r="AP47" s="152">
        <f t="shared" si="0"/>
        <v>0.82015183652475165</v>
      </c>
      <c r="AQ47" s="154">
        <v>98609</v>
      </c>
      <c r="AR47" s="156">
        <v>121090.8</v>
      </c>
      <c r="AS47" s="152">
        <v>0.81433932222761762</v>
      </c>
      <c r="AT47" s="154">
        <v>96787</v>
      </c>
      <c r="AU47" s="156">
        <v>121117.108333333</v>
      </c>
      <c r="AV47" s="152">
        <v>0.79911914453594135</v>
      </c>
      <c r="AW47" s="154">
        <v>95713</v>
      </c>
      <c r="AX47" s="156">
        <v>121142.875</v>
      </c>
      <c r="AY47" s="152">
        <v>0.79008360995229809</v>
      </c>
      <c r="AZ47" s="170">
        <v>94383</v>
      </c>
      <c r="BA47" s="192">
        <v>121161.47500000001</v>
      </c>
      <c r="BB47" s="152">
        <v>0.77898523437421008</v>
      </c>
      <c r="BC47" s="154">
        <v>92719</v>
      </c>
      <c r="BD47" s="156">
        <v>121176.35</v>
      </c>
      <c r="BE47" s="152">
        <v>0.76515755755970527</v>
      </c>
      <c r="BF47" s="170">
        <v>92553</v>
      </c>
      <c r="BG47" s="192">
        <v>121185.491666667</v>
      </c>
      <c r="BH47" s="152">
        <v>0.76373003671575157</v>
      </c>
      <c r="BI47" s="154">
        <v>91053</v>
      </c>
      <c r="BJ47" s="156">
        <v>121202.191666667</v>
      </c>
      <c r="BK47" s="152">
        <v>0.75124879136192535</v>
      </c>
      <c r="BL47" s="154">
        <v>89470</v>
      </c>
      <c r="BM47" s="156">
        <v>121218.41666666701</v>
      </c>
      <c r="BN47" s="152">
        <v>0.73808916549396508</v>
      </c>
      <c r="BO47" s="154">
        <v>87576</v>
      </c>
      <c r="BP47" s="156">
        <v>121227.16666666701</v>
      </c>
      <c r="BQ47" s="152">
        <v>0.72241233056946608</v>
      </c>
      <c r="BR47" s="154">
        <v>84730</v>
      </c>
      <c r="BS47" s="156">
        <v>121230.566666667</v>
      </c>
      <c r="BT47" s="152">
        <v>0.69891614243602285</v>
      </c>
      <c r="BU47" s="154">
        <v>82475</v>
      </c>
      <c r="BV47" s="156">
        <v>121230.641666667</v>
      </c>
      <c r="BW47" s="152">
        <v>0.68031480215019713</v>
      </c>
      <c r="BX47" s="170">
        <v>80499</v>
      </c>
      <c r="BY47" s="192">
        <v>121235.20833333299</v>
      </c>
      <c r="BZ47" s="152">
        <v>0.66399028060124354</v>
      </c>
    </row>
    <row r="48" spans="1:78" x14ac:dyDescent="0.2">
      <c r="A48" s="158" t="s">
        <v>182</v>
      </c>
      <c r="B48" s="158" t="s">
        <v>219</v>
      </c>
      <c r="C48" s="158" t="s">
        <v>220</v>
      </c>
      <c r="D48" s="158" t="s">
        <v>221</v>
      </c>
      <c r="E48" s="158" t="s">
        <v>297</v>
      </c>
      <c r="F48" s="158" t="s">
        <v>35</v>
      </c>
      <c r="G48" s="154">
        <v>112560</v>
      </c>
      <c r="H48" s="156">
        <v>108846.52499999999</v>
      </c>
      <c r="I48" s="152">
        <v>1.0341166151147223</v>
      </c>
      <c r="J48" s="154">
        <v>112159</v>
      </c>
      <c r="K48" s="156">
        <v>108927</v>
      </c>
      <c r="L48" s="152">
        <v>1.0296712477163605</v>
      </c>
      <c r="M48" s="154">
        <v>111696</v>
      </c>
      <c r="N48" s="156">
        <v>109018.491666667</v>
      </c>
      <c r="O48" s="152">
        <v>1.0245601300513283</v>
      </c>
      <c r="P48" s="154">
        <v>111856</v>
      </c>
      <c r="Q48" s="156">
        <v>109124.04166666701</v>
      </c>
      <c r="R48" s="152">
        <v>1.025035347771283</v>
      </c>
      <c r="S48" s="154">
        <v>112351</v>
      </c>
      <c r="T48" s="156">
        <v>109241.433333333</v>
      </c>
      <c r="U48" s="152">
        <v>1.0284650848289278</v>
      </c>
      <c r="V48" s="154">
        <v>112720</v>
      </c>
      <c r="W48" s="156">
        <v>109367.933333333</v>
      </c>
      <c r="X48" s="152">
        <v>1.0306494469128398</v>
      </c>
      <c r="Y48" s="154">
        <v>113479</v>
      </c>
      <c r="Z48" s="156">
        <v>109501.508333333</v>
      </c>
      <c r="AA48" s="152">
        <v>1.0363236244614926</v>
      </c>
      <c r="AB48" s="154">
        <v>114633</v>
      </c>
      <c r="AC48" s="156">
        <v>109583.058333333</v>
      </c>
      <c r="AD48" s="152">
        <v>1.0460832335168631</v>
      </c>
      <c r="AE48" s="154">
        <v>115575</v>
      </c>
      <c r="AF48" s="156">
        <v>109665.691666667</v>
      </c>
      <c r="AG48" s="152">
        <v>1.0538847495832568</v>
      </c>
      <c r="AH48" s="154">
        <v>115268</v>
      </c>
      <c r="AI48" s="156">
        <v>109745.66666666701</v>
      </c>
      <c r="AJ48" s="152">
        <v>1.0503193747968755</v>
      </c>
      <c r="AK48" s="154">
        <v>115251</v>
      </c>
      <c r="AL48" s="156">
        <v>109831.47500000001</v>
      </c>
      <c r="AM48" s="152">
        <v>1.0493440063515489</v>
      </c>
      <c r="AN48" s="154">
        <v>116052</v>
      </c>
      <c r="AO48" s="156">
        <v>109921.508333333</v>
      </c>
      <c r="AP48" s="152">
        <f t="shared" si="0"/>
        <v>1.0557715387972708</v>
      </c>
      <c r="AQ48" s="154">
        <v>115473</v>
      </c>
      <c r="AR48" s="156">
        <v>110003.266666667</v>
      </c>
      <c r="AS48" s="152">
        <v>1.0497233718513783</v>
      </c>
      <c r="AT48" s="154">
        <v>113386</v>
      </c>
      <c r="AU48" s="156">
        <v>110073.508333333</v>
      </c>
      <c r="AV48" s="152">
        <v>1.0300934504298334</v>
      </c>
      <c r="AW48" s="154">
        <v>112404</v>
      </c>
      <c r="AX48" s="156">
        <v>110139.45</v>
      </c>
      <c r="AY48" s="152">
        <v>1.0205607527548031</v>
      </c>
      <c r="AZ48" s="154">
        <v>111251</v>
      </c>
      <c r="BA48" s="156">
        <v>110206.84166666699</v>
      </c>
      <c r="BB48" s="152">
        <v>1.0094745327743915</v>
      </c>
      <c r="BC48" s="154">
        <v>109225</v>
      </c>
      <c r="BD48" s="156">
        <v>110271.808333333</v>
      </c>
      <c r="BE48" s="152">
        <v>0.99050701762168736</v>
      </c>
      <c r="BF48" s="154">
        <v>108431</v>
      </c>
      <c r="BG48" s="156">
        <v>110339.29166666701</v>
      </c>
      <c r="BH48" s="152">
        <v>0.98270523910528695</v>
      </c>
      <c r="BI48" s="154">
        <v>105950</v>
      </c>
      <c r="BJ48" s="156">
        <v>110403.425</v>
      </c>
      <c r="BK48" s="152">
        <v>0.95966225685480322</v>
      </c>
      <c r="BL48" s="154">
        <v>103280</v>
      </c>
      <c r="BM48" s="156">
        <v>110467.71666666699</v>
      </c>
      <c r="BN48" s="152">
        <v>0.93493378080443434</v>
      </c>
      <c r="BO48" s="154">
        <v>100055</v>
      </c>
      <c r="BP48" s="156">
        <v>110533.9</v>
      </c>
      <c r="BQ48" s="152">
        <v>0.90519741002534071</v>
      </c>
      <c r="BR48" s="154">
        <v>96674</v>
      </c>
      <c r="BS48" s="156">
        <v>110604.266666667</v>
      </c>
      <c r="BT48" s="152">
        <v>0.87405308053215292</v>
      </c>
      <c r="BU48" s="154">
        <v>94452</v>
      </c>
      <c r="BV48" s="156">
        <v>110675.15833333301</v>
      </c>
      <c r="BW48" s="152">
        <v>0.85341644342200196</v>
      </c>
      <c r="BX48" s="154">
        <v>92224</v>
      </c>
      <c r="BY48" s="156">
        <v>110742.84166666699</v>
      </c>
      <c r="BZ48" s="152">
        <v>0.83277617417107452</v>
      </c>
    </row>
    <row r="49" spans="1:78" x14ac:dyDescent="0.2">
      <c r="A49" s="158" t="s">
        <v>184</v>
      </c>
      <c r="B49" s="158" t="s">
        <v>190</v>
      </c>
      <c r="C49" s="158" t="s">
        <v>298</v>
      </c>
      <c r="D49" s="158" t="s">
        <v>299</v>
      </c>
      <c r="E49" s="158" t="s">
        <v>300</v>
      </c>
      <c r="F49" s="158" t="s">
        <v>36</v>
      </c>
      <c r="G49" s="154">
        <v>324875</v>
      </c>
      <c r="H49" s="156">
        <v>376395.816666667</v>
      </c>
      <c r="I49" s="152">
        <v>0.86312064484953244</v>
      </c>
      <c r="J49" s="154">
        <v>323541</v>
      </c>
      <c r="K49" s="156">
        <v>376961.816666667</v>
      </c>
      <c r="L49" s="152">
        <v>0.85828586794533357</v>
      </c>
      <c r="M49" s="154">
        <v>322934</v>
      </c>
      <c r="N49" s="156">
        <v>377560.4</v>
      </c>
      <c r="O49" s="152">
        <v>0.85531745384314661</v>
      </c>
      <c r="P49" s="154">
        <v>323219</v>
      </c>
      <c r="Q49" s="156">
        <v>378189.75833333301</v>
      </c>
      <c r="R49" s="152">
        <v>0.85464768116517242</v>
      </c>
      <c r="S49" s="154">
        <v>323321</v>
      </c>
      <c r="T49" s="156">
        <v>378868.01666666701</v>
      </c>
      <c r="U49" s="152">
        <v>0.85338689405514534</v>
      </c>
      <c r="V49" s="154">
        <v>323780</v>
      </c>
      <c r="W49" s="156">
        <v>379591.10833333299</v>
      </c>
      <c r="X49" s="152">
        <v>0.85297045397511473</v>
      </c>
      <c r="Y49" s="154">
        <v>324212</v>
      </c>
      <c r="Z49" s="156">
        <v>380336.03333333298</v>
      </c>
      <c r="AA49" s="152">
        <v>0.85243566631998569</v>
      </c>
      <c r="AB49" s="154">
        <v>324409</v>
      </c>
      <c r="AC49" s="156">
        <v>380716.05</v>
      </c>
      <c r="AD49" s="152">
        <v>0.85210224260311596</v>
      </c>
      <c r="AE49" s="154">
        <v>326056</v>
      </c>
      <c r="AF49" s="156">
        <v>381085.73333333299</v>
      </c>
      <c r="AG49" s="152">
        <v>0.85559749809579233</v>
      </c>
      <c r="AH49" s="154">
        <v>326435</v>
      </c>
      <c r="AI49" s="156">
        <v>381446</v>
      </c>
      <c r="AJ49" s="152">
        <v>0.85578299418528436</v>
      </c>
      <c r="AK49" s="154">
        <v>326834</v>
      </c>
      <c r="AL49" s="156">
        <v>381809.99166666699</v>
      </c>
      <c r="AM49" s="152">
        <v>0.85601217132457108</v>
      </c>
      <c r="AN49" s="154">
        <v>328655</v>
      </c>
      <c r="AO49" s="156">
        <v>382161.65833333298</v>
      </c>
      <c r="AP49" s="152">
        <f t="shared" si="0"/>
        <v>0.85998946475508842</v>
      </c>
      <c r="AQ49" s="154">
        <v>327941</v>
      </c>
      <c r="AR49" s="156">
        <v>382455.04166666698</v>
      </c>
      <c r="AS49" s="152">
        <v>0.85746287608314675</v>
      </c>
      <c r="AT49" s="154">
        <v>323512</v>
      </c>
      <c r="AU49" s="156">
        <v>382714.21666666702</v>
      </c>
      <c r="AV49" s="152">
        <v>0.84530959632934033</v>
      </c>
      <c r="AW49" s="154">
        <v>320844</v>
      </c>
      <c r="AX49" s="156">
        <v>382968.51666666701</v>
      </c>
      <c r="AY49" s="152">
        <v>0.8377816609903217</v>
      </c>
      <c r="AZ49" s="154">
        <v>318236</v>
      </c>
      <c r="BA49" s="156">
        <v>383211.53333333298</v>
      </c>
      <c r="BB49" s="152">
        <v>0.8304447343529856</v>
      </c>
      <c r="BC49" s="154">
        <v>313766</v>
      </c>
      <c r="BD49" s="156">
        <v>383436.58333333302</v>
      </c>
      <c r="BE49" s="152">
        <v>0.81829959278359654</v>
      </c>
      <c r="BF49" s="154">
        <v>312526</v>
      </c>
      <c r="BG49" s="156">
        <v>383648.34166666702</v>
      </c>
      <c r="BH49" s="152">
        <v>0.81461579800477357</v>
      </c>
      <c r="BI49" s="154">
        <v>307936</v>
      </c>
      <c r="BJ49" s="156">
        <v>383867.32500000001</v>
      </c>
      <c r="BK49" s="152">
        <v>0.80219383090238272</v>
      </c>
      <c r="BL49" s="154">
        <v>302060</v>
      </c>
      <c r="BM49" s="156">
        <v>384090.89166666701</v>
      </c>
      <c r="BN49" s="152">
        <v>0.78642843804310403</v>
      </c>
      <c r="BO49" s="154">
        <v>294675</v>
      </c>
      <c r="BP49" s="156">
        <v>384315.35833333299</v>
      </c>
      <c r="BQ49" s="152">
        <v>0.76675311982826322</v>
      </c>
      <c r="BR49" s="154">
        <v>284277</v>
      </c>
      <c r="BS49" s="156">
        <v>384549.53333333298</v>
      </c>
      <c r="BT49" s="152">
        <v>0.73924676890346053</v>
      </c>
      <c r="BU49" s="154">
        <v>276562</v>
      </c>
      <c r="BV49" s="156">
        <v>384791.683333333</v>
      </c>
      <c r="BW49" s="152">
        <v>0.71873175013614576</v>
      </c>
      <c r="BX49" s="154">
        <v>269544</v>
      </c>
      <c r="BY49" s="156">
        <v>385063.22499999998</v>
      </c>
      <c r="BZ49" s="152">
        <v>0.69999933127864911</v>
      </c>
    </row>
    <row r="50" spans="1:78" x14ac:dyDescent="0.2">
      <c r="A50" s="158" t="s">
        <v>181</v>
      </c>
      <c r="B50" s="158" t="s">
        <v>199</v>
      </c>
      <c r="C50" s="158" t="s">
        <v>227</v>
      </c>
      <c r="D50" s="158" t="s">
        <v>228</v>
      </c>
      <c r="E50" s="158" t="s">
        <v>301</v>
      </c>
      <c r="F50" s="158" t="s">
        <v>37</v>
      </c>
      <c r="G50" s="154">
        <v>154140</v>
      </c>
      <c r="H50" s="156">
        <v>137979.01666666701</v>
      </c>
      <c r="I50" s="152">
        <v>1.1171263843137473</v>
      </c>
      <c r="J50" s="154">
        <v>153571</v>
      </c>
      <c r="K50" s="156">
        <v>138075.9</v>
      </c>
      <c r="L50" s="152">
        <v>1.1122216114470376</v>
      </c>
      <c r="M50" s="154">
        <v>153528</v>
      </c>
      <c r="N50" s="156">
        <v>138180.46666666699</v>
      </c>
      <c r="O50" s="152">
        <v>1.1110687617690269</v>
      </c>
      <c r="P50" s="154">
        <v>154271</v>
      </c>
      <c r="Q50" s="156">
        <v>138293.566666667</v>
      </c>
      <c r="R50" s="152">
        <v>1.1155327302523326</v>
      </c>
      <c r="S50" s="154">
        <v>154518</v>
      </c>
      <c r="T50" s="156">
        <v>138410.03333333301</v>
      </c>
      <c r="U50" s="152">
        <v>1.1163786055009044</v>
      </c>
      <c r="V50" s="154">
        <v>154636</v>
      </c>
      <c r="W50" s="156">
        <v>138551.29166666701</v>
      </c>
      <c r="X50" s="152">
        <v>1.1160920850310823</v>
      </c>
      <c r="Y50" s="154">
        <v>153867</v>
      </c>
      <c r="Z50" s="156">
        <v>138698.22500000001</v>
      </c>
      <c r="AA50" s="152">
        <v>1.1093653145164619</v>
      </c>
      <c r="AB50" s="154">
        <v>153709</v>
      </c>
      <c r="AC50" s="156">
        <v>138755.83333333299</v>
      </c>
      <c r="AD50" s="152">
        <v>1.1077660398661946</v>
      </c>
      <c r="AE50" s="154">
        <v>153856</v>
      </c>
      <c r="AF50" s="156">
        <v>138815.625</v>
      </c>
      <c r="AG50" s="152">
        <v>1.1083478534927174</v>
      </c>
      <c r="AH50" s="154">
        <v>152089</v>
      </c>
      <c r="AI50" s="156">
        <v>138879.65833333301</v>
      </c>
      <c r="AJ50" s="152">
        <v>1.0951135812486124</v>
      </c>
      <c r="AK50" s="154">
        <v>150606</v>
      </c>
      <c r="AL50" s="156">
        <v>138954.21666666699</v>
      </c>
      <c r="AM50" s="152">
        <v>1.0838533987153778</v>
      </c>
      <c r="AN50" s="154">
        <v>150871</v>
      </c>
      <c r="AO50" s="156">
        <v>139025.058333333</v>
      </c>
      <c r="AP50" s="152">
        <f t="shared" si="0"/>
        <v>1.0852072411166671</v>
      </c>
      <c r="AQ50" s="154">
        <v>150275</v>
      </c>
      <c r="AR50" s="156">
        <v>139087.49166666699</v>
      </c>
      <c r="AS50" s="152">
        <v>1.0804350427150176</v>
      </c>
      <c r="AT50" s="154">
        <v>148208</v>
      </c>
      <c r="AU50" s="156">
        <v>139140.691666667</v>
      </c>
      <c r="AV50" s="152">
        <v>1.0651664744850855</v>
      </c>
      <c r="AW50" s="154">
        <v>146689</v>
      </c>
      <c r="AX50" s="156">
        <v>139185.40833333301</v>
      </c>
      <c r="AY50" s="152">
        <v>1.0539107637540335</v>
      </c>
      <c r="AZ50" s="154">
        <v>144108</v>
      </c>
      <c r="BA50" s="156">
        <v>139224.20833333299</v>
      </c>
      <c r="BB50" s="152">
        <v>1.0350786097125735</v>
      </c>
      <c r="BC50" s="154">
        <v>142196</v>
      </c>
      <c r="BD50" s="156">
        <v>139260.54166666701</v>
      </c>
      <c r="BE50" s="152">
        <v>1.0210788949849074</v>
      </c>
      <c r="BF50" s="154">
        <v>141771</v>
      </c>
      <c r="BG50" s="156">
        <v>139288.25833333301</v>
      </c>
      <c r="BH50" s="152">
        <v>1.0178244864023318</v>
      </c>
      <c r="BI50" s="154">
        <v>139702</v>
      </c>
      <c r="BJ50" s="156">
        <v>139308.13333333301</v>
      </c>
      <c r="BK50" s="152">
        <v>1.0028273056083852</v>
      </c>
      <c r="BL50" s="154">
        <v>137037</v>
      </c>
      <c r="BM50" s="156">
        <v>139324.77499999999</v>
      </c>
      <c r="BN50" s="152">
        <v>0.98357955360057103</v>
      </c>
      <c r="BO50" s="154">
        <v>133858</v>
      </c>
      <c r="BP50" s="156">
        <v>139342.29999999999</v>
      </c>
      <c r="BQ50" s="152">
        <v>0.96064152809304859</v>
      </c>
      <c r="BR50" s="154">
        <v>129629</v>
      </c>
      <c r="BS50" s="156">
        <v>139351.33333333299</v>
      </c>
      <c r="BT50" s="152">
        <v>0.93023150119362796</v>
      </c>
      <c r="BU50" s="154">
        <v>126828</v>
      </c>
      <c r="BV50" s="156">
        <v>139356.83333333299</v>
      </c>
      <c r="BW50" s="152">
        <v>0.91009530689202167</v>
      </c>
      <c r="BX50" s="154">
        <v>124401</v>
      </c>
      <c r="BY50" s="156">
        <v>139373.53333333301</v>
      </c>
      <c r="BZ50" s="152">
        <v>0.89257262139201199</v>
      </c>
    </row>
    <row r="51" spans="1:78" x14ac:dyDescent="0.2">
      <c r="A51" s="158" t="s">
        <v>182</v>
      </c>
      <c r="B51" s="158" t="s">
        <v>219</v>
      </c>
      <c r="C51" s="158" t="s">
        <v>220</v>
      </c>
      <c r="D51" s="158" t="s">
        <v>221</v>
      </c>
      <c r="E51" s="158" t="s">
        <v>302</v>
      </c>
      <c r="F51" s="158" t="s">
        <v>38</v>
      </c>
      <c r="G51" s="154">
        <v>122395</v>
      </c>
      <c r="H51" s="156">
        <v>114859.9</v>
      </c>
      <c r="I51" s="152">
        <v>1.0656025296905187</v>
      </c>
      <c r="J51" s="154">
        <v>122132</v>
      </c>
      <c r="K51" s="156">
        <v>114948.85</v>
      </c>
      <c r="L51" s="152">
        <v>1.0624899683641897</v>
      </c>
      <c r="M51" s="154">
        <v>122405</v>
      </c>
      <c r="N51" s="156">
        <v>115041.60000000001</v>
      </c>
      <c r="O51" s="152">
        <v>1.0640064115937191</v>
      </c>
      <c r="P51" s="154">
        <v>123236</v>
      </c>
      <c r="Q51" s="156">
        <v>115128.2</v>
      </c>
      <c r="R51" s="152">
        <v>1.0704241011324767</v>
      </c>
      <c r="S51" s="154">
        <v>123375</v>
      </c>
      <c r="T51" s="156">
        <v>115223.75</v>
      </c>
      <c r="U51" s="152">
        <v>1.0707427939118455</v>
      </c>
      <c r="V51" s="154">
        <v>123720</v>
      </c>
      <c r="W51" s="156">
        <v>115381.366666667</v>
      </c>
      <c r="X51" s="152">
        <v>1.0722701903629122</v>
      </c>
      <c r="Y51" s="154">
        <v>123810</v>
      </c>
      <c r="Z51" s="156">
        <v>115557.55</v>
      </c>
      <c r="AA51" s="152">
        <v>1.0714142001106808</v>
      </c>
      <c r="AB51" s="154">
        <v>124579</v>
      </c>
      <c r="AC51" s="156">
        <v>115665.516666667</v>
      </c>
      <c r="AD51" s="152">
        <v>1.0770625817461266</v>
      </c>
      <c r="AE51" s="154">
        <v>126251</v>
      </c>
      <c r="AF51" s="156">
        <v>115778.891666667</v>
      </c>
      <c r="AG51" s="152">
        <v>1.090449201772312</v>
      </c>
      <c r="AH51" s="154">
        <v>126052</v>
      </c>
      <c r="AI51" s="156">
        <v>115900.733333333</v>
      </c>
      <c r="AJ51" s="152">
        <v>1.0875858708975701</v>
      </c>
      <c r="AK51" s="154">
        <v>125678</v>
      </c>
      <c r="AL51" s="156">
        <v>116037.616666667</v>
      </c>
      <c r="AM51" s="152">
        <v>1.0830798116185567</v>
      </c>
      <c r="AN51" s="154">
        <v>125565</v>
      </c>
      <c r="AO51" s="156">
        <v>116182.55</v>
      </c>
      <c r="AP51" s="152">
        <f t="shared" si="0"/>
        <v>1.0807561032185986</v>
      </c>
      <c r="AQ51" s="154">
        <v>124969</v>
      </c>
      <c r="AR51" s="156">
        <v>116324.75</v>
      </c>
      <c r="AS51" s="152">
        <v>1.0743113567834877</v>
      </c>
      <c r="AT51" s="154">
        <v>122502</v>
      </c>
      <c r="AU51" s="156">
        <v>116460.40833333301</v>
      </c>
      <c r="AV51" s="152">
        <v>1.0518767858805265</v>
      </c>
      <c r="AW51" s="154">
        <v>120900</v>
      </c>
      <c r="AX51" s="156">
        <v>116592.59166666699</v>
      </c>
      <c r="AY51" s="152">
        <v>1.0369440997215988</v>
      </c>
      <c r="AZ51" s="154">
        <v>118917</v>
      </c>
      <c r="BA51" s="156">
        <v>116733.15833333301</v>
      </c>
      <c r="BB51" s="152">
        <v>1.0187079806444628</v>
      </c>
      <c r="BC51" s="154">
        <v>117097</v>
      </c>
      <c r="BD51" s="156">
        <v>116870.59166666699</v>
      </c>
      <c r="BE51" s="152">
        <v>1.0019372566708549</v>
      </c>
      <c r="BF51" s="154">
        <v>116076</v>
      </c>
      <c r="BG51" s="156">
        <v>116975.483333333</v>
      </c>
      <c r="BH51" s="152">
        <v>0.99231049697166174</v>
      </c>
      <c r="BI51" s="154">
        <v>113546</v>
      </c>
      <c r="BJ51" s="156">
        <v>117081.8</v>
      </c>
      <c r="BK51" s="152">
        <v>0.96980060094737186</v>
      </c>
      <c r="BL51" s="154">
        <v>110381</v>
      </c>
      <c r="BM51" s="156">
        <v>117190.308333333</v>
      </c>
      <c r="BN51" s="152">
        <v>0.94189529466920774</v>
      </c>
      <c r="BO51" s="154">
        <v>106651</v>
      </c>
      <c r="BP51" s="156">
        <v>117301.15</v>
      </c>
      <c r="BQ51" s="152">
        <v>0.90920677248262272</v>
      </c>
      <c r="BR51" s="154">
        <v>102667</v>
      </c>
      <c r="BS51" s="156">
        <v>117396.45833333299</v>
      </c>
      <c r="BT51" s="152">
        <v>0.87453234499195465</v>
      </c>
      <c r="BU51" s="154">
        <v>99984</v>
      </c>
      <c r="BV51" s="156">
        <v>117482.08333333299</v>
      </c>
      <c r="BW51" s="152">
        <v>0.85105743074298812</v>
      </c>
      <c r="BX51" s="154">
        <v>97816</v>
      </c>
      <c r="BY51" s="156">
        <v>117583.95833333299</v>
      </c>
      <c r="BZ51" s="152">
        <v>0.83188218347528509</v>
      </c>
    </row>
    <row r="52" spans="1:78" x14ac:dyDescent="0.2">
      <c r="A52" s="158" t="s">
        <v>182</v>
      </c>
      <c r="B52" s="158" t="s">
        <v>219</v>
      </c>
      <c r="C52" s="158" t="s">
        <v>251</v>
      </c>
      <c r="D52" s="158" t="s">
        <v>252</v>
      </c>
      <c r="E52" s="158" t="s">
        <v>303</v>
      </c>
      <c r="F52" s="158" t="s">
        <v>39</v>
      </c>
      <c r="G52" s="154">
        <v>85308</v>
      </c>
      <c r="H52" s="156">
        <v>72982.783333333296</v>
      </c>
      <c r="I52" s="152">
        <v>1.1688784135619206</v>
      </c>
      <c r="J52" s="154">
        <v>84871</v>
      </c>
      <c r="K52" s="156">
        <v>73076.350000000006</v>
      </c>
      <c r="L52" s="152">
        <v>1.1614017394136407</v>
      </c>
      <c r="M52" s="154">
        <v>84906</v>
      </c>
      <c r="N52" s="156">
        <v>73174.841666666704</v>
      </c>
      <c r="O52" s="152">
        <v>1.1603168256485232</v>
      </c>
      <c r="P52" s="154">
        <v>84896</v>
      </c>
      <c r="Q52" s="156">
        <v>73277.725000000006</v>
      </c>
      <c r="R52" s="152">
        <v>1.1585512514205374</v>
      </c>
      <c r="S52" s="154">
        <v>84978</v>
      </c>
      <c r="T52" s="156">
        <v>73389.375</v>
      </c>
      <c r="U52" s="152">
        <v>1.1579060320380163</v>
      </c>
      <c r="V52" s="154">
        <v>84945</v>
      </c>
      <c r="W52" s="156">
        <v>73501.166666666701</v>
      </c>
      <c r="X52" s="152">
        <v>1.155695941334264</v>
      </c>
      <c r="Y52" s="154">
        <v>84839</v>
      </c>
      <c r="Z52" s="156">
        <v>73614.425000000003</v>
      </c>
      <c r="AA52" s="152">
        <v>1.1524779280691251</v>
      </c>
      <c r="AB52" s="154">
        <v>85045</v>
      </c>
      <c r="AC52" s="156">
        <v>73668.833333333299</v>
      </c>
      <c r="AD52" s="152">
        <v>1.1544230599552507</v>
      </c>
      <c r="AE52" s="154">
        <v>86242</v>
      </c>
      <c r="AF52" s="156">
        <v>73721.649999999994</v>
      </c>
      <c r="AG52" s="152">
        <v>1.1698327424847383</v>
      </c>
      <c r="AH52" s="154">
        <v>85940</v>
      </c>
      <c r="AI52" s="156">
        <v>73772.95</v>
      </c>
      <c r="AJ52" s="152">
        <v>1.1649256265338448</v>
      </c>
      <c r="AK52" s="154">
        <v>85778</v>
      </c>
      <c r="AL52" s="156">
        <v>73823.791666666701</v>
      </c>
      <c r="AM52" s="152">
        <v>1.1619289400266732</v>
      </c>
      <c r="AN52" s="154">
        <v>86395</v>
      </c>
      <c r="AO52" s="156">
        <v>73869.524999999994</v>
      </c>
      <c r="AP52" s="152">
        <f t="shared" si="0"/>
        <v>1.1695621435226504</v>
      </c>
      <c r="AQ52" s="154">
        <v>85803</v>
      </c>
      <c r="AR52" s="156">
        <v>73903.25</v>
      </c>
      <c r="AS52" s="152">
        <v>1.1610179525257684</v>
      </c>
      <c r="AT52" s="154">
        <v>84447</v>
      </c>
      <c r="AU52" s="156">
        <v>73928.5</v>
      </c>
      <c r="AV52" s="152">
        <v>1.1422793645211251</v>
      </c>
      <c r="AW52" s="154">
        <v>83287</v>
      </c>
      <c r="AX52" s="156">
        <v>73952.158333333296</v>
      </c>
      <c r="AY52" s="152">
        <v>1.126228116623597</v>
      </c>
      <c r="AZ52" s="154">
        <v>82207</v>
      </c>
      <c r="BA52" s="156">
        <v>73978.733333333294</v>
      </c>
      <c r="BB52" s="152">
        <v>1.1112247573852312</v>
      </c>
      <c r="BC52" s="154">
        <v>80968</v>
      </c>
      <c r="BD52" s="156">
        <v>74006.008333333302</v>
      </c>
      <c r="BE52" s="152">
        <v>1.0940733303073031</v>
      </c>
      <c r="BF52" s="154">
        <v>80856</v>
      </c>
      <c r="BG52" s="156">
        <v>74035.433333333305</v>
      </c>
      <c r="BH52" s="152">
        <v>1.0921257073752526</v>
      </c>
      <c r="BI52" s="154">
        <v>79643</v>
      </c>
      <c r="BJ52" s="156">
        <v>74062.324999999997</v>
      </c>
      <c r="BK52" s="152">
        <v>1.0753510641206578</v>
      </c>
      <c r="BL52" s="154">
        <v>77906</v>
      </c>
      <c r="BM52" s="156">
        <v>74086.983333333294</v>
      </c>
      <c r="BN52" s="152">
        <v>1.0515477415173475</v>
      </c>
      <c r="BO52" s="154">
        <v>75010</v>
      </c>
      <c r="BP52" s="156">
        <v>74113.933333333305</v>
      </c>
      <c r="BQ52" s="152">
        <v>1.0120903941589035</v>
      </c>
      <c r="BR52" s="154">
        <v>72474</v>
      </c>
      <c r="BS52" s="156">
        <v>74139.333333333299</v>
      </c>
      <c r="BT52" s="152">
        <v>0.97753778920770851</v>
      </c>
      <c r="BU52" s="154">
        <v>70738</v>
      </c>
      <c r="BV52" s="156">
        <v>74162.899999999994</v>
      </c>
      <c r="BW52" s="152">
        <v>0.95381922767313587</v>
      </c>
      <c r="BX52" s="154">
        <v>68735</v>
      </c>
      <c r="BY52" s="156">
        <v>74189.350000000006</v>
      </c>
      <c r="BZ52" s="152">
        <v>0.92648068759195212</v>
      </c>
    </row>
    <row r="53" spans="1:78" x14ac:dyDescent="0.2">
      <c r="A53" s="158" t="s">
        <v>161</v>
      </c>
      <c r="B53" s="158" t="s">
        <v>195</v>
      </c>
      <c r="C53" s="158" t="s">
        <v>231</v>
      </c>
      <c r="D53" s="158" t="s">
        <v>232</v>
      </c>
      <c r="E53" s="158" t="s">
        <v>304</v>
      </c>
      <c r="F53" s="158" t="s">
        <v>40</v>
      </c>
      <c r="G53" s="154">
        <v>88136</v>
      </c>
      <c r="H53" s="156">
        <v>123048.066666667</v>
      </c>
      <c r="I53" s="152">
        <v>0.71627293615882159</v>
      </c>
      <c r="J53" s="154">
        <v>88495</v>
      </c>
      <c r="K53" s="156">
        <v>124624.125</v>
      </c>
      <c r="L53" s="152">
        <v>0.71009525643610338</v>
      </c>
      <c r="M53" s="154">
        <v>88836</v>
      </c>
      <c r="N53" s="156">
        <v>126321.78333333301</v>
      </c>
      <c r="O53" s="152">
        <v>0.70325162973343258</v>
      </c>
      <c r="P53" s="154">
        <v>89821</v>
      </c>
      <c r="Q53" s="156">
        <v>128131.825</v>
      </c>
      <c r="R53" s="152">
        <v>0.70100460990077995</v>
      </c>
      <c r="S53" s="154">
        <v>90039</v>
      </c>
      <c r="T53" s="156">
        <v>130046.34166666699</v>
      </c>
      <c r="U53" s="152">
        <v>0.69236088340559965</v>
      </c>
      <c r="V53" s="154">
        <v>90529</v>
      </c>
      <c r="W53" s="156">
        <v>132054.32500000001</v>
      </c>
      <c r="X53" s="152">
        <v>0.6855436200215328</v>
      </c>
      <c r="Y53" s="154">
        <v>90668</v>
      </c>
      <c r="Z53" s="156">
        <v>134253.95000000001</v>
      </c>
      <c r="AA53" s="152">
        <v>0.67534698234204649</v>
      </c>
      <c r="AB53" s="154">
        <v>91426</v>
      </c>
      <c r="AC53" s="156">
        <v>135633.95833333299</v>
      </c>
      <c r="AD53" s="152">
        <v>0.67406423231645385</v>
      </c>
      <c r="AE53" s="154">
        <v>92584</v>
      </c>
      <c r="AF53" s="156">
        <v>137003.683333333</v>
      </c>
      <c r="AG53" s="152">
        <v>0.67577745172544801</v>
      </c>
      <c r="AH53" s="154">
        <v>92893</v>
      </c>
      <c r="AI53" s="156">
        <v>138349.85833333299</v>
      </c>
      <c r="AJ53" s="152">
        <v>0.67143545442734331</v>
      </c>
      <c r="AK53" s="154">
        <v>93464</v>
      </c>
      <c r="AL53" s="156">
        <v>139695.85833333299</v>
      </c>
      <c r="AM53" s="152">
        <v>0.66905347885820932</v>
      </c>
      <c r="AN53" s="154">
        <v>94480</v>
      </c>
      <c r="AO53" s="156">
        <v>141029.89166666701</v>
      </c>
      <c r="AP53" s="152">
        <f t="shared" si="0"/>
        <v>0.66992889864305794</v>
      </c>
      <c r="AQ53" s="154">
        <v>94866</v>
      </c>
      <c r="AR53" s="156">
        <v>142311.45000000001</v>
      </c>
      <c r="AS53" s="152">
        <v>0.66660834388237911</v>
      </c>
      <c r="AT53" s="154">
        <v>93797</v>
      </c>
      <c r="AU53" s="156">
        <v>143519.39166666701</v>
      </c>
      <c r="AV53" s="152">
        <v>0.65354931421288032</v>
      </c>
      <c r="AW53" s="154">
        <v>93054</v>
      </c>
      <c r="AX53" s="156">
        <v>144633.45000000001</v>
      </c>
      <c r="AY53" s="152">
        <v>0.64337813970419699</v>
      </c>
      <c r="AZ53" s="154">
        <v>91650</v>
      </c>
      <c r="BA53" s="156">
        <v>145669.41666666701</v>
      </c>
      <c r="BB53" s="152">
        <v>0.62916432355681928</v>
      </c>
      <c r="BC53" s="154">
        <v>90333</v>
      </c>
      <c r="BD53" s="156">
        <v>146662.20000000001</v>
      </c>
      <c r="BE53" s="152">
        <v>0.61592557591526642</v>
      </c>
      <c r="BF53" s="154">
        <v>90100</v>
      </c>
      <c r="BG53" s="156">
        <v>147631.45833333299</v>
      </c>
      <c r="BH53" s="152">
        <v>0.61030352891702588</v>
      </c>
      <c r="BI53" s="154">
        <v>88506</v>
      </c>
      <c r="BJ53" s="156">
        <v>148477.85</v>
      </c>
      <c r="BK53" s="152">
        <v>0.59608891157839361</v>
      </c>
      <c r="BL53" s="154">
        <v>86428</v>
      </c>
      <c r="BM53" s="156">
        <v>149225.54166666701</v>
      </c>
      <c r="BN53" s="152">
        <v>0.57917698964067965</v>
      </c>
      <c r="BO53" s="154">
        <v>84419</v>
      </c>
      <c r="BP53" s="156">
        <v>149935.88333333301</v>
      </c>
      <c r="BQ53" s="152">
        <v>0.56303399908827811</v>
      </c>
      <c r="BR53" s="154">
        <v>82238</v>
      </c>
      <c r="BS53" s="156">
        <v>150582</v>
      </c>
      <c r="BT53" s="152">
        <v>0.54613433212468954</v>
      </c>
      <c r="BU53" s="154">
        <v>79676</v>
      </c>
      <c r="BV53" s="156">
        <v>151229.16666666701</v>
      </c>
      <c r="BW53" s="152">
        <v>0.52685604077696535</v>
      </c>
      <c r="BX53" s="154">
        <v>77246</v>
      </c>
      <c r="BY53" s="156">
        <v>151890.38333333301</v>
      </c>
      <c r="BZ53" s="152">
        <v>0.50856412568581644</v>
      </c>
    </row>
    <row r="54" spans="1:78" x14ac:dyDescent="0.2">
      <c r="A54" s="158" t="s">
        <v>161</v>
      </c>
      <c r="B54" s="158" t="s">
        <v>195</v>
      </c>
      <c r="C54" s="158" t="s">
        <v>231</v>
      </c>
      <c r="D54" s="158" t="s">
        <v>232</v>
      </c>
      <c r="E54" s="158" t="s">
        <v>305</v>
      </c>
      <c r="F54" s="158" t="s">
        <v>41</v>
      </c>
      <c r="G54" s="154">
        <v>132873</v>
      </c>
      <c r="H54" s="156">
        <v>144972.35833333299</v>
      </c>
      <c r="I54" s="152">
        <v>0.91654023930884054</v>
      </c>
      <c r="J54" s="154">
        <v>131930</v>
      </c>
      <c r="K54" s="156">
        <v>145286.53333333301</v>
      </c>
      <c r="L54" s="152">
        <v>0.90806764380089577</v>
      </c>
      <c r="M54" s="154">
        <v>131004</v>
      </c>
      <c r="N54" s="156">
        <v>145627.21666666699</v>
      </c>
      <c r="O54" s="152">
        <v>0.89958459001425006</v>
      </c>
      <c r="P54" s="154">
        <v>130704</v>
      </c>
      <c r="Q54" s="156">
        <v>145988.4</v>
      </c>
      <c r="R54" s="152">
        <v>0.89530401045562524</v>
      </c>
      <c r="S54" s="154">
        <v>130594</v>
      </c>
      <c r="T54" s="156">
        <v>146376.308333333</v>
      </c>
      <c r="U54" s="152">
        <v>0.89217989910366502</v>
      </c>
      <c r="V54" s="154">
        <v>130321</v>
      </c>
      <c r="W54" s="156">
        <v>146779.11666666699</v>
      </c>
      <c r="X54" s="152">
        <v>0.88787153758362569</v>
      </c>
      <c r="Y54" s="154">
        <v>130253</v>
      </c>
      <c r="Z54" s="156">
        <v>147225.691666667</v>
      </c>
      <c r="AA54" s="152">
        <v>0.884716509227922</v>
      </c>
      <c r="AB54" s="154">
        <v>130295</v>
      </c>
      <c r="AC54" s="156">
        <v>147484.066666667</v>
      </c>
      <c r="AD54" s="152">
        <v>0.88345136491580134</v>
      </c>
      <c r="AE54" s="154">
        <v>131253</v>
      </c>
      <c r="AF54" s="156">
        <v>147748.375</v>
      </c>
      <c r="AG54" s="152">
        <v>0.88835494806626469</v>
      </c>
      <c r="AH54" s="154">
        <v>130510</v>
      </c>
      <c r="AI54" s="156">
        <v>148008.375</v>
      </c>
      <c r="AJ54" s="152">
        <v>0.88177442661606142</v>
      </c>
      <c r="AK54" s="154">
        <v>129853</v>
      </c>
      <c r="AL54" s="156">
        <v>148259.9</v>
      </c>
      <c r="AM54" s="152">
        <v>0.87584707665390304</v>
      </c>
      <c r="AN54" s="154">
        <v>129380</v>
      </c>
      <c r="AO54" s="156">
        <v>148514.29999999999</v>
      </c>
      <c r="AP54" s="152">
        <f t="shared" si="0"/>
        <v>0.87116190158119455</v>
      </c>
      <c r="AQ54" s="154">
        <v>127660</v>
      </c>
      <c r="AR54" s="156">
        <v>148740.95833333299</v>
      </c>
      <c r="AS54" s="152">
        <v>0.85827065678782355</v>
      </c>
      <c r="AT54" s="154">
        <v>124640</v>
      </c>
      <c r="AU54" s="156">
        <v>148937.88333333301</v>
      </c>
      <c r="AV54" s="152">
        <v>0.83685894555817797</v>
      </c>
      <c r="AW54" s="154">
        <v>122025</v>
      </c>
      <c r="AX54" s="156">
        <v>149128.82500000001</v>
      </c>
      <c r="AY54" s="152">
        <v>0.81825227282518986</v>
      </c>
      <c r="AZ54" s="154">
        <v>119320</v>
      </c>
      <c r="BA54" s="156">
        <v>149305.47500000001</v>
      </c>
      <c r="BB54" s="152">
        <v>0.79916694280635048</v>
      </c>
      <c r="BC54" s="154">
        <v>116887</v>
      </c>
      <c r="BD54" s="156">
        <v>149461.45000000001</v>
      </c>
      <c r="BE54" s="152">
        <v>0.78205450301733315</v>
      </c>
      <c r="BF54" s="154">
        <v>115430</v>
      </c>
      <c r="BG54" s="156">
        <v>149610.25</v>
      </c>
      <c r="BH54" s="152">
        <v>0.77153804635711787</v>
      </c>
      <c r="BI54" s="154">
        <v>111899</v>
      </c>
      <c r="BJ54" s="156">
        <v>149727.29166666701</v>
      </c>
      <c r="BK54" s="152">
        <v>0.74735206089960604</v>
      </c>
      <c r="BL54" s="154">
        <v>107973</v>
      </c>
      <c r="BM54" s="156">
        <v>149841.10833333299</v>
      </c>
      <c r="BN54" s="152">
        <v>0.72058329787447795</v>
      </c>
      <c r="BO54" s="154">
        <v>103289</v>
      </c>
      <c r="BP54" s="156">
        <v>149944.79166666701</v>
      </c>
      <c r="BQ54" s="152">
        <v>0.68884686724975008</v>
      </c>
      <c r="BR54" s="154">
        <v>98692</v>
      </c>
      <c r="BS54" s="156">
        <v>150019.57500000001</v>
      </c>
      <c r="BT54" s="152">
        <v>0.65786081583020073</v>
      </c>
      <c r="BU54" s="154">
        <v>94692</v>
      </c>
      <c r="BV54" s="156">
        <v>150090.71666666699</v>
      </c>
      <c r="BW54" s="152">
        <v>0.63089844663943662</v>
      </c>
      <c r="BX54" s="154">
        <v>91365</v>
      </c>
      <c r="BY54" s="156">
        <v>150161.25</v>
      </c>
      <c r="BZ54" s="152">
        <v>0.60844592063531699</v>
      </c>
    </row>
    <row r="55" spans="1:78" x14ac:dyDescent="0.2">
      <c r="A55" s="158" t="s">
        <v>161</v>
      </c>
      <c r="B55" s="158" t="s">
        <v>195</v>
      </c>
      <c r="C55" s="158" t="s">
        <v>196</v>
      </c>
      <c r="D55" s="158" t="s">
        <v>197</v>
      </c>
      <c r="E55" s="158" t="s">
        <v>306</v>
      </c>
      <c r="F55" s="158" t="s">
        <v>42</v>
      </c>
      <c r="G55" s="154">
        <v>156487</v>
      </c>
      <c r="H55" s="156">
        <v>157978.23333333299</v>
      </c>
      <c r="I55" s="152">
        <v>0.99056051392734279</v>
      </c>
      <c r="J55" s="154">
        <v>156139</v>
      </c>
      <c r="K55" s="156">
        <v>158161.42499999999</v>
      </c>
      <c r="L55" s="152">
        <v>0.98721290605468437</v>
      </c>
      <c r="M55" s="154">
        <v>155161</v>
      </c>
      <c r="N55" s="156">
        <v>158340.75833333301</v>
      </c>
      <c r="O55" s="152">
        <v>0.97991825751750472</v>
      </c>
      <c r="P55" s="154">
        <v>155383</v>
      </c>
      <c r="Q55" s="156">
        <v>158534.74166666699</v>
      </c>
      <c r="R55" s="152">
        <v>0.98011955213391777</v>
      </c>
      <c r="S55" s="154">
        <v>154854</v>
      </c>
      <c r="T55" s="156">
        <v>158735.70000000001</v>
      </c>
      <c r="U55" s="152">
        <v>0.97554614368412396</v>
      </c>
      <c r="V55" s="154">
        <v>154603</v>
      </c>
      <c r="W55" s="156">
        <v>158940.99166666699</v>
      </c>
      <c r="X55" s="152">
        <v>0.97270690448588193</v>
      </c>
      <c r="Y55" s="154">
        <v>155485</v>
      </c>
      <c r="Z55" s="156">
        <v>159139.441666667</v>
      </c>
      <c r="AA55" s="152">
        <v>0.97703622918118826</v>
      </c>
      <c r="AB55" s="154">
        <v>156571</v>
      </c>
      <c r="AC55" s="156">
        <v>159206.61666666699</v>
      </c>
      <c r="AD55" s="152">
        <v>0.98344530697373456</v>
      </c>
      <c r="AE55" s="154">
        <v>158152</v>
      </c>
      <c r="AF55" s="156">
        <v>159274.58333333299</v>
      </c>
      <c r="AG55" s="152">
        <v>0.99295189910505921</v>
      </c>
      <c r="AH55" s="154">
        <v>157843</v>
      </c>
      <c r="AI55" s="156">
        <v>159351.61666666699</v>
      </c>
      <c r="AJ55" s="152">
        <v>0.99053278091415464</v>
      </c>
      <c r="AK55" s="154">
        <v>156885</v>
      </c>
      <c r="AL55" s="156">
        <v>159425.21666666699</v>
      </c>
      <c r="AM55" s="152">
        <v>0.98406640605683993</v>
      </c>
      <c r="AN55" s="154">
        <v>157538</v>
      </c>
      <c r="AO55" s="156">
        <v>159502.88333333301</v>
      </c>
      <c r="AP55" s="152">
        <f t="shared" si="0"/>
        <v>0.9876812049270185</v>
      </c>
      <c r="AQ55" s="154">
        <v>156920</v>
      </c>
      <c r="AR55" s="156">
        <v>159545.14166666701</v>
      </c>
      <c r="AS55" s="152">
        <v>0.98354608834061741</v>
      </c>
      <c r="AT55" s="154">
        <v>153716</v>
      </c>
      <c r="AU55" s="156">
        <v>159565.42499999999</v>
      </c>
      <c r="AV55" s="152">
        <v>0.96334152589760602</v>
      </c>
      <c r="AW55" s="154">
        <v>151972</v>
      </c>
      <c r="AX55" s="156">
        <v>159596.89166666701</v>
      </c>
      <c r="AY55" s="152">
        <v>0.95222405908385543</v>
      </c>
      <c r="AZ55" s="154">
        <v>148939</v>
      </c>
      <c r="BA55" s="156">
        <v>159622.83333333299</v>
      </c>
      <c r="BB55" s="152">
        <v>0.93306826404326226</v>
      </c>
      <c r="BC55" s="154">
        <v>146233</v>
      </c>
      <c r="BD55" s="156">
        <v>159642.29999999999</v>
      </c>
      <c r="BE55" s="152">
        <v>0.91600409164738927</v>
      </c>
      <c r="BF55" s="154">
        <v>144611</v>
      </c>
      <c r="BG55" s="156">
        <v>159653.04999999999</v>
      </c>
      <c r="BH55" s="152">
        <v>0.90578288357159487</v>
      </c>
      <c r="BI55" s="154">
        <v>140623</v>
      </c>
      <c r="BJ55" s="156">
        <v>159663.32500000001</v>
      </c>
      <c r="BK55" s="152">
        <v>0.8807470344238415</v>
      </c>
      <c r="BL55" s="154">
        <v>135371</v>
      </c>
      <c r="BM55" s="156">
        <v>159648.308333333</v>
      </c>
      <c r="BN55" s="152">
        <v>0.8479325676120294</v>
      </c>
      <c r="BO55" s="154">
        <v>129407</v>
      </c>
      <c r="BP55" s="156">
        <v>159630.90833333301</v>
      </c>
      <c r="BQ55" s="152">
        <v>0.81066380784966152</v>
      </c>
      <c r="BR55" s="154">
        <v>123470</v>
      </c>
      <c r="BS55" s="156">
        <v>159570.308333333</v>
      </c>
      <c r="BT55" s="152">
        <v>0.77376550368053698</v>
      </c>
      <c r="BU55" s="154">
        <v>118669</v>
      </c>
      <c r="BV55" s="156">
        <v>159506.72500000001</v>
      </c>
      <c r="BW55" s="152">
        <v>0.74397490137171329</v>
      </c>
      <c r="BX55" s="154">
        <v>113478</v>
      </c>
      <c r="BY55" s="156">
        <v>159430.49166666699</v>
      </c>
      <c r="BZ55" s="152">
        <v>0.71177099696372237</v>
      </c>
    </row>
    <row r="56" spans="1:78" x14ac:dyDescent="0.2">
      <c r="A56" s="158" t="s">
        <v>180</v>
      </c>
      <c r="B56" s="158" t="s">
        <v>215</v>
      </c>
      <c r="C56" s="158" t="s">
        <v>307</v>
      </c>
      <c r="D56" s="158" t="s">
        <v>308</v>
      </c>
      <c r="E56" s="158" t="s">
        <v>309</v>
      </c>
      <c r="F56" s="158" t="s">
        <v>310</v>
      </c>
      <c r="G56" s="154">
        <v>474967</v>
      </c>
      <c r="H56" s="156">
        <v>453119.85</v>
      </c>
      <c r="I56" s="152">
        <v>1.0482149479878227</v>
      </c>
      <c r="J56" s="154">
        <v>474303</v>
      </c>
      <c r="K56" s="156">
        <v>455672.8</v>
      </c>
      <c r="L56" s="152">
        <v>1.0408850385627582</v>
      </c>
      <c r="M56" s="154">
        <v>473670</v>
      </c>
      <c r="N56" s="156">
        <v>458274.65833333298</v>
      </c>
      <c r="O56" s="152">
        <v>1.0335941370239787</v>
      </c>
      <c r="P56" s="154">
        <v>474563</v>
      </c>
      <c r="Q56" s="156">
        <v>460932.51666666701</v>
      </c>
      <c r="R56" s="152">
        <v>1.029571537785845</v>
      </c>
      <c r="S56" s="154">
        <v>476284</v>
      </c>
      <c r="T56" s="156">
        <v>463639.78333333298</v>
      </c>
      <c r="U56" s="152">
        <v>1.0272716387186656</v>
      </c>
      <c r="V56" s="154">
        <v>476780</v>
      </c>
      <c r="W56" s="156">
        <v>466370.22499999998</v>
      </c>
      <c r="X56" s="152">
        <v>1.0223208396290737</v>
      </c>
      <c r="Y56" s="154">
        <v>476104</v>
      </c>
      <c r="Z56" s="156">
        <v>469122.316666667</v>
      </c>
      <c r="AA56" s="152">
        <v>1.0148824370218434</v>
      </c>
      <c r="AB56" s="154">
        <v>476323</v>
      </c>
      <c r="AC56" s="156">
        <v>469528.7</v>
      </c>
      <c r="AD56" s="152">
        <v>1.0144704679394465</v>
      </c>
      <c r="AE56" s="154">
        <v>480185</v>
      </c>
      <c r="AF56" s="156">
        <v>469925.28333333298</v>
      </c>
      <c r="AG56" s="152">
        <v>1.0218326551699699</v>
      </c>
      <c r="AH56" s="154">
        <v>480608</v>
      </c>
      <c r="AI56" s="156">
        <v>470311.95833333302</v>
      </c>
      <c r="AJ56" s="152">
        <v>1.0218919410494123</v>
      </c>
      <c r="AK56" s="154">
        <v>480110</v>
      </c>
      <c r="AL56" s="156">
        <v>470706.41666666698</v>
      </c>
      <c r="AM56" s="152">
        <v>1.0199775975010603</v>
      </c>
      <c r="AN56" s="154">
        <v>480970</v>
      </c>
      <c r="AO56" s="156">
        <v>471075.65</v>
      </c>
      <c r="AP56" s="152">
        <f t="shared" si="0"/>
        <v>1.0210037389960613</v>
      </c>
      <c r="AQ56" s="154">
        <v>478032</v>
      </c>
      <c r="AR56" s="156">
        <v>471394.59166666702</v>
      </c>
      <c r="AS56" s="152">
        <v>1.0140803658986959</v>
      </c>
      <c r="AT56" s="154">
        <v>471391</v>
      </c>
      <c r="AU56" s="156">
        <v>471690.441666667</v>
      </c>
      <c r="AV56" s="152">
        <v>0.99936517334205677</v>
      </c>
      <c r="AW56" s="154">
        <v>466825</v>
      </c>
      <c r="AX56" s="156">
        <v>471949.24166666699</v>
      </c>
      <c r="AY56" s="152">
        <v>0.98914238817595945</v>
      </c>
      <c r="AZ56" s="154">
        <v>460541</v>
      </c>
      <c r="BA56" s="156">
        <v>472181.17499999999</v>
      </c>
      <c r="BB56" s="152">
        <v>0.97534807481471497</v>
      </c>
      <c r="BC56" s="154">
        <v>452238</v>
      </c>
      <c r="BD56" s="156">
        <v>472396.75833333301</v>
      </c>
      <c r="BE56" s="152">
        <v>0.95732663703185583</v>
      </c>
      <c r="BF56" s="154">
        <v>450848</v>
      </c>
      <c r="BG56" s="156">
        <v>472597.308333333</v>
      </c>
      <c r="BH56" s="152">
        <v>0.95397919550148447</v>
      </c>
      <c r="BI56" s="154">
        <v>443918</v>
      </c>
      <c r="BJ56" s="156">
        <v>472798.97499999998</v>
      </c>
      <c r="BK56" s="152">
        <v>0.93891489506719006</v>
      </c>
      <c r="BL56" s="154">
        <v>435997</v>
      </c>
      <c r="BM56" s="156">
        <v>472978.33333333302</v>
      </c>
      <c r="BN56" s="152">
        <v>0.92181178137124031</v>
      </c>
      <c r="BO56" s="154">
        <v>422788</v>
      </c>
      <c r="BP56" s="156">
        <v>473172.1</v>
      </c>
      <c r="BQ56" s="152">
        <v>0.89351844709356287</v>
      </c>
      <c r="BR56" s="154">
        <v>407978</v>
      </c>
      <c r="BS56" s="156">
        <v>473370.73333333299</v>
      </c>
      <c r="BT56" s="152">
        <v>0.86185725325083529</v>
      </c>
      <c r="BU56" s="154">
        <v>398179</v>
      </c>
      <c r="BV56" s="156">
        <v>473571.23333333299</v>
      </c>
      <c r="BW56" s="152">
        <v>0.84080064829388279</v>
      </c>
      <c r="BX56" s="154">
        <v>389676</v>
      </c>
      <c r="BY56" s="156">
        <v>473819.13333333301</v>
      </c>
      <c r="BZ56" s="152">
        <v>0.82241507905900013</v>
      </c>
    </row>
    <row r="57" spans="1:78" x14ac:dyDescent="0.2">
      <c r="A57" s="158" t="s">
        <v>179</v>
      </c>
      <c r="B57" s="158" t="s">
        <v>203</v>
      </c>
      <c r="C57" s="158" t="s">
        <v>278</v>
      </c>
      <c r="D57" s="158" t="s">
        <v>279</v>
      </c>
      <c r="E57" s="158" t="s">
        <v>311</v>
      </c>
      <c r="F57" s="158" t="s">
        <v>43</v>
      </c>
      <c r="G57" s="154">
        <v>331041</v>
      </c>
      <c r="H57" s="156">
        <v>357370.79166666698</v>
      </c>
      <c r="I57" s="152">
        <v>0.92632360483666565</v>
      </c>
      <c r="J57" s="154">
        <v>329767</v>
      </c>
      <c r="K57" s="156">
        <v>357855.96666666702</v>
      </c>
      <c r="L57" s="152">
        <v>0.92150761959257443</v>
      </c>
      <c r="M57" s="154">
        <v>328183</v>
      </c>
      <c r="N57" s="156">
        <v>358386.03333333298</v>
      </c>
      <c r="O57" s="152">
        <v>0.91572485944160309</v>
      </c>
      <c r="P57" s="154">
        <v>328212</v>
      </c>
      <c r="Q57" s="156">
        <v>358976.433333333</v>
      </c>
      <c r="R57" s="152">
        <v>0.91429957379746374</v>
      </c>
      <c r="S57" s="154">
        <v>327737</v>
      </c>
      <c r="T57" s="156">
        <v>359601.03333333298</v>
      </c>
      <c r="U57" s="152">
        <v>0.91139059574448844</v>
      </c>
      <c r="V57" s="154">
        <v>327601</v>
      </c>
      <c r="W57" s="156">
        <v>360220.72499999998</v>
      </c>
      <c r="X57" s="152">
        <v>0.90944517420534321</v>
      </c>
      <c r="Y57" s="154">
        <v>327957</v>
      </c>
      <c r="Z57" s="156">
        <v>360866.79166666698</v>
      </c>
      <c r="AA57" s="152">
        <v>0.90880349085413825</v>
      </c>
      <c r="AB57" s="154">
        <v>329505</v>
      </c>
      <c r="AC57" s="156">
        <v>361201.10833333299</v>
      </c>
      <c r="AD57" s="152">
        <v>0.91224803135409438</v>
      </c>
      <c r="AE57" s="154">
        <v>334086</v>
      </c>
      <c r="AF57" s="156">
        <v>361555.65</v>
      </c>
      <c r="AG57" s="152">
        <v>0.92402372912717579</v>
      </c>
      <c r="AH57" s="154">
        <v>335515</v>
      </c>
      <c r="AI57" s="156">
        <v>361925.28333333298</v>
      </c>
      <c r="AJ57" s="152">
        <v>0.92702835488558799</v>
      </c>
      <c r="AK57" s="154">
        <v>336485</v>
      </c>
      <c r="AL57" s="156">
        <v>362294.46666666702</v>
      </c>
      <c r="AM57" s="152">
        <v>0.92876107961534693</v>
      </c>
      <c r="AN57" s="154">
        <v>338721</v>
      </c>
      <c r="AO57" s="156">
        <v>362658.48333333299</v>
      </c>
      <c r="AP57" s="152">
        <f t="shared" si="0"/>
        <v>0.93399442055425141</v>
      </c>
      <c r="AQ57" s="154">
        <v>338614</v>
      </c>
      <c r="AR57" s="156">
        <v>362948.20833333302</v>
      </c>
      <c r="AS57" s="152">
        <v>0.9329540475070085</v>
      </c>
      <c r="AT57" s="154">
        <v>334876</v>
      </c>
      <c r="AU57" s="156">
        <v>363207.36666666699</v>
      </c>
      <c r="AV57" s="152">
        <v>0.9219967179446884</v>
      </c>
      <c r="AW57" s="154">
        <v>332478</v>
      </c>
      <c r="AX57" s="156">
        <v>363452.39166666701</v>
      </c>
      <c r="AY57" s="152">
        <v>0.9147773068031575</v>
      </c>
      <c r="AZ57" s="154">
        <v>328464</v>
      </c>
      <c r="BA57" s="156">
        <v>363667.92499999999</v>
      </c>
      <c r="BB57" s="152">
        <v>0.90319760809260263</v>
      </c>
      <c r="BC57" s="154">
        <v>324489</v>
      </c>
      <c r="BD57" s="156">
        <v>363860.2</v>
      </c>
      <c r="BE57" s="152">
        <v>0.89179580509217549</v>
      </c>
      <c r="BF57" s="154">
        <v>324200</v>
      </c>
      <c r="BG57" s="156">
        <v>364035.4</v>
      </c>
      <c r="BH57" s="152">
        <v>0.89057273001471826</v>
      </c>
      <c r="BI57" s="154">
        <v>319577</v>
      </c>
      <c r="BJ57" s="156">
        <v>364187.17499999999</v>
      </c>
      <c r="BK57" s="152">
        <v>0.87750756187391832</v>
      </c>
      <c r="BL57" s="154">
        <v>312773</v>
      </c>
      <c r="BM57" s="156">
        <v>364319.15833333298</v>
      </c>
      <c r="BN57" s="152">
        <v>0.85851373128675557</v>
      </c>
      <c r="BO57" s="154">
        <v>303240</v>
      </c>
      <c r="BP57" s="156">
        <v>364432.10833333299</v>
      </c>
      <c r="BQ57" s="152">
        <v>0.83208914106612486</v>
      </c>
      <c r="BR57" s="154">
        <v>293850</v>
      </c>
      <c r="BS57" s="156">
        <v>364479.33333333302</v>
      </c>
      <c r="BT57" s="152">
        <v>0.80621855102895701</v>
      </c>
      <c r="BU57" s="154">
        <v>285882</v>
      </c>
      <c r="BV57" s="156">
        <v>364515.65833333298</v>
      </c>
      <c r="BW57" s="152">
        <v>0.78427906583528417</v>
      </c>
      <c r="BX57" s="154">
        <v>278076</v>
      </c>
      <c r="BY57" s="156">
        <v>364561.60833333299</v>
      </c>
      <c r="BZ57" s="152">
        <v>0.76276819512422223</v>
      </c>
    </row>
    <row r="58" spans="1:78" x14ac:dyDescent="0.2">
      <c r="A58" s="158" t="s">
        <v>182</v>
      </c>
      <c r="B58" s="158" t="s">
        <v>219</v>
      </c>
      <c r="C58" s="158" t="s">
        <v>224</v>
      </c>
      <c r="D58" s="158" t="s">
        <v>225</v>
      </c>
      <c r="E58" s="158" t="s">
        <v>312</v>
      </c>
      <c r="F58" s="158" t="s">
        <v>44</v>
      </c>
      <c r="G58" s="154">
        <v>131526</v>
      </c>
      <c r="H58" s="156">
        <v>127823.15833333301</v>
      </c>
      <c r="I58" s="152">
        <v>1.02896847265353</v>
      </c>
      <c r="J58" s="154">
        <v>130175</v>
      </c>
      <c r="K58" s="156">
        <v>127995.875</v>
      </c>
      <c r="L58" s="152">
        <v>1.017024962718525</v>
      </c>
      <c r="M58" s="154">
        <v>128911</v>
      </c>
      <c r="N58" s="156">
        <v>128183.175</v>
      </c>
      <c r="O58" s="152">
        <v>1.0056780072735754</v>
      </c>
      <c r="P58" s="154">
        <v>128260</v>
      </c>
      <c r="Q58" s="156">
        <v>128381.991666667</v>
      </c>
      <c r="R58" s="152">
        <v>0.99904977586744603</v>
      </c>
      <c r="S58" s="154">
        <v>127127</v>
      </c>
      <c r="T58" s="156">
        <v>128588.608333333</v>
      </c>
      <c r="U58" s="152">
        <v>0.98863345398727576</v>
      </c>
      <c r="V58" s="154">
        <v>127031</v>
      </c>
      <c r="W58" s="156">
        <v>128802.22500000001</v>
      </c>
      <c r="X58" s="152">
        <v>0.98624849066077858</v>
      </c>
      <c r="Y58" s="154">
        <v>126264</v>
      </c>
      <c r="Z58" s="156">
        <v>129024.59166666699</v>
      </c>
      <c r="AA58" s="152">
        <v>0.97860414335742341</v>
      </c>
      <c r="AB58" s="154">
        <v>126449</v>
      </c>
      <c r="AC58" s="156">
        <v>129144.558333333</v>
      </c>
      <c r="AD58" s="152">
        <v>0.97912758874148198</v>
      </c>
      <c r="AE58" s="154">
        <v>127655</v>
      </c>
      <c r="AF58" s="156">
        <v>129261.858333333</v>
      </c>
      <c r="AG58" s="152">
        <v>0.98756896772140368</v>
      </c>
      <c r="AH58" s="154">
        <v>127054</v>
      </c>
      <c r="AI58" s="156">
        <v>129384.65</v>
      </c>
      <c r="AJ58" s="152">
        <v>0.98198665761355775</v>
      </c>
      <c r="AK58" s="154">
        <v>126490</v>
      </c>
      <c r="AL58" s="156">
        <v>129512.108333333</v>
      </c>
      <c r="AM58" s="152">
        <v>0.97666543790982985</v>
      </c>
      <c r="AN58" s="154">
        <v>126626</v>
      </c>
      <c r="AO58" s="156">
        <v>129632.55</v>
      </c>
      <c r="AP58" s="152">
        <f t="shared" si="0"/>
        <v>0.97680713678778974</v>
      </c>
      <c r="AQ58" s="154">
        <v>126574</v>
      </c>
      <c r="AR58" s="156">
        <v>129736.4</v>
      </c>
      <c r="AS58" s="152">
        <v>0.97562441997773952</v>
      </c>
      <c r="AT58" s="154">
        <v>124420</v>
      </c>
      <c r="AU58" s="156">
        <v>129821.116666667</v>
      </c>
      <c r="AV58" s="152">
        <v>0.95839570013455444</v>
      </c>
      <c r="AW58" s="154">
        <v>123604</v>
      </c>
      <c r="AX58" s="156">
        <v>129902.483333333</v>
      </c>
      <c r="AY58" s="152">
        <v>0.95151375730692589</v>
      </c>
      <c r="AZ58" s="154">
        <v>121994</v>
      </c>
      <c r="BA58" s="156">
        <v>129974.016666667</v>
      </c>
      <c r="BB58" s="152">
        <v>0.93860298487864191</v>
      </c>
      <c r="BC58" s="154">
        <v>120308</v>
      </c>
      <c r="BD58" s="156">
        <v>130047.04166666701</v>
      </c>
      <c r="BE58" s="152">
        <v>0.92511139398595588</v>
      </c>
      <c r="BF58" s="154">
        <v>119352</v>
      </c>
      <c r="BG58" s="156">
        <v>130118.325</v>
      </c>
      <c r="BH58" s="152">
        <v>0.91725742703804403</v>
      </c>
      <c r="BI58" s="154">
        <v>117312</v>
      </c>
      <c r="BJ58" s="156">
        <v>130182.54166666701</v>
      </c>
      <c r="BK58" s="152">
        <v>0.90113465675280724</v>
      </c>
      <c r="BL58" s="154">
        <v>114235</v>
      </c>
      <c r="BM58" s="156">
        <v>130237.316666667</v>
      </c>
      <c r="BN58" s="152">
        <v>0.87712955797742842</v>
      </c>
      <c r="BO58" s="154">
        <v>110950</v>
      </c>
      <c r="BP58" s="156">
        <v>130296.116666667</v>
      </c>
      <c r="BQ58" s="152">
        <v>0.85152192435512375</v>
      </c>
      <c r="BR58" s="154">
        <v>107263</v>
      </c>
      <c r="BS58" s="156">
        <v>130354.83333333299</v>
      </c>
      <c r="BT58" s="152">
        <v>0.82285403047323613</v>
      </c>
      <c r="BU58" s="154">
        <v>104985</v>
      </c>
      <c r="BV58" s="156">
        <v>130404.53333333301</v>
      </c>
      <c r="BW58" s="152">
        <v>0.80507170507364978</v>
      </c>
      <c r="BX58" s="154">
        <v>103460</v>
      </c>
      <c r="BY58" s="156">
        <v>130457.05</v>
      </c>
      <c r="BZ58" s="152">
        <v>0.79305794512446814</v>
      </c>
    </row>
    <row r="59" spans="1:78" x14ac:dyDescent="0.2">
      <c r="A59" s="158" t="s">
        <v>161</v>
      </c>
      <c r="B59" s="158" t="s">
        <v>195</v>
      </c>
      <c r="C59" s="158" t="s">
        <v>231</v>
      </c>
      <c r="D59" s="158" t="s">
        <v>232</v>
      </c>
      <c r="E59" s="158" t="s">
        <v>313</v>
      </c>
      <c r="F59" s="158" t="s">
        <v>45</v>
      </c>
      <c r="G59" s="154">
        <v>140684</v>
      </c>
      <c r="H59" s="156">
        <v>167391.5</v>
      </c>
      <c r="I59" s="152">
        <v>0.84044888778701432</v>
      </c>
      <c r="J59" s="154">
        <v>140273</v>
      </c>
      <c r="K59" s="156">
        <v>167735.45000000001</v>
      </c>
      <c r="L59" s="152">
        <v>0.83627521791010784</v>
      </c>
      <c r="M59" s="154">
        <v>139642</v>
      </c>
      <c r="N59" s="156">
        <v>168090.78333333301</v>
      </c>
      <c r="O59" s="152">
        <v>0.83075346090262692</v>
      </c>
      <c r="P59" s="154">
        <v>140311</v>
      </c>
      <c r="Q59" s="156">
        <v>168465.67499999999</v>
      </c>
      <c r="R59" s="152">
        <v>0.83287589593547773</v>
      </c>
      <c r="S59" s="154">
        <v>140220</v>
      </c>
      <c r="T59" s="156">
        <v>168862.8</v>
      </c>
      <c r="U59" s="152">
        <v>0.83037827159090105</v>
      </c>
      <c r="V59" s="154">
        <v>140334</v>
      </c>
      <c r="W59" s="156">
        <v>169277.2</v>
      </c>
      <c r="X59" s="152">
        <v>0.82901891099332925</v>
      </c>
      <c r="Y59" s="154">
        <v>140331</v>
      </c>
      <c r="Z59" s="156">
        <v>169721.816666667</v>
      </c>
      <c r="AA59" s="152">
        <v>0.82682947163834308</v>
      </c>
      <c r="AB59" s="154">
        <v>140716</v>
      </c>
      <c r="AC59" s="156">
        <v>169972.85833333299</v>
      </c>
      <c r="AD59" s="152">
        <v>0.82787335213274171</v>
      </c>
      <c r="AE59" s="154">
        <v>142169</v>
      </c>
      <c r="AF59" s="156">
        <v>170219.34166666699</v>
      </c>
      <c r="AG59" s="152">
        <v>0.83521060890015231</v>
      </c>
      <c r="AH59" s="154">
        <v>141804</v>
      </c>
      <c r="AI59" s="156">
        <v>170485.76666666701</v>
      </c>
      <c r="AJ59" s="152">
        <v>0.83176445032654567</v>
      </c>
      <c r="AK59" s="154">
        <v>141695</v>
      </c>
      <c r="AL59" s="156">
        <v>170744.15</v>
      </c>
      <c r="AM59" s="152">
        <v>0.82986737759390294</v>
      </c>
      <c r="AN59" s="154">
        <v>142684</v>
      </c>
      <c r="AO59" s="156">
        <v>170983.5</v>
      </c>
      <c r="AP59" s="152">
        <f t="shared" si="0"/>
        <v>0.83448987767825555</v>
      </c>
      <c r="AQ59" s="154">
        <v>142500</v>
      </c>
      <c r="AR59" s="156">
        <v>171166.15833333301</v>
      </c>
      <c r="AS59" s="152">
        <v>0.83252438091466741</v>
      </c>
      <c r="AT59" s="154">
        <v>140252</v>
      </c>
      <c r="AU59" s="156">
        <v>171321.61666666699</v>
      </c>
      <c r="AV59" s="152">
        <v>0.81864742306793781</v>
      </c>
      <c r="AW59" s="154">
        <v>138900</v>
      </c>
      <c r="AX59" s="156">
        <v>171473.53333333301</v>
      </c>
      <c r="AY59" s="152">
        <v>0.81003754515274229</v>
      </c>
      <c r="AZ59" s="154">
        <v>136467</v>
      </c>
      <c r="BA59" s="156">
        <v>171604.26666666701</v>
      </c>
      <c r="BB59" s="152">
        <v>0.79524246483381755</v>
      </c>
      <c r="BC59" s="154">
        <v>134695</v>
      </c>
      <c r="BD59" s="156">
        <v>171705.9</v>
      </c>
      <c r="BE59" s="152">
        <v>0.7844517864557945</v>
      </c>
      <c r="BF59" s="154">
        <v>134403</v>
      </c>
      <c r="BG59" s="156">
        <v>171797.691666667</v>
      </c>
      <c r="BH59" s="152">
        <v>0.78233297954187531</v>
      </c>
      <c r="BI59" s="154">
        <v>131803</v>
      </c>
      <c r="BJ59" s="156">
        <v>171889.66666666701</v>
      </c>
      <c r="BK59" s="152">
        <v>0.7667883855729144</v>
      </c>
      <c r="BL59" s="154">
        <v>127922</v>
      </c>
      <c r="BM59" s="156">
        <v>171987.125</v>
      </c>
      <c r="BN59" s="152">
        <v>0.74378823414834105</v>
      </c>
      <c r="BO59" s="154">
        <v>123096</v>
      </c>
      <c r="BP59" s="156">
        <v>172071.8</v>
      </c>
      <c r="BQ59" s="152">
        <v>0.71537579080360647</v>
      </c>
      <c r="BR59" s="154">
        <v>118710</v>
      </c>
      <c r="BS59" s="156">
        <v>172102.20833333299</v>
      </c>
      <c r="BT59" s="152">
        <v>0.68976453672272886</v>
      </c>
      <c r="BU59" s="154">
        <v>114619</v>
      </c>
      <c r="BV59" s="156">
        <v>172105.85</v>
      </c>
      <c r="BW59" s="152">
        <v>0.66597968633837834</v>
      </c>
      <c r="BX59" s="154">
        <v>110865</v>
      </c>
      <c r="BY59" s="156">
        <v>172076.33333333299</v>
      </c>
      <c r="BZ59" s="152">
        <v>0.64427802390024713</v>
      </c>
    </row>
    <row r="60" spans="1:78" x14ac:dyDescent="0.2">
      <c r="A60" s="158" t="s">
        <v>161</v>
      </c>
      <c r="B60" s="158" t="s">
        <v>195</v>
      </c>
      <c r="C60" s="158" t="s">
        <v>231</v>
      </c>
      <c r="D60" s="158" t="s">
        <v>232</v>
      </c>
      <c r="E60" s="158" t="s">
        <v>314</v>
      </c>
      <c r="F60" s="158" t="s">
        <v>46</v>
      </c>
      <c r="G60" s="154">
        <v>122211</v>
      </c>
      <c r="H60" s="156">
        <v>163756.90833333301</v>
      </c>
      <c r="I60" s="152">
        <v>0.74629523263369857</v>
      </c>
      <c r="J60" s="154">
        <v>121557</v>
      </c>
      <c r="K60" s="156">
        <v>164228.11666666699</v>
      </c>
      <c r="L60" s="152">
        <v>0.74017167381102988</v>
      </c>
      <c r="M60" s="154">
        <v>121134</v>
      </c>
      <c r="N60" s="156">
        <v>164734.75833333301</v>
      </c>
      <c r="O60" s="152">
        <v>0.73532751209001723</v>
      </c>
      <c r="P60" s="154">
        <v>121384</v>
      </c>
      <c r="Q60" s="156">
        <v>165290.58333333299</v>
      </c>
      <c r="R60" s="152">
        <v>0.734367303642526</v>
      </c>
      <c r="S60" s="154">
        <v>121651</v>
      </c>
      <c r="T60" s="156">
        <v>165877.45000000001</v>
      </c>
      <c r="U60" s="152">
        <v>0.73337876848239458</v>
      </c>
      <c r="V60" s="154">
        <v>121168</v>
      </c>
      <c r="W60" s="156">
        <v>166488.00833333301</v>
      </c>
      <c r="X60" s="152">
        <v>0.72778815251008455</v>
      </c>
      <c r="Y60" s="154">
        <v>121147</v>
      </c>
      <c r="Z60" s="156">
        <v>167133.97500000001</v>
      </c>
      <c r="AA60" s="152">
        <v>0.72484963036390415</v>
      </c>
      <c r="AB60" s="154">
        <v>121389</v>
      </c>
      <c r="AC60" s="156">
        <v>167472.46666666699</v>
      </c>
      <c r="AD60" s="152">
        <v>0.72482959387950996</v>
      </c>
      <c r="AE60" s="154">
        <v>122468</v>
      </c>
      <c r="AF60" s="156">
        <v>167814.55</v>
      </c>
      <c r="AG60" s="152">
        <v>0.72978177398801236</v>
      </c>
      <c r="AH60" s="154">
        <v>121872</v>
      </c>
      <c r="AI60" s="156">
        <v>168143.316666667</v>
      </c>
      <c r="AJ60" s="152">
        <v>0.72481025363382823</v>
      </c>
      <c r="AK60" s="154">
        <v>121197</v>
      </c>
      <c r="AL60" s="156">
        <v>168472.35833333299</v>
      </c>
      <c r="AM60" s="152">
        <v>0.71938804204428741</v>
      </c>
      <c r="AN60" s="154">
        <v>121586</v>
      </c>
      <c r="AO60" s="156">
        <v>168796.77499999999</v>
      </c>
      <c r="AP60" s="152">
        <f t="shared" si="0"/>
        <v>0.72030997037709998</v>
      </c>
      <c r="AQ60" s="154">
        <v>122257</v>
      </c>
      <c r="AR60" s="156">
        <v>169093.36666666699</v>
      </c>
      <c r="AS60" s="152">
        <v>0.72301476048439373</v>
      </c>
      <c r="AT60" s="154">
        <v>120612</v>
      </c>
      <c r="AU60" s="156">
        <v>169379.20833333299</v>
      </c>
      <c r="AV60" s="152">
        <v>0.71208267642058731</v>
      </c>
      <c r="AW60" s="154">
        <v>118834</v>
      </c>
      <c r="AX60" s="156">
        <v>169640.85</v>
      </c>
      <c r="AY60" s="152">
        <v>0.70050344595656056</v>
      </c>
      <c r="AZ60" s="154">
        <v>116713</v>
      </c>
      <c r="BA60" s="156">
        <v>169865.25833333301</v>
      </c>
      <c r="BB60" s="152">
        <v>0.68709164631516162</v>
      </c>
      <c r="BC60" s="154">
        <v>114842</v>
      </c>
      <c r="BD60" s="156">
        <v>170059.5</v>
      </c>
      <c r="BE60" s="152">
        <v>0.67530481978366397</v>
      </c>
      <c r="BF60" s="154">
        <v>114398</v>
      </c>
      <c r="BG60" s="156">
        <v>170218.82500000001</v>
      </c>
      <c r="BH60" s="152">
        <v>0.67206432661017368</v>
      </c>
      <c r="BI60" s="154">
        <v>112282</v>
      </c>
      <c r="BJ60" s="156">
        <v>170346.98333333299</v>
      </c>
      <c r="BK60" s="152">
        <v>0.65913700262180686</v>
      </c>
      <c r="BL60" s="154">
        <v>109123</v>
      </c>
      <c r="BM60" s="156">
        <v>170462.433333333</v>
      </c>
      <c r="BN60" s="152">
        <v>0.64015864296982083</v>
      </c>
      <c r="BO60" s="154">
        <v>105444</v>
      </c>
      <c r="BP60" s="156">
        <v>170580.24166666699</v>
      </c>
      <c r="BQ60" s="152">
        <v>0.61814896596318258</v>
      </c>
      <c r="BR60" s="154">
        <v>102559</v>
      </c>
      <c r="BS60" s="156">
        <v>170676.34166666699</v>
      </c>
      <c r="BT60" s="152">
        <v>0.60089757607002725</v>
      </c>
      <c r="BU60" s="154">
        <v>99036</v>
      </c>
      <c r="BV60" s="156">
        <v>170744.7</v>
      </c>
      <c r="BW60" s="152">
        <v>0.5800238601842399</v>
      </c>
      <c r="BX60" s="154">
        <v>95843</v>
      </c>
      <c r="BY60" s="156">
        <v>170807.49166666699</v>
      </c>
      <c r="BZ60" s="152">
        <v>0.56111707434378133</v>
      </c>
    </row>
    <row r="61" spans="1:78" x14ac:dyDescent="0.2">
      <c r="A61" s="158" t="s">
        <v>181</v>
      </c>
      <c r="B61" s="158" t="s">
        <v>199</v>
      </c>
      <c r="C61" s="158" t="s">
        <v>288</v>
      </c>
      <c r="D61" s="158" t="s">
        <v>289</v>
      </c>
      <c r="E61" s="158" t="s">
        <v>315</v>
      </c>
      <c r="F61" s="158" t="s">
        <v>47</v>
      </c>
      <c r="G61" s="154">
        <v>171808</v>
      </c>
      <c r="H61" s="156">
        <v>162638.17499999999</v>
      </c>
      <c r="I61" s="152">
        <v>1.0563817504715607</v>
      </c>
      <c r="J61" s="154">
        <v>170235</v>
      </c>
      <c r="K61" s="156">
        <v>162739.07500000001</v>
      </c>
      <c r="L61" s="152">
        <v>1.0460610028660908</v>
      </c>
      <c r="M61" s="154">
        <v>168754</v>
      </c>
      <c r="N61" s="156">
        <v>162846.10833333299</v>
      </c>
      <c r="O61" s="152">
        <v>1.036278985891232</v>
      </c>
      <c r="P61" s="154">
        <v>168752</v>
      </c>
      <c r="Q61" s="156">
        <v>162956.4</v>
      </c>
      <c r="R61" s="152">
        <v>1.0355653414042039</v>
      </c>
      <c r="S61" s="154">
        <v>169174</v>
      </c>
      <c r="T61" s="156">
        <v>163071.52499999999</v>
      </c>
      <c r="U61" s="152">
        <v>1.0374220759878219</v>
      </c>
      <c r="V61" s="154">
        <v>169186</v>
      </c>
      <c r="W61" s="156">
        <v>163199.816666667</v>
      </c>
      <c r="X61" s="152">
        <v>1.0366800861398004</v>
      </c>
      <c r="Y61" s="154">
        <v>169094</v>
      </c>
      <c r="Z61" s="156">
        <v>163335.79999999999</v>
      </c>
      <c r="AA61" s="152">
        <v>1.0352537533106643</v>
      </c>
      <c r="AB61" s="154">
        <v>169805</v>
      </c>
      <c r="AC61" s="156">
        <v>163383.63333333301</v>
      </c>
      <c r="AD61" s="152">
        <v>1.0393023862651298</v>
      </c>
      <c r="AE61" s="154">
        <v>169953</v>
      </c>
      <c r="AF61" s="156">
        <v>163431.23333333299</v>
      </c>
      <c r="AG61" s="152">
        <v>1.0399052649462988</v>
      </c>
      <c r="AH61" s="154">
        <v>169075</v>
      </c>
      <c r="AI61" s="156">
        <v>163483.33333333299</v>
      </c>
      <c r="AJ61" s="152">
        <v>1.0342032826995637</v>
      </c>
      <c r="AK61" s="154">
        <v>168960</v>
      </c>
      <c r="AL61" s="156">
        <v>163547.85833333299</v>
      </c>
      <c r="AM61" s="152">
        <v>1.0330920974558795</v>
      </c>
      <c r="AN61" s="154">
        <v>169384</v>
      </c>
      <c r="AO61" s="156">
        <v>163619.35833333299</v>
      </c>
      <c r="AP61" s="152">
        <f t="shared" si="0"/>
        <v>1.0352320270986701</v>
      </c>
      <c r="AQ61" s="154">
        <v>168145</v>
      </c>
      <c r="AR61" s="156">
        <v>163679.5</v>
      </c>
      <c r="AS61" s="152">
        <v>1.0272819748349671</v>
      </c>
      <c r="AT61" s="154">
        <v>165562</v>
      </c>
      <c r="AU61" s="156">
        <v>163735.72500000001</v>
      </c>
      <c r="AV61" s="152">
        <v>1.0111537967660997</v>
      </c>
      <c r="AW61" s="154">
        <v>163483</v>
      </c>
      <c r="AX61" s="156">
        <v>163788.65833333301</v>
      </c>
      <c r="AY61" s="152">
        <v>0.99813382479322255</v>
      </c>
      <c r="AZ61" s="154">
        <v>161054</v>
      </c>
      <c r="BA61" s="156">
        <v>163837.625</v>
      </c>
      <c r="BB61" s="152">
        <v>0.98300985503177307</v>
      </c>
      <c r="BC61" s="154">
        <v>158221</v>
      </c>
      <c r="BD61" s="156">
        <v>163884.84166666699</v>
      </c>
      <c r="BE61" s="152">
        <v>0.96544011264820362</v>
      </c>
      <c r="BF61" s="154">
        <v>157140</v>
      </c>
      <c r="BG61" s="156">
        <v>163924.6</v>
      </c>
      <c r="BH61" s="152">
        <v>0.95861145917086266</v>
      </c>
      <c r="BI61" s="154">
        <v>154279</v>
      </c>
      <c r="BJ61" s="156">
        <v>163959.683333333</v>
      </c>
      <c r="BK61" s="152">
        <v>0.94095692833431499</v>
      </c>
      <c r="BL61" s="154">
        <v>150742</v>
      </c>
      <c r="BM61" s="156">
        <v>163973.63333333301</v>
      </c>
      <c r="BN61" s="152">
        <v>0.91930633563241748</v>
      </c>
      <c r="BO61" s="154">
        <v>146001</v>
      </c>
      <c r="BP61" s="156">
        <v>163988.74166666699</v>
      </c>
      <c r="BQ61" s="152">
        <v>0.89031111841061683</v>
      </c>
      <c r="BR61" s="154">
        <v>140829</v>
      </c>
      <c r="BS61" s="156">
        <v>163984.86666666699</v>
      </c>
      <c r="BT61" s="152">
        <v>0.85879266094879314</v>
      </c>
      <c r="BU61" s="154">
        <v>137186</v>
      </c>
      <c r="BV61" s="156">
        <v>163978.60833333299</v>
      </c>
      <c r="BW61" s="152">
        <v>0.83660912477760863</v>
      </c>
      <c r="BX61" s="154">
        <v>134759</v>
      </c>
      <c r="BY61" s="156">
        <v>163975.10833333299</v>
      </c>
      <c r="BZ61" s="152">
        <v>0.8218259549861574</v>
      </c>
    </row>
    <row r="62" spans="1:78" x14ac:dyDescent="0.2">
      <c r="A62" s="158" t="s">
        <v>179</v>
      </c>
      <c r="B62" s="158" t="s">
        <v>203</v>
      </c>
      <c r="C62" s="158" t="s">
        <v>316</v>
      </c>
      <c r="D62" s="158" t="s">
        <v>317</v>
      </c>
      <c r="E62" s="158" t="s">
        <v>318</v>
      </c>
      <c r="F62" s="158" t="s">
        <v>48</v>
      </c>
      <c r="G62" s="154">
        <v>228384</v>
      </c>
      <c r="H62" s="156">
        <v>237538.816666667</v>
      </c>
      <c r="I62" s="152">
        <v>0.96145970248090551</v>
      </c>
      <c r="J62" s="154">
        <v>227714</v>
      </c>
      <c r="K62" s="156">
        <v>237830.308333333</v>
      </c>
      <c r="L62" s="152">
        <v>0.95746417517503946</v>
      </c>
      <c r="M62" s="154">
        <v>226853</v>
      </c>
      <c r="N62" s="156">
        <v>238151.02499999999</v>
      </c>
      <c r="O62" s="152">
        <v>0.95255941056730709</v>
      </c>
      <c r="P62" s="154">
        <v>227432</v>
      </c>
      <c r="Q62" s="156">
        <v>238499.13333333301</v>
      </c>
      <c r="R62" s="152">
        <v>0.95359675660596521</v>
      </c>
      <c r="S62" s="154">
        <v>226841</v>
      </c>
      <c r="T62" s="156">
        <v>238857.45833333299</v>
      </c>
      <c r="U62" s="152">
        <v>0.94969192749022868</v>
      </c>
      <c r="V62" s="154">
        <v>226380</v>
      </c>
      <c r="W62" s="156">
        <v>239220.72500000001</v>
      </c>
      <c r="X62" s="152">
        <v>0.94632269005956737</v>
      </c>
      <c r="Y62" s="154">
        <v>226453</v>
      </c>
      <c r="Z62" s="156">
        <v>239604.57500000001</v>
      </c>
      <c r="AA62" s="152">
        <v>0.94511133604189312</v>
      </c>
      <c r="AB62" s="154">
        <v>226180</v>
      </c>
      <c r="AC62" s="156">
        <v>239808.183333333</v>
      </c>
      <c r="AD62" s="152">
        <v>0.94317048257527625</v>
      </c>
      <c r="AE62" s="154">
        <v>227496</v>
      </c>
      <c r="AF62" s="156">
        <v>240022.75</v>
      </c>
      <c r="AG62" s="152">
        <v>0.94781015549567693</v>
      </c>
      <c r="AH62" s="154">
        <v>227828</v>
      </c>
      <c r="AI62" s="156">
        <v>240232.51666666701</v>
      </c>
      <c r="AJ62" s="152">
        <v>0.94836453932721021</v>
      </c>
      <c r="AK62" s="154">
        <v>228779</v>
      </c>
      <c r="AL62" s="156">
        <v>240440.15833333301</v>
      </c>
      <c r="AM62" s="152">
        <v>0.95150078749671008</v>
      </c>
      <c r="AN62" s="154">
        <v>229079</v>
      </c>
      <c r="AO62" s="156">
        <v>240632.191666667</v>
      </c>
      <c r="AP62" s="152">
        <f t="shared" si="0"/>
        <v>0.95198817088167931</v>
      </c>
      <c r="AQ62" s="154">
        <v>227201</v>
      </c>
      <c r="AR62" s="156">
        <v>240800.183333333</v>
      </c>
      <c r="AS62" s="152">
        <v>0.9435250291545334</v>
      </c>
      <c r="AT62" s="154">
        <v>223818</v>
      </c>
      <c r="AU62" s="156">
        <v>240934.95833333299</v>
      </c>
      <c r="AV62" s="152">
        <v>0.92895610312534338</v>
      </c>
      <c r="AW62" s="154">
        <v>221603</v>
      </c>
      <c r="AX62" s="156">
        <v>241059.10833333299</v>
      </c>
      <c r="AY62" s="152">
        <v>0.91928905541943118</v>
      </c>
      <c r="AZ62" s="154">
        <v>218427</v>
      </c>
      <c r="BA62" s="156">
        <v>241176.92499999999</v>
      </c>
      <c r="BB62" s="152">
        <v>0.90567122041215187</v>
      </c>
      <c r="BC62" s="154">
        <v>215040</v>
      </c>
      <c r="BD62" s="156">
        <v>241301.96666666699</v>
      </c>
      <c r="BE62" s="152">
        <v>0.89116555066065783</v>
      </c>
      <c r="BF62" s="154">
        <v>214124</v>
      </c>
      <c r="BG62" s="156">
        <v>241421.67499999999</v>
      </c>
      <c r="BH62" s="152">
        <v>0.88692947723107307</v>
      </c>
      <c r="BI62" s="154">
        <v>210849</v>
      </c>
      <c r="BJ62" s="156">
        <v>241529.75833333301</v>
      </c>
      <c r="BK62" s="152">
        <v>0.87297317504458072</v>
      </c>
      <c r="BL62" s="154">
        <v>206636</v>
      </c>
      <c r="BM62" s="156">
        <v>241631.15833333301</v>
      </c>
      <c r="BN62" s="152">
        <v>0.85517116842581709</v>
      </c>
      <c r="BO62" s="154">
        <v>201097</v>
      </c>
      <c r="BP62" s="156">
        <v>241718.78333333301</v>
      </c>
      <c r="BQ62" s="152">
        <v>0.83194610376093492</v>
      </c>
      <c r="BR62" s="154">
        <v>193396</v>
      </c>
      <c r="BS62" s="156">
        <v>241803.50833333301</v>
      </c>
      <c r="BT62" s="152">
        <v>0.79980642685050751</v>
      </c>
      <c r="BU62" s="154">
        <v>187535</v>
      </c>
      <c r="BV62" s="156">
        <v>241883.9</v>
      </c>
      <c r="BW62" s="152">
        <v>0.77530997309039584</v>
      </c>
      <c r="BX62" s="154">
        <v>182953</v>
      </c>
      <c r="BY62" s="156">
        <v>241990.10833333299</v>
      </c>
      <c r="BZ62" s="152">
        <v>0.75603503490311508</v>
      </c>
    </row>
    <row r="63" spans="1:78" x14ac:dyDescent="0.2">
      <c r="A63" s="158" t="s">
        <v>183</v>
      </c>
      <c r="B63" s="158" t="s">
        <v>211</v>
      </c>
      <c r="C63" s="158" t="s">
        <v>294</v>
      </c>
      <c r="D63" s="158" t="s">
        <v>295</v>
      </c>
      <c r="E63" s="158" t="s">
        <v>319</v>
      </c>
      <c r="F63" s="158" t="s">
        <v>49</v>
      </c>
      <c r="G63" s="154">
        <v>86189</v>
      </c>
      <c r="H63" s="156">
        <v>88952.45</v>
      </c>
      <c r="I63" s="152">
        <v>0.9689334020591901</v>
      </c>
      <c r="J63" s="154">
        <v>86036</v>
      </c>
      <c r="K63" s="156">
        <v>89023.691666666695</v>
      </c>
      <c r="L63" s="152">
        <v>0.96643936450250156</v>
      </c>
      <c r="M63" s="154">
        <v>86189</v>
      </c>
      <c r="N63" s="156">
        <v>89102.774999999994</v>
      </c>
      <c r="O63" s="152">
        <v>0.96729871768864673</v>
      </c>
      <c r="P63" s="154">
        <v>86230</v>
      </c>
      <c r="Q63" s="156">
        <v>89191.774999999994</v>
      </c>
      <c r="R63" s="152">
        <v>0.96679318244311208</v>
      </c>
      <c r="S63" s="154">
        <v>85934</v>
      </c>
      <c r="T63" s="156">
        <v>89285.274999999994</v>
      </c>
      <c r="U63" s="152">
        <v>0.96246553533043389</v>
      </c>
      <c r="V63" s="154">
        <v>85430</v>
      </c>
      <c r="W63" s="156">
        <v>89377.641666666706</v>
      </c>
      <c r="X63" s="152">
        <v>0.95583188823230081</v>
      </c>
      <c r="Y63" s="154">
        <v>85350</v>
      </c>
      <c r="Z63" s="156">
        <v>89467.508333333302</v>
      </c>
      <c r="AA63" s="152">
        <v>0.95397761254295232</v>
      </c>
      <c r="AB63" s="154">
        <v>85040</v>
      </c>
      <c r="AC63" s="156">
        <v>89505.908333333296</v>
      </c>
      <c r="AD63" s="152">
        <v>0.95010487668923949</v>
      </c>
      <c r="AE63" s="154">
        <v>85123</v>
      </c>
      <c r="AF63" s="156">
        <v>89546.533333333296</v>
      </c>
      <c r="AG63" s="152">
        <v>0.95060073049542992</v>
      </c>
      <c r="AH63" s="154">
        <v>84719</v>
      </c>
      <c r="AI63" s="156">
        <v>89587.333333333299</v>
      </c>
      <c r="AJ63" s="152">
        <v>0.94565824037624402</v>
      </c>
      <c r="AK63" s="154">
        <v>84454</v>
      </c>
      <c r="AL63" s="156">
        <v>89627.483333333294</v>
      </c>
      <c r="AM63" s="152">
        <v>0.94227793595305354</v>
      </c>
      <c r="AN63" s="154">
        <v>84110</v>
      </c>
      <c r="AO63" s="156">
        <v>89669.133333333302</v>
      </c>
      <c r="AP63" s="152">
        <f t="shared" si="0"/>
        <v>0.93800393595120468</v>
      </c>
      <c r="AQ63" s="154">
        <v>83463</v>
      </c>
      <c r="AR63" s="156">
        <v>89710.558333333305</v>
      </c>
      <c r="AS63" s="152">
        <v>0.9303587175311121</v>
      </c>
      <c r="AT63" s="154">
        <v>81796</v>
      </c>
      <c r="AU63" s="156">
        <v>89741.4</v>
      </c>
      <c r="AV63" s="152">
        <v>0.91146338256367743</v>
      </c>
      <c r="AW63" s="154">
        <v>80507</v>
      </c>
      <c r="AX63" s="156">
        <v>89769.483333333294</v>
      </c>
      <c r="AY63" s="152">
        <v>0.89681924202526919</v>
      </c>
      <c r="AZ63" s="154">
        <v>79342</v>
      </c>
      <c r="BA63" s="156">
        <v>89794.65</v>
      </c>
      <c r="BB63" s="152">
        <v>0.8835938443994158</v>
      </c>
      <c r="BC63" s="154">
        <v>77954</v>
      </c>
      <c r="BD63" s="156">
        <v>89818.758333333302</v>
      </c>
      <c r="BE63" s="152">
        <v>0.8679033360792956</v>
      </c>
      <c r="BF63" s="154">
        <v>77490</v>
      </c>
      <c r="BG63" s="156">
        <v>89840.533333333296</v>
      </c>
      <c r="BH63" s="152">
        <v>0.86252827231657903</v>
      </c>
      <c r="BI63" s="154">
        <v>76086</v>
      </c>
      <c r="BJ63" s="156">
        <v>89867</v>
      </c>
      <c r="BK63" s="152">
        <v>0.84665116227313697</v>
      </c>
      <c r="BL63" s="154">
        <v>74375</v>
      </c>
      <c r="BM63" s="156">
        <v>89899.274999999994</v>
      </c>
      <c r="BN63" s="152">
        <v>0.82731479202696578</v>
      </c>
      <c r="BO63" s="154">
        <v>72317</v>
      </c>
      <c r="BP63" s="156">
        <v>89934.183333333305</v>
      </c>
      <c r="BQ63" s="152">
        <v>0.80411026508089001</v>
      </c>
      <c r="BR63" s="154">
        <v>70109</v>
      </c>
      <c r="BS63" s="156">
        <v>89970.333333333299</v>
      </c>
      <c r="BT63" s="152">
        <v>0.77924575137730612</v>
      </c>
      <c r="BU63" s="154">
        <v>68050</v>
      </c>
      <c r="BV63" s="156">
        <v>90008.058333333305</v>
      </c>
      <c r="BW63" s="152">
        <v>0.75604341722366175</v>
      </c>
      <c r="BX63" s="154">
        <v>66415</v>
      </c>
      <c r="BY63" s="156">
        <v>90057.75</v>
      </c>
      <c r="BZ63" s="152">
        <v>0.73747123373613044</v>
      </c>
    </row>
    <row r="64" spans="1:78" x14ac:dyDescent="0.2">
      <c r="A64" s="158" t="s">
        <v>183</v>
      </c>
      <c r="B64" s="158" t="s">
        <v>211</v>
      </c>
      <c r="C64" s="158" t="s">
        <v>320</v>
      </c>
      <c r="D64" s="158" t="s">
        <v>321</v>
      </c>
      <c r="E64" s="158" t="s">
        <v>322</v>
      </c>
      <c r="F64" s="158" t="s">
        <v>323</v>
      </c>
      <c r="G64" s="154">
        <v>1077365</v>
      </c>
      <c r="H64" s="156">
        <v>1069178.4750000001</v>
      </c>
      <c r="I64" s="152">
        <v>1.0076568367128789</v>
      </c>
      <c r="J64" s="154">
        <v>1073588</v>
      </c>
      <c r="K64" s="156">
        <v>1071819.00833333</v>
      </c>
      <c r="L64" s="152">
        <v>1.0016504574493605</v>
      </c>
      <c r="M64" s="154">
        <v>1071098</v>
      </c>
      <c r="N64" s="156">
        <v>1074544.5333333299</v>
      </c>
      <c r="O64" s="152">
        <v>0.99679256352211065</v>
      </c>
      <c r="P64" s="154">
        <v>1073476</v>
      </c>
      <c r="Q64" s="156">
        <v>1077365.6583333299</v>
      </c>
      <c r="R64" s="152">
        <v>0.99638965814137126</v>
      </c>
      <c r="S64" s="154">
        <v>1071850</v>
      </c>
      <c r="T64" s="156">
        <v>1080285.2250000001</v>
      </c>
      <c r="U64" s="152">
        <v>0.99219166864010377</v>
      </c>
      <c r="V64" s="154">
        <v>1071588</v>
      </c>
      <c r="W64" s="156">
        <v>1083332.88333333</v>
      </c>
      <c r="X64" s="152">
        <v>0.98915856472740682</v>
      </c>
      <c r="Y64" s="154">
        <v>1068181</v>
      </c>
      <c r="Z64" s="156">
        <v>1086466.8083333301</v>
      </c>
      <c r="AA64" s="152">
        <v>0.98316947356967033</v>
      </c>
      <c r="AB64" s="154">
        <v>1071144</v>
      </c>
      <c r="AC64" s="156">
        <v>1087709.3999999999</v>
      </c>
      <c r="AD64" s="152">
        <v>0.98477038076530377</v>
      </c>
      <c r="AE64" s="154">
        <v>1079198</v>
      </c>
      <c r="AF64" s="156">
        <v>1088726.6499999999</v>
      </c>
      <c r="AG64" s="152">
        <v>0.99124789496059462</v>
      </c>
      <c r="AH64" s="154">
        <v>1074437</v>
      </c>
      <c r="AI64" s="156">
        <v>1089719.0916666701</v>
      </c>
      <c r="AJ64" s="152">
        <v>0.98597611826429798</v>
      </c>
      <c r="AK64" s="154">
        <v>1071789</v>
      </c>
      <c r="AL64" s="156">
        <v>1090719.4666666701</v>
      </c>
      <c r="AM64" s="152">
        <v>0.98264405537335542</v>
      </c>
      <c r="AN64" s="154">
        <v>1075302</v>
      </c>
      <c r="AO64" s="156">
        <v>1091682.88333333</v>
      </c>
      <c r="AP64" s="152">
        <f t="shared" si="0"/>
        <v>0.98499483358820017</v>
      </c>
      <c r="AQ64" s="154">
        <v>1069475</v>
      </c>
      <c r="AR64" s="156">
        <v>1092510.25833333</v>
      </c>
      <c r="AS64" s="152">
        <v>0.97891529332779792</v>
      </c>
      <c r="AT64" s="154">
        <v>1053496</v>
      </c>
      <c r="AU64" s="156">
        <v>1093243.1416666701</v>
      </c>
      <c r="AV64" s="152">
        <v>0.96364290782920003</v>
      </c>
      <c r="AW64" s="154">
        <v>1042583</v>
      </c>
      <c r="AX64" s="156">
        <v>1093974.54166667</v>
      </c>
      <c r="AY64" s="152">
        <v>0.95302309175460798</v>
      </c>
      <c r="AZ64" s="154">
        <v>1028205</v>
      </c>
      <c r="BA64" s="156">
        <v>1094685.38333333</v>
      </c>
      <c r="BB64" s="152">
        <v>0.93926987210617863</v>
      </c>
      <c r="BC64" s="154">
        <v>1013644</v>
      </c>
      <c r="BD64" s="156">
        <v>1095361.8166666699</v>
      </c>
      <c r="BE64" s="152">
        <v>0.92539650787230476</v>
      </c>
      <c r="BF64" s="154">
        <v>1009309</v>
      </c>
      <c r="BG64" s="156">
        <v>1095956.86666667</v>
      </c>
      <c r="BH64" s="152">
        <v>0.92093861601487326</v>
      </c>
      <c r="BI64" s="154">
        <v>993826</v>
      </c>
      <c r="BJ64" s="156">
        <v>1096538.45</v>
      </c>
      <c r="BK64" s="152">
        <v>0.9063302796176459</v>
      </c>
      <c r="BL64" s="154">
        <v>969521</v>
      </c>
      <c r="BM64" s="156">
        <v>1097094.66666667</v>
      </c>
      <c r="BN64" s="152">
        <v>0.88371681082519504</v>
      </c>
      <c r="BO64" s="154">
        <v>938611</v>
      </c>
      <c r="BP64" s="156">
        <v>1097606.075</v>
      </c>
      <c r="BQ64" s="152">
        <v>0.85514377277840781</v>
      </c>
      <c r="BR64" s="154">
        <v>907220</v>
      </c>
      <c r="BS64" s="156">
        <v>1098001.58333333</v>
      </c>
      <c r="BT64" s="152">
        <v>0.82624653167242956</v>
      </c>
      <c r="BU64" s="154">
        <v>879963</v>
      </c>
      <c r="BV64" s="156">
        <v>1098350.29166667</v>
      </c>
      <c r="BW64" s="152">
        <v>0.80116790306006791</v>
      </c>
      <c r="BX64" s="154">
        <v>855298</v>
      </c>
      <c r="BY64" s="156">
        <v>1098805.675</v>
      </c>
      <c r="BZ64" s="152">
        <v>0.77838877197280576</v>
      </c>
    </row>
    <row r="65" spans="1:78" x14ac:dyDescent="0.2">
      <c r="A65" s="158" t="s">
        <v>184</v>
      </c>
      <c r="B65" s="158" t="s">
        <v>190</v>
      </c>
      <c r="C65" s="158" t="s">
        <v>324</v>
      </c>
      <c r="D65" s="158" t="s">
        <v>325</v>
      </c>
      <c r="E65" s="158" t="s">
        <v>326</v>
      </c>
      <c r="F65" s="158" t="s">
        <v>50</v>
      </c>
      <c r="G65" s="154">
        <v>323616</v>
      </c>
      <c r="H65" s="156">
        <v>344305.76666666701</v>
      </c>
      <c r="I65" s="152">
        <v>0.93990874196801533</v>
      </c>
      <c r="J65" s="154">
        <v>322439</v>
      </c>
      <c r="K65" s="156">
        <v>344719.90833333298</v>
      </c>
      <c r="L65" s="152">
        <v>0.93536518258821288</v>
      </c>
      <c r="M65" s="154">
        <v>320967</v>
      </c>
      <c r="N65" s="156">
        <v>345161.77500000002</v>
      </c>
      <c r="O65" s="152">
        <v>0.92990308674823563</v>
      </c>
      <c r="P65" s="154">
        <v>321082</v>
      </c>
      <c r="Q65" s="156">
        <v>345642.27500000002</v>
      </c>
      <c r="R65" s="152">
        <v>0.92894308139824611</v>
      </c>
      <c r="S65" s="154">
        <v>320000</v>
      </c>
      <c r="T65" s="156">
        <v>346161.76666666701</v>
      </c>
      <c r="U65" s="152">
        <v>0.92442329227000042</v>
      </c>
      <c r="V65" s="154">
        <v>319483</v>
      </c>
      <c r="W65" s="156">
        <v>346728.01666666701</v>
      </c>
      <c r="X65" s="152">
        <v>0.92142251171799749</v>
      </c>
      <c r="Y65" s="154">
        <v>318616</v>
      </c>
      <c r="Z65" s="156">
        <v>347326.39166666701</v>
      </c>
      <c r="AA65" s="152">
        <v>0.91733887099998812</v>
      </c>
      <c r="AB65" s="154">
        <v>318666</v>
      </c>
      <c r="AC65" s="156">
        <v>347655.79166666698</v>
      </c>
      <c r="AD65" s="152">
        <v>0.91661352302606702</v>
      </c>
      <c r="AE65" s="154">
        <v>320277</v>
      </c>
      <c r="AF65" s="156">
        <v>347974.21666666702</v>
      </c>
      <c r="AG65" s="152">
        <v>0.92040439969378862</v>
      </c>
      <c r="AH65" s="154">
        <v>320411</v>
      </c>
      <c r="AI65" s="156">
        <v>348296.25</v>
      </c>
      <c r="AJ65" s="152">
        <v>0.91993812738437464</v>
      </c>
      <c r="AK65" s="154">
        <v>320592</v>
      </c>
      <c r="AL65" s="156">
        <v>348618.54166666698</v>
      </c>
      <c r="AM65" s="152">
        <v>0.9196068530013396</v>
      </c>
      <c r="AN65" s="154">
        <v>322519</v>
      </c>
      <c r="AO65" s="156">
        <v>348943.3</v>
      </c>
      <c r="AP65" s="152">
        <f t="shared" si="0"/>
        <v>0.92427337048741165</v>
      </c>
      <c r="AQ65" s="154">
        <v>319705</v>
      </c>
      <c r="AR65" s="156">
        <v>349243.08333333302</v>
      </c>
      <c r="AS65" s="152">
        <v>0.91542256742378902</v>
      </c>
      <c r="AT65" s="154">
        <v>315115</v>
      </c>
      <c r="AU65" s="156">
        <v>349534.03333333298</v>
      </c>
      <c r="AV65" s="152">
        <v>0.9015288067799988</v>
      </c>
      <c r="AW65" s="154">
        <v>312017</v>
      </c>
      <c r="AX65" s="156">
        <v>349819.7</v>
      </c>
      <c r="AY65" s="152">
        <v>0.89193661763474152</v>
      </c>
      <c r="AZ65" s="154">
        <v>307733</v>
      </c>
      <c r="BA65" s="156">
        <v>350101.53333333298</v>
      </c>
      <c r="BB65" s="152">
        <v>0.87898215431980486</v>
      </c>
      <c r="BC65" s="154">
        <v>303222</v>
      </c>
      <c r="BD65" s="156">
        <v>350382.99166666699</v>
      </c>
      <c r="BE65" s="152">
        <v>0.86540159543037098</v>
      </c>
      <c r="BF65" s="154">
        <v>302174</v>
      </c>
      <c r="BG65" s="156">
        <v>350663.92499999999</v>
      </c>
      <c r="BH65" s="152">
        <v>0.86171966506106956</v>
      </c>
      <c r="BI65" s="154">
        <v>298205</v>
      </c>
      <c r="BJ65" s="156">
        <v>350948.8</v>
      </c>
      <c r="BK65" s="152">
        <v>0.84971084101156635</v>
      </c>
      <c r="BL65" s="154">
        <v>293166</v>
      </c>
      <c r="BM65" s="156">
        <v>351250.49166666699</v>
      </c>
      <c r="BN65" s="152">
        <v>0.83463513064121608</v>
      </c>
      <c r="BO65" s="154">
        <v>285868</v>
      </c>
      <c r="BP65" s="156">
        <v>351581.45833333302</v>
      </c>
      <c r="BQ65" s="152">
        <v>0.81309179771639051</v>
      </c>
      <c r="BR65" s="154">
        <v>275226</v>
      </c>
      <c r="BS65" s="156">
        <v>351941.63333333301</v>
      </c>
      <c r="BT65" s="152">
        <v>0.78202171591141745</v>
      </c>
      <c r="BU65" s="154">
        <v>267691</v>
      </c>
      <c r="BV65" s="156">
        <v>352313.066666667</v>
      </c>
      <c r="BW65" s="152">
        <v>0.75981002502319839</v>
      </c>
      <c r="BX65" s="154">
        <v>260656</v>
      </c>
      <c r="BY65" s="156">
        <v>352704.72499999998</v>
      </c>
      <c r="BZ65" s="152">
        <v>0.73902043699584696</v>
      </c>
    </row>
    <row r="66" spans="1:78" x14ac:dyDescent="0.2">
      <c r="A66" s="158" t="s">
        <v>182</v>
      </c>
      <c r="B66" s="158" t="s">
        <v>219</v>
      </c>
      <c r="C66" s="158" t="s">
        <v>251</v>
      </c>
      <c r="D66" s="158" t="s">
        <v>252</v>
      </c>
      <c r="E66" s="158" t="s">
        <v>327</v>
      </c>
      <c r="F66" s="158" t="s">
        <v>51</v>
      </c>
      <c r="G66" s="154">
        <v>116220</v>
      </c>
      <c r="H66" s="156">
        <v>91442.908333333296</v>
      </c>
      <c r="I66" s="152">
        <v>1.2709569513728471</v>
      </c>
      <c r="J66" s="154">
        <v>114809</v>
      </c>
      <c r="K66" s="156">
        <v>91559.466666666704</v>
      </c>
      <c r="L66" s="152">
        <v>1.2539282302503578</v>
      </c>
      <c r="M66" s="154">
        <v>114062</v>
      </c>
      <c r="N66" s="156">
        <v>91687.425000000003</v>
      </c>
      <c r="O66" s="152">
        <v>1.244031010795646</v>
      </c>
      <c r="P66" s="154">
        <v>113835</v>
      </c>
      <c r="Q66" s="156">
        <v>91821.4</v>
      </c>
      <c r="R66" s="152">
        <v>1.2397436763107512</v>
      </c>
      <c r="S66" s="154">
        <v>112935</v>
      </c>
      <c r="T66" s="156">
        <v>91962.958333333299</v>
      </c>
      <c r="U66" s="152">
        <v>1.2280487931961741</v>
      </c>
      <c r="V66" s="154">
        <v>112337</v>
      </c>
      <c r="W66" s="156">
        <v>92108.583333333299</v>
      </c>
      <c r="X66" s="152">
        <v>1.2196148929298125</v>
      </c>
      <c r="Y66" s="154">
        <v>110909</v>
      </c>
      <c r="Z66" s="156">
        <v>92260.558333333305</v>
      </c>
      <c r="AA66" s="152">
        <v>1.2021279949259651</v>
      </c>
      <c r="AB66" s="154">
        <v>109863</v>
      </c>
      <c r="AC66" s="156">
        <v>92330.266666666706</v>
      </c>
      <c r="AD66" s="152">
        <v>1.1898915054218402</v>
      </c>
      <c r="AE66" s="154">
        <v>110374</v>
      </c>
      <c r="AF66" s="156">
        <v>92404.925000000003</v>
      </c>
      <c r="AG66" s="152">
        <v>1.1944601437639821</v>
      </c>
      <c r="AH66" s="154">
        <v>109199</v>
      </c>
      <c r="AI66" s="156">
        <v>92486.5</v>
      </c>
      <c r="AJ66" s="152">
        <v>1.1807020484070647</v>
      </c>
      <c r="AK66" s="154">
        <v>108263</v>
      </c>
      <c r="AL66" s="156">
        <v>92567.033333333296</v>
      </c>
      <c r="AM66" s="152">
        <v>1.1695632462384922</v>
      </c>
      <c r="AN66" s="154">
        <v>108918</v>
      </c>
      <c r="AO66" s="156">
        <v>92643.741666666698</v>
      </c>
      <c r="AP66" s="152">
        <f t="shared" si="0"/>
        <v>1.1756649509244594</v>
      </c>
      <c r="AQ66" s="154">
        <v>109484</v>
      </c>
      <c r="AR66" s="156">
        <v>92702.541666666701</v>
      </c>
      <c r="AS66" s="152">
        <v>1.1810247921106078</v>
      </c>
      <c r="AT66" s="154">
        <v>107691</v>
      </c>
      <c r="AU66" s="156">
        <v>92748.7</v>
      </c>
      <c r="AV66" s="152">
        <v>1.1611052230381667</v>
      </c>
      <c r="AW66" s="154">
        <v>106404</v>
      </c>
      <c r="AX66" s="156">
        <v>92789.508333333302</v>
      </c>
      <c r="AY66" s="152">
        <v>1.1467244725315124</v>
      </c>
      <c r="AZ66" s="154">
        <v>104861</v>
      </c>
      <c r="BA66" s="156">
        <v>92827</v>
      </c>
      <c r="BB66" s="152">
        <v>1.1296390058926822</v>
      </c>
      <c r="BC66" s="154">
        <v>103504</v>
      </c>
      <c r="BD66" s="156">
        <v>92858.524999999994</v>
      </c>
      <c r="BE66" s="152">
        <v>1.1146418705229273</v>
      </c>
      <c r="BF66" s="154">
        <v>102963</v>
      </c>
      <c r="BG66" s="156">
        <v>92890.516666666706</v>
      </c>
      <c r="BH66" s="152">
        <v>1.1084339251710478</v>
      </c>
      <c r="BI66" s="154">
        <v>101538</v>
      </c>
      <c r="BJ66" s="156">
        <v>92913.833333333299</v>
      </c>
      <c r="BK66" s="152">
        <v>1.0928189738521179</v>
      </c>
      <c r="BL66" s="154">
        <v>99567</v>
      </c>
      <c r="BM66" s="156">
        <v>92938.383333333302</v>
      </c>
      <c r="BN66" s="152">
        <v>1.0713227025145518</v>
      </c>
      <c r="BO66" s="154">
        <v>96666</v>
      </c>
      <c r="BP66" s="156">
        <v>92958.808333333305</v>
      </c>
      <c r="BQ66" s="152">
        <v>1.0398799396542755</v>
      </c>
      <c r="BR66" s="154">
        <v>94199</v>
      </c>
      <c r="BS66" s="156">
        <v>92971.866666666698</v>
      </c>
      <c r="BT66" s="152">
        <v>1.0131989748870265</v>
      </c>
      <c r="BU66" s="154">
        <v>92564</v>
      </c>
      <c r="BV66" s="156">
        <v>92978.433333333305</v>
      </c>
      <c r="BW66" s="152">
        <v>0.99554269395089146</v>
      </c>
      <c r="BX66" s="154">
        <v>89871</v>
      </c>
      <c r="BY66" s="156">
        <v>92994.516666666706</v>
      </c>
      <c r="BZ66" s="152">
        <v>0.96641181890473427</v>
      </c>
    </row>
    <row r="67" spans="1:78" x14ac:dyDescent="0.2">
      <c r="A67" s="158" t="s">
        <v>181</v>
      </c>
      <c r="B67" s="158" t="s">
        <v>199</v>
      </c>
      <c r="C67" s="158" t="s">
        <v>227</v>
      </c>
      <c r="D67" s="158" t="s">
        <v>228</v>
      </c>
      <c r="E67" s="158" t="s">
        <v>328</v>
      </c>
      <c r="F67" s="158" t="s">
        <v>149</v>
      </c>
      <c r="G67" s="154">
        <v>442468</v>
      </c>
      <c r="H67" s="156">
        <v>476399.21666666702</v>
      </c>
      <c r="I67" s="152">
        <v>0.92877566654269195</v>
      </c>
      <c r="J67" s="154">
        <v>441654</v>
      </c>
      <c r="K67" s="156">
        <v>476853.05</v>
      </c>
      <c r="L67" s="152">
        <v>0.92618470197474889</v>
      </c>
      <c r="M67" s="154">
        <v>440168</v>
      </c>
      <c r="N67" s="156">
        <v>477298.875</v>
      </c>
      <c r="O67" s="152">
        <v>0.92220623817728464</v>
      </c>
      <c r="P67" s="154">
        <v>440884</v>
      </c>
      <c r="Q67" s="156">
        <v>477722.57500000001</v>
      </c>
      <c r="R67" s="152">
        <v>0.92288709613524122</v>
      </c>
      <c r="S67" s="154">
        <v>441487</v>
      </c>
      <c r="T67" s="156">
        <v>478138.98333333299</v>
      </c>
      <c r="U67" s="152">
        <v>0.92334449896175652</v>
      </c>
      <c r="V67" s="154">
        <v>441702</v>
      </c>
      <c r="W67" s="156">
        <v>478742.10833333299</v>
      </c>
      <c r="X67" s="152">
        <v>0.92263035214871236</v>
      </c>
      <c r="Y67" s="154">
        <v>441903</v>
      </c>
      <c r="Z67" s="156">
        <v>479531.75833333301</v>
      </c>
      <c r="AA67" s="152">
        <v>0.92153020591562895</v>
      </c>
      <c r="AB67" s="154">
        <v>443020</v>
      </c>
      <c r="AC67" s="156">
        <v>479899.15833333298</v>
      </c>
      <c r="AD67" s="152">
        <v>0.92315227544592382</v>
      </c>
      <c r="AE67" s="154">
        <v>444538</v>
      </c>
      <c r="AF67" s="156">
        <v>480237.15</v>
      </c>
      <c r="AG67" s="152">
        <v>0.92566349771149525</v>
      </c>
      <c r="AH67" s="154">
        <v>442687</v>
      </c>
      <c r="AI67" s="156">
        <v>480585.10833333299</v>
      </c>
      <c r="AJ67" s="152">
        <v>0.9211417339485124</v>
      </c>
      <c r="AK67" s="154">
        <v>440325</v>
      </c>
      <c r="AL67" s="156">
        <v>480937.97499999998</v>
      </c>
      <c r="AM67" s="152">
        <v>0.91555465130404812</v>
      </c>
      <c r="AN67" s="154">
        <v>441237</v>
      </c>
      <c r="AO67" s="156">
        <v>481298.7</v>
      </c>
      <c r="AP67" s="152">
        <f t="shared" si="0"/>
        <v>0.91676333220929118</v>
      </c>
      <c r="AQ67" s="154">
        <v>439110</v>
      </c>
      <c r="AR67" s="156">
        <v>481557.058333333</v>
      </c>
      <c r="AS67" s="152">
        <v>0.91185456095225337</v>
      </c>
      <c r="AT67" s="154">
        <v>431926</v>
      </c>
      <c r="AU67" s="156">
        <v>481796.85</v>
      </c>
      <c r="AV67" s="152">
        <v>0.89648987950004244</v>
      </c>
      <c r="AW67" s="154">
        <v>427221</v>
      </c>
      <c r="AX67" s="156">
        <v>482033.63333333301</v>
      </c>
      <c r="AY67" s="152">
        <v>0.88628877832798592</v>
      </c>
      <c r="AZ67" s="154">
        <v>421053</v>
      </c>
      <c r="BA67" s="156">
        <v>482269.86666666699</v>
      </c>
      <c r="BB67" s="152">
        <v>0.87306512204508402</v>
      </c>
      <c r="BC67" s="154">
        <v>413914</v>
      </c>
      <c r="BD67" s="156">
        <v>482505.933333333</v>
      </c>
      <c r="BE67" s="152">
        <v>0.85784230079934132</v>
      </c>
      <c r="BF67" s="154">
        <v>411006</v>
      </c>
      <c r="BG67" s="156">
        <v>482685.191666667</v>
      </c>
      <c r="BH67" s="152">
        <v>0.85149908697392307</v>
      </c>
      <c r="BI67" s="154">
        <v>402737</v>
      </c>
      <c r="BJ67" s="156">
        <v>482740.625</v>
      </c>
      <c r="BK67" s="152">
        <v>0.83427202755102703</v>
      </c>
      <c r="BL67" s="154">
        <v>392957</v>
      </c>
      <c r="BM67" s="156">
        <v>482769.86666666699</v>
      </c>
      <c r="BN67" s="152">
        <v>0.81396339567175358</v>
      </c>
      <c r="BO67" s="154">
        <v>380687</v>
      </c>
      <c r="BP67" s="156">
        <v>482819.83333333302</v>
      </c>
      <c r="BQ67" s="152">
        <v>0.78846595296589295</v>
      </c>
      <c r="BR67" s="154">
        <v>366655</v>
      </c>
      <c r="BS67" s="156">
        <v>482810.92499999999</v>
      </c>
      <c r="BT67" s="152">
        <v>0.75941736405405491</v>
      </c>
      <c r="BU67" s="154">
        <v>357457</v>
      </c>
      <c r="BV67" s="156">
        <v>482766.691666667</v>
      </c>
      <c r="BW67" s="152">
        <v>0.74043426394215939</v>
      </c>
      <c r="BX67" s="154">
        <v>349841</v>
      </c>
      <c r="BY67" s="156">
        <v>482742.808333333</v>
      </c>
      <c r="BZ67" s="152">
        <v>0.72469437961763572</v>
      </c>
    </row>
    <row r="68" spans="1:78" x14ac:dyDescent="0.2">
      <c r="A68" s="158" t="s">
        <v>180</v>
      </c>
      <c r="B68" s="158" t="s">
        <v>215</v>
      </c>
      <c r="C68" s="158" t="s">
        <v>285</v>
      </c>
      <c r="D68" s="158" t="s">
        <v>286</v>
      </c>
      <c r="E68" s="158" t="s">
        <v>329</v>
      </c>
      <c r="F68" s="158" t="s">
        <v>53</v>
      </c>
      <c r="G68" s="154">
        <v>186163</v>
      </c>
      <c r="H68" s="156">
        <v>212658.566666667</v>
      </c>
      <c r="I68" s="152">
        <v>0.87540795049090292</v>
      </c>
      <c r="J68" s="154">
        <v>185400</v>
      </c>
      <c r="K68" s="156">
        <v>213036.28333333301</v>
      </c>
      <c r="L68" s="152">
        <v>0.87027428895719539</v>
      </c>
      <c r="M68" s="154">
        <v>184278</v>
      </c>
      <c r="N68" s="156">
        <v>213408.20833333299</v>
      </c>
      <c r="O68" s="152">
        <v>0.86350005671837582</v>
      </c>
      <c r="P68" s="154">
        <v>185086</v>
      </c>
      <c r="Q68" s="156">
        <v>213757.64166666701</v>
      </c>
      <c r="R68" s="152">
        <v>0.86586845998526929</v>
      </c>
      <c r="S68" s="154">
        <v>186020</v>
      </c>
      <c r="T68" s="156">
        <v>214101.03333333301</v>
      </c>
      <c r="U68" s="152">
        <v>0.86884214010488325</v>
      </c>
      <c r="V68" s="154">
        <v>186927</v>
      </c>
      <c r="W68" s="156">
        <v>214533.29166666701</v>
      </c>
      <c r="X68" s="152">
        <v>0.87131931155207121</v>
      </c>
      <c r="Y68" s="154">
        <v>187196</v>
      </c>
      <c r="Z68" s="156">
        <v>215058.07500000001</v>
      </c>
      <c r="AA68" s="152">
        <v>0.87044394868688368</v>
      </c>
      <c r="AB68" s="154">
        <v>186985</v>
      </c>
      <c r="AC68" s="156">
        <v>215357.39166666701</v>
      </c>
      <c r="AD68" s="152">
        <v>0.86825438659388032</v>
      </c>
      <c r="AE68" s="154">
        <v>188508</v>
      </c>
      <c r="AF68" s="156">
        <v>215621.83333333299</v>
      </c>
      <c r="AG68" s="152">
        <v>0.87425283926875197</v>
      </c>
      <c r="AH68" s="154">
        <v>187827</v>
      </c>
      <c r="AI68" s="156">
        <v>215898.28333333301</v>
      </c>
      <c r="AJ68" s="152">
        <v>0.8699791267446404</v>
      </c>
      <c r="AK68" s="154">
        <v>186826</v>
      </c>
      <c r="AL68" s="156">
        <v>216153.38333333301</v>
      </c>
      <c r="AM68" s="152">
        <v>0.86432142360637099</v>
      </c>
      <c r="AN68" s="154">
        <v>186290</v>
      </c>
      <c r="AO68" s="156">
        <v>216393.78333333301</v>
      </c>
      <c r="AP68" s="152">
        <f t="shared" si="0"/>
        <v>0.86088425060270268</v>
      </c>
      <c r="AQ68" s="154">
        <v>184373</v>
      </c>
      <c r="AR68" s="156">
        <v>216599.1</v>
      </c>
      <c r="AS68" s="152">
        <v>0.85121775667581256</v>
      </c>
      <c r="AT68" s="154">
        <v>180799</v>
      </c>
      <c r="AU68" s="156">
        <v>216767.46666666699</v>
      </c>
      <c r="AV68" s="152">
        <v>0.83406888856630268</v>
      </c>
      <c r="AW68" s="154">
        <v>178383</v>
      </c>
      <c r="AX68" s="156">
        <v>216917.36666666699</v>
      </c>
      <c r="AY68" s="152">
        <v>0.82235462628549216</v>
      </c>
      <c r="AZ68" s="154">
        <v>175098</v>
      </c>
      <c r="BA68" s="156">
        <v>217048.88333333301</v>
      </c>
      <c r="BB68" s="152">
        <v>0.80672149660909842</v>
      </c>
      <c r="BC68" s="154">
        <v>170677</v>
      </c>
      <c r="BD68" s="156">
        <v>217143.59166666699</v>
      </c>
      <c r="BE68" s="152">
        <v>0.78600984118381456</v>
      </c>
      <c r="BF68" s="154">
        <v>168433</v>
      </c>
      <c r="BG68" s="156">
        <v>217161.51666666701</v>
      </c>
      <c r="BH68" s="152">
        <v>0.7756116396006616</v>
      </c>
      <c r="BI68" s="154">
        <v>163409</v>
      </c>
      <c r="BJ68" s="156">
        <v>217121.95833333299</v>
      </c>
      <c r="BK68" s="152">
        <v>0.75261388232842374</v>
      </c>
      <c r="BL68" s="154">
        <v>158122</v>
      </c>
      <c r="BM68" s="156">
        <v>217054.27499999999</v>
      </c>
      <c r="BN68" s="152">
        <v>0.72849060448129854</v>
      </c>
      <c r="BO68" s="154">
        <v>151138</v>
      </c>
      <c r="BP68" s="156">
        <v>216999.683333333</v>
      </c>
      <c r="BQ68" s="152">
        <v>0.69648949564519436</v>
      </c>
      <c r="BR68" s="154">
        <v>144896</v>
      </c>
      <c r="BS68" s="156">
        <v>216918.33333333299</v>
      </c>
      <c r="BT68" s="152">
        <v>0.66797489070387572</v>
      </c>
      <c r="BU68" s="154">
        <v>140555</v>
      </c>
      <c r="BV68" s="156">
        <v>216815.78333333301</v>
      </c>
      <c r="BW68" s="152">
        <v>0.64826922578745327</v>
      </c>
      <c r="BX68" s="154">
        <v>137011</v>
      </c>
      <c r="BY68" s="156">
        <v>216733.441666667</v>
      </c>
      <c r="BZ68" s="152">
        <v>0.63216363356939165</v>
      </c>
    </row>
    <row r="69" spans="1:78" x14ac:dyDescent="0.2">
      <c r="A69" s="158" t="s">
        <v>180</v>
      </c>
      <c r="B69" s="158" t="s">
        <v>215</v>
      </c>
      <c r="C69" s="158" t="s">
        <v>330</v>
      </c>
      <c r="D69" s="158" t="s">
        <v>331</v>
      </c>
      <c r="E69" s="158" t="s">
        <v>332</v>
      </c>
      <c r="F69" s="158" t="s">
        <v>333</v>
      </c>
      <c r="G69" s="154">
        <v>487663</v>
      </c>
      <c r="H69" s="156">
        <v>456789.058333333</v>
      </c>
      <c r="I69" s="152">
        <v>1.0675890569255653</v>
      </c>
      <c r="J69" s="154">
        <v>488561</v>
      </c>
      <c r="K69" s="156">
        <v>458552.29166666698</v>
      </c>
      <c r="L69" s="152">
        <v>1.0654422818916955</v>
      </c>
      <c r="M69" s="154">
        <v>487695</v>
      </c>
      <c r="N69" s="156">
        <v>460343.808333333</v>
      </c>
      <c r="O69" s="152">
        <v>1.0594147052084648</v>
      </c>
      <c r="P69" s="154">
        <v>489741</v>
      </c>
      <c r="Q69" s="156">
        <v>462176.54166666698</v>
      </c>
      <c r="R69" s="152">
        <v>1.0596405395953938</v>
      </c>
      <c r="S69" s="154">
        <v>491240</v>
      </c>
      <c r="T69" s="156">
        <v>464031.59166666702</v>
      </c>
      <c r="U69" s="152">
        <v>1.0586348188829304</v>
      </c>
      <c r="V69" s="154">
        <v>491591</v>
      </c>
      <c r="W69" s="156">
        <v>465981.29166666698</v>
      </c>
      <c r="X69" s="152">
        <v>1.0549586620564426</v>
      </c>
      <c r="Y69" s="154">
        <v>493264</v>
      </c>
      <c r="Z69" s="156">
        <v>467965.441666667</v>
      </c>
      <c r="AA69" s="152">
        <v>1.0540607405607383</v>
      </c>
      <c r="AB69" s="154">
        <v>494614</v>
      </c>
      <c r="AC69" s="156">
        <v>468322.66666666698</v>
      </c>
      <c r="AD69" s="152">
        <v>1.0561393569106192</v>
      </c>
      <c r="AE69" s="154">
        <v>500076</v>
      </c>
      <c r="AF69" s="156">
        <v>468681.86666666699</v>
      </c>
      <c r="AG69" s="152">
        <v>1.0669838872935551</v>
      </c>
      <c r="AH69" s="154">
        <v>499716</v>
      </c>
      <c r="AI69" s="156">
        <v>469033.09166666702</v>
      </c>
      <c r="AJ69" s="152">
        <v>1.0654173636753519</v>
      </c>
      <c r="AK69" s="154">
        <v>498994</v>
      </c>
      <c r="AL69" s="156">
        <v>469374.51666666701</v>
      </c>
      <c r="AM69" s="152">
        <v>1.0631041573021052</v>
      </c>
      <c r="AN69" s="154">
        <v>500840</v>
      </c>
      <c r="AO69" s="156">
        <v>469701.49166666699</v>
      </c>
      <c r="AP69" s="152">
        <f t="shared" si="0"/>
        <v>1.0662942504671267</v>
      </c>
      <c r="AQ69" s="154">
        <v>497937</v>
      </c>
      <c r="AR69" s="156">
        <v>470002.625</v>
      </c>
      <c r="AS69" s="152">
        <v>1.0594345084774792</v>
      </c>
      <c r="AT69" s="154">
        <v>490321</v>
      </c>
      <c r="AU69" s="156">
        <v>470272.02500000002</v>
      </c>
      <c r="AV69" s="152">
        <v>1.0426327187971685</v>
      </c>
      <c r="AW69" s="154">
        <v>487296</v>
      </c>
      <c r="AX69" s="156">
        <v>470521.65833333298</v>
      </c>
      <c r="AY69" s="152">
        <v>1.035650519736083</v>
      </c>
      <c r="AZ69" s="154">
        <v>482633</v>
      </c>
      <c r="BA69" s="156">
        <v>470750.57500000001</v>
      </c>
      <c r="BB69" s="152">
        <v>1.0252414455362056</v>
      </c>
      <c r="BC69" s="154">
        <v>476763</v>
      </c>
      <c r="BD69" s="156">
        <v>470974.60833333299</v>
      </c>
      <c r="BE69" s="152">
        <v>1.0122902414785178</v>
      </c>
      <c r="BF69" s="154">
        <v>476869</v>
      </c>
      <c r="BG69" s="156">
        <v>471124.05</v>
      </c>
      <c r="BH69" s="152">
        <v>1.012194134432322</v>
      </c>
      <c r="BI69" s="154">
        <v>470107</v>
      </c>
      <c r="BJ69" s="156">
        <v>471273.433333333</v>
      </c>
      <c r="BK69" s="152">
        <v>0.9975249329776924</v>
      </c>
      <c r="BL69" s="154">
        <v>463054</v>
      </c>
      <c r="BM69" s="156">
        <v>471426.11666666699</v>
      </c>
      <c r="BN69" s="152">
        <v>0.9822408721734297</v>
      </c>
      <c r="BO69" s="154">
        <v>451502</v>
      </c>
      <c r="BP69" s="156">
        <v>471567.433333333</v>
      </c>
      <c r="BQ69" s="152">
        <v>0.95744949308416405</v>
      </c>
      <c r="BR69" s="154">
        <v>436782</v>
      </c>
      <c r="BS69" s="156">
        <v>471690.375</v>
      </c>
      <c r="BT69" s="152">
        <v>0.9259930309156722</v>
      </c>
      <c r="BU69" s="154">
        <v>426454</v>
      </c>
      <c r="BV69" s="156">
        <v>471825.6</v>
      </c>
      <c r="BW69" s="152">
        <v>0.90383819784259278</v>
      </c>
      <c r="BX69" s="154">
        <v>418645</v>
      </c>
      <c r="BY69" s="156">
        <v>471993.38333333301</v>
      </c>
      <c r="BZ69" s="152">
        <v>0.88697217965944009</v>
      </c>
    </row>
    <row r="70" spans="1:78" x14ac:dyDescent="0.2">
      <c r="A70" s="158" t="s">
        <v>182</v>
      </c>
      <c r="B70" s="158" t="s">
        <v>219</v>
      </c>
      <c r="C70" s="158" t="s">
        <v>251</v>
      </c>
      <c r="D70" s="158" t="s">
        <v>252</v>
      </c>
      <c r="E70" s="158" t="s">
        <v>334</v>
      </c>
      <c r="F70" s="158" t="s">
        <v>54</v>
      </c>
      <c r="G70" s="154">
        <v>295808</v>
      </c>
      <c r="H70" s="156">
        <v>288522.7</v>
      </c>
      <c r="I70" s="152">
        <v>1.0252503529185051</v>
      </c>
      <c r="J70" s="154">
        <v>295302</v>
      </c>
      <c r="K70" s="156">
        <v>288958.98333333299</v>
      </c>
      <c r="L70" s="152">
        <v>1.0219512700158899</v>
      </c>
      <c r="M70" s="154">
        <v>295128</v>
      </c>
      <c r="N70" s="156">
        <v>289381.39166666701</v>
      </c>
      <c r="O70" s="152">
        <v>1.0198582510790895</v>
      </c>
      <c r="P70" s="154">
        <v>295489</v>
      </c>
      <c r="Q70" s="156">
        <v>289792.34999999998</v>
      </c>
      <c r="R70" s="152">
        <v>1.0196576962780419</v>
      </c>
      <c r="S70" s="154">
        <v>296269</v>
      </c>
      <c r="T70" s="156">
        <v>290198.50833333301</v>
      </c>
      <c r="U70" s="152">
        <v>1.0209184109922929</v>
      </c>
      <c r="V70" s="154">
        <v>296687</v>
      </c>
      <c r="W70" s="156">
        <v>290770.3</v>
      </c>
      <c r="X70" s="152">
        <v>1.0203483643274434</v>
      </c>
      <c r="Y70" s="154">
        <v>296909</v>
      </c>
      <c r="Z70" s="156">
        <v>291437.41666666698</v>
      </c>
      <c r="AA70" s="152">
        <v>1.0187744710199349</v>
      </c>
      <c r="AB70" s="154">
        <v>297551</v>
      </c>
      <c r="AC70" s="156">
        <v>291788.45833333302</v>
      </c>
      <c r="AD70" s="152">
        <v>1.0197490390798254</v>
      </c>
      <c r="AE70" s="154">
        <v>301016</v>
      </c>
      <c r="AF70" s="156">
        <v>292154.03333333298</v>
      </c>
      <c r="AG70" s="152">
        <v>1.0303331998040772</v>
      </c>
      <c r="AH70" s="154">
        <v>300062</v>
      </c>
      <c r="AI70" s="156">
        <v>292515.42499999999</v>
      </c>
      <c r="AJ70" s="152">
        <v>1.0257988959043784</v>
      </c>
      <c r="AK70" s="154">
        <v>299463</v>
      </c>
      <c r="AL70" s="156">
        <v>292875.625</v>
      </c>
      <c r="AM70" s="152">
        <v>1.0224920561415789</v>
      </c>
      <c r="AN70" s="154">
        <v>302955</v>
      </c>
      <c r="AO70" s="156">
        <v>293231.78333333298</v>
      </c>
      <c r="AP70" s="152">
        <f t="shared" si="0"/>
        <v>1.0331588088990138</v>
      </c>
      <c r="AQ70" s="154">
        <v>303926</v>
      </c>
      <c r="AR70" s="156">
        <v>293519.20833333302</v>
      </c>
      <c r="AS70" s="152">
        <v>1.0354552321320265</v>
      </c>
      <c r="AT70" s="154">
        <v>299677</v>
      </c>
      <c r="AU70" s="156">
        <v>293774.76666666701</v>
      </c>
      <c r="AV70" s="152">
        <v>1.0200910153050347</v>
      </c>
      <c r="AW70" s="154">
        <v>297124</v>
      </c>
      <c r="AX70" s="156">
        <v>294033.5</v>
      </c>
      <c r="AY70" s="152">
        <v>1.010510707113305</v>
      </c>
      <c r="AZ70" s="154">
        <v>294284</v>
      </c>
      <c r="BA70" s="156">
        <v>294302.46666666702</v>
      </c>
      <c r="BB70" s="152">
        <v>0.99993725276285927</v>
      </c>
      <c r="BC70" s="154">
        <v>290970</v>
      </c>
      <c r="BD70" s="156">
        <v>294569.441666667</v>
      </c>
      <c r="BE70" s="152">
        <v>0.9877806684688627</v>
      </c>
      <c r="BF70" s="154">
        <v>291412</v>
      </c>
      <c r="BG70" s="156">
        <v>294748.00833333301</v>
      </c>
      <c r="BH70" s="152">
        <v>0.98868182909124092</v>
      </c>
      <c r="BI70" s="154">
        <v>287827</v>
      </c>
      <c r="BJ70" s="156">
        <v>294914.65000000002</v>
      </c>
      <c r="BK70" s="152">
        <v>0.9759671145533122</v>
      </c>
      <c r="BL70" s="154">
        <v>282142</v>
      </c>
      <c r="BM70" s="156">
        <v>295059.40833333298</v>
      </c>
      <c r="BN70" s="152">
        <v>0.95622099154099849</v>
      </c>
      <c r="BO70" s="154">
        <v>274684</v>
      </c>
      <c r="BP70" s="156">
        <v>295201.53333333298</v>
      </c>
      <c r="BQ70" s="152">
        <v>0.93049652181120224</v>
      </c>
      <c r="BR70" s="154">
        <v>268196</v>
      </c>
      <c r="BS70" s="156">
        <v>295324.88333333301</v>
      </c>
      <c r="BT70" s="152">
        <v>0.908138850248143</v>
      </c>
      <c r="BU70" s="154">
        <v>263819</v>
      </c>
      <c r="BV70" s="156">
        <v>295415.04166666698</v>
      </c>
      <c r="BW70" s="152">
        <v>0.89304525088360764</v>
      </c>
      <c r="BX70" s="154">
        <v>257095</v>
      </c>
      <c r="BY70" s="156">
        <v>295500.95</v>
      </c>
      <c r="BZ70" s="152">
        <v>0.87003104389342911</v>
      </c>
    </row>
    <row r="71" spans="1:78" x14ac:dyDescent="0.2">
      <c r="A71" s="158" t="s">
        <v>179</v>
      </c>
      <c r="B71" s="158" t="s">
        <v>203</v>
      </c>
      <c r="C71" s="158" t="s">
        <v>208</v>
      </c>
      <c r="D71" s="158" t="s">
        <v>209</v>
      </c>
      <c r="E71" s="158" t="s">
        <v>335</v>
      </c>
      <c r="F71" s="158" t="s">
        <v>55</v>
      </c>
      <c r="G71" s="154">
        <v>130855</v>
      </c>
      <c r="H71" s="156">
        <v>121976.391666667</v>
      </c>
      <c r="I71" s="152">
        <v>1.0727895637181675</v>
      </c>
      <c r="J71" s="154">
        <v>130377</v>
      </c>
      <c r="K71" s="156">
        <v>122166.616666667</v>
      </c>
      <c r="L71" s="152">
        <v>1.0672064395115002</v>
      </c>
      <c r="M71" s="154">
        <v>130004</v>
      </c>
      <c r="N71" s="156">
        <v>122367.33333333299</v>
      </c>
      <c r="O71" s="152">
        <v>1.0624077231941016</v>
      </c>
      <c r="P71" s="154">
        <v>130367</v>
      </c>
      <c r="Q71" s="156">
        <v>122582.058333333</v>
      </c>
      <c r="R71" s="152">
        <v>1.0635080024965617</v>
      </c>
      <c r="S71" s="154">
        <v>130586</v>
      </c>
      <c r="T71" s="156">
        <v>122801</v>
      </c>
      <c r="U71" s="152">
        <v>1.0633952492243548</v>
      </c>
      <c r="V71" s="154">
        <v>130602</v>
      </c>
      <c r="W71" s="156">
        <v>123010.95833333299</v>
      </c>
      <c r="X71" s="152">
        <v>1.0617102880061866</v>
      </c>
      <c r="Y71" s="154">
        <v>130975</v>
      </c>
      <c r="Z71" s="156">
        <v>123238.9</v>
      </c>
      <c r="AA71" s="152">
        <v>1.0627731990467295</v>
      </c>
      <c r="AB71" s="154">
        <v>131361</v>
      </c>
      <c r="AC71" s="156">
        <v>123344.558333333</v>
      </c>
      <c r="AD71" s="152">
        <v>1.064992260501699</v>
      </c>
      <c r="AE71" s="154">
        <v>132400</v>
      </c>
      <c r="AF71" s="156">
        <v>123447.35</v>
      </c>
      <c r="AG71" s="152">
        <v>1.0725220103955249</v>
      </c>
      <c r="AH71" s="154">
        <v>131176</v>
      </c>
      <c r="AI71" s="156">
        <v>123551.433333333</v>
      </c>
      <c r="AJ71" s="152">
        <v>1.061711681208072</v>
      </c>
      <c r="AK71" s="154">
        <v>129981</v>
      </c>
      <c r="AL71" s="156">
        <v>123677.9</v>
      </c>
      <c r="AM71" s="152">
        <v>1.0509638342824386</v>
      </c>
      <c r="AN71" s="154">
        <v>128581</v>
      </c>
      <c r="AO71" s="156">
        <v>123812.391666667</v>
      </c>
      <c r="AP71" s="152">
        <f t="shared" ref="AP71:AP134" si="1">AN71/AO71</f>
        <v>1.0385147905564351</v>
      </c>
      <c r="AQ71" s="154">
        <v>126845</v>
      </c>
      <c r="AR71" s="156">
        <v>123921.60000000001</v>
      </c>
      <c r="AS71" s="152">
        <v>1.0235907218757665</v>
      </c>
      <c r="AT71" s="154">
        <v>123167</v>
      </c>
      <c r="AU71" s="156">
        <v>124013.90833333301</v>
      </c>
      <c r="AV71" s="152">
        <v>0.99317086006952848</v>
      </c>
      <c r="AW71" s="154">
        <v>120282</v>
      </c>
      <c r="AX71" s="156">
        <v>124098.55</v>
      </c>
      <c r="AY71" s="152">
        <v>0.96924581310579372</v>
      </c>
      <c r="AZ71" s="154">
        <v>116926</v>
      </c>
      <c r="BA71" s="156">
        <v>124178.558333333</v>
      </c>
      <c r="BB71" s="152">
        <v>0.94159572771118083</v>
      </c>
      <c r="BC71" s="154">
        <v>113938</v>
      </c>
      <c r="BD71" s="156">
        <v>124261.233333333</v>
      </c>
      <c r="BE71" s="152">
        <v>0.91692313800201275</v>
      </c>
      <c r="BF71" s="154">
        <v>112578</v>
      </c>
      <c r="BG71" s="156">
        <v>124363.09166666699</v>
      </c>
      <c r="BH71" s="152">
        <v>0.90523642096117374</v>
      </c>
      <c r="BI71" s="154">
        <v>108984</v>
      </c>
      <c r="BJ71" s="156">
        <v>124464.03333333301</v>
      </c>
      <c r="BK71" s="152">
        <v>0.87562645272891648</v>
      </c>
      <c r="BL71" s="154">
        <v>105074</v>
      </c>
      <c r="BM71" s="156">
        <v>124570.425</v>
      </c>
      <c r="BN71" s="152">
        <v>0.8434907402780395</v>
      </c>
      <c r="BO71" s="154">
        <v>100175</v>
      </c>
      <c r="BP71" s="156">
        <v>124684.78333333301</v>
      </c>
      <c r="BQ71" s="152">
        <v>0.80342602619111581</v>
      </c>
      <c r="BR71" s="154">
        <v>95993</v>
      </c>
      <c r="BS71" s="156">
        <v>124789.90833333301</v>
      </c>
      <c r="BT71" s="152">
        <v>0.76923688206892471</v>
      </c>
      <c r="BU71" s="154">
        <v>92528</v>
      </c>
      <c r="BV71" s="156">
        <v>124874.4</v>
      </c>
      <c r="BW71" s="152">
        <v>0.74096852517409495</v>
      </c>
      <c r="BX71" s="154">
        <v>89544</v>
      </c>
      <c r="BY71" s="156">
        <v>124967.058333333</v>
      </c>
      <c r="BZ71" s="152">
        <v>0.7165408323940321</v>
      </c>
    </row>
    <row r="72" spans="1:78" x14ac:dyDescent="0.2">
      <c r="A72" s="158" t="s">
        <v>182</v>
      </c>
      <c r="B72" s="158" t="s">
        <v>219</v>
      </c>
      <c r="C72" s="158" t="s">
        <v>224</v>
      </c>
      <c r="D72" s="158" t="s">
        <v>225</v>
      </c>
      <c r="E72" s="158" t="s">
        <v>336</v>
      </c>
      <c r="F72" s="158" t="s">
        <v>133</v>
      </c>
      <c r="G72" s="154">
        <v>342434</v>
      </c>
      <c r="H72" s="156">
        <v>325077.72499999998</v>
      </c>
      <c r="I72" s="152">
        <v>1.0533911543770034</v>
      </c>
      <c r="J72" s="154">
        <v>342425</v>
      </c>
      <c r="K72" s="156">
        <v>325778.84999999998</v>
      </c>
      <c r="L72" s="152">
        <v>1.0510964723461944</v>
      </c>
      <c r="M72" s="154">
        <v>343022</v>
      </c>
      <c r="N72" s="156">
        <v>326487.54166666698</v>
      </c>
      <c r="O72" s="152">
        <v>1.0506434587026727</v>
      </c>
      <c r="P72" s="154">
        <v>344328</v>
      </c>
      <c r="Q72" s="156">
        <v>327203.191666667</v>
      </c>
      <c r="R72" s="152">
        <v>1.052336923261979</v>
      </c>
      <c r="S72" s="154">
        <v>345521</v>
      </c>
      <c r="T72" s="156">
        <v>327898.67499999999</v>
      </c>
      <c r="U72" s="152">
        <v>1.0537432028354492</v>
      </c>
      <c r="V72" s="154">
        <v>345803</v>
      </c>
      <c r="W72" s="156">
        <v>328809.67499999999</v>
      </c>
      <c r="X72" s="152">
        <v>1.0516813411892458</v>
      </c>
      <c r="Y72" s="154">
        <v>346599</v>
      </c>
      <c r="Z72" s="156">
        <v>329871.59166666702</v>
      </c>
      <c r="AA72" s="152">
        <v>1.0507088477938284</v>
      </c>
      <c r="AB72" s="154">
        <v>348738</v>
      </c>
      <c r="AC72" s="156">
        <v>330479.3</v>
      </c>
      <c r="AD72" s="152">
        <v>1.055249148736396</v>
      </c>
      <c r="AE72" s="154">
        <v>352326</v>
      </c>
      <c r="AF72" s="156">
        <v>331100.66666666698</v>
      </c>
      <c r="AG72" s="152">
        <v>1.0641053778206417</v>
      </c>
      <c r="AH72" s="154">
        <v>351569</v>
      </c>
      <c r="AI72" s="156">
        <v>331728.01666666701</v>
      </c>
      <c r="AJ72" s="152">
        <v>1.0598109967698928</v>
      </c>
      <c r="AK72" s="154">
        <v>350934</v>
      </c>
      <c r="AL72" s="156">
        <v>332361.23333333299</v>
      </c>
      <c r="AM72" s="152">
        <v>1.0558812665376047</v>
      </c>
      <c r="AN72" s="154">
        <v>352966</v>
      </c>
      <c r="AO72" s="156">
        <v>332981.60833333299</v>
      </c>
      <c r="AP72" s="152">
        <f t="shared" si="1"/>
        <v>1.0600165029134627</v>
      </c>
      <c r="AQ72" s="154">
        <v>352056</v>
      </c>
      <c r="AR72" s="156">
        <v>333547.83333333302</v>
      </c>
      <c r="AS72" s="152">
        <v>1.05548879296173</v>
      </c>
      <c r="AT72" s="154">
        <v>345924</v>
      </c>
      <c r="AU72" s="156">
        <v>334046.99166666699</v>
      </c>
      <c r="AV72" s="152">
        <v>1.0355549028418871</v>
      </c>
      <c r="AW72" s="154">
        <v>341491</v>
      </c>
      <c r="AX72" s="156">
        <v>334535.71666666702</v>
      </c>
      <c r="AY72" s="152">
        <v>1.0207908542700188</v>
      </c>
      <c r="AZ72" s="154">
        <v>337373</v>
      </c>
      <c r="BA72" s="156">
        <v>334989.40000000002</v>
      </c>
      <c r="BB72" s="152">
        <v>1.0071154490261482</v>
      </c>
      <c r="BC72" s="154">
        <v>332098</v>
      </c>
      <c r="BD72" s="156">
        <v>335402.73333333299</v>
      </c>
      <c r="BE72" s="152">
        <v>0.99014696958343318</v>
      </c>
      <c r="BF72" s="154">
        <v>330002</v>
      </c>
      <c r="BG72" s="156">
        <v>335644.74166666699</v>
      </c>
      <c r="BH72" s="152">
        <v>0.983188350758461</v>
      </c>
      <c r="BI72" s="154">
        <v>323211</v>
      </c>
      <c r="BJ72" s="156">
        <v>335823.45</v>
      </c>
      <c r="BK72" s="152">
        <v>0.96244321234863139</v>
      </c>
      <c r="BL72" s="154">
        <v>315085</v>
      </c>
      <c r="BM72" s="156">
        <v>335968.36666666699</v>
      </c>
      <c r="BN72" s="152">
        <v>0.93784127096886316</v>
      </c>
      <c r="BO72" s="154">
        <v>305631</v>
      </c>
      <c r="BP72" s="156">
        <v>336107.99166666699</v>
      </c>
      <c r="BQ72" s="152">
        <v>0.90932381132760343</v>
      </c>
      <c r="BR72" s="154">
        <v>295517</v>
      </c>
      <c r="BS72" s="156">
        <v>336217.00833333301</v>
      </c>
      <c r="BT72" s="152">
        <v>0.87894720574938279</v>
      </c>
      <c r="BU72" s="154">
        <v>288196</v>
      </c>
      <c r="BV72" s="156">
        <v>336271.57500000001</v>
      </c>
      <c r="BW72" s="152">
        <v>0.85703348550944269</v>
      </c>
      <c r="BX72" s="154">
        <v>281639</v>
      </c>
      <c r="BY72" s="156">
        <v>336350.03333333298</v>
      </c>
      <c r="BZ72" s="152">
        <v>0.83733899833120362</v>
      </c>
    </row>
    <row r="73" spans="1:78" x14ac:dyDescent="0.2">
      <c r="A73" s="158" t="s">
        <v>179</v>
      </c>
      <c r="B73" s="158" t="s">
        <v>203</v>
      </c>
      <c r="C73" s="158" t="s">
        <v>204</v>
      </c>
      <c r="D73" s="158" t="s">
        <v>205</v>
      </c>
      <c r="E73" s="158" t="s">
        <v>337</v>
      </c>
      <c r="F73" s="158" t="s">
        <v>56</v>
      </c>
      <c r="G73" s="154">
        <v>225909</v>
      </c>
      <c r="H73" s="156">
        <v>224297.04166666701</v>
      </c>
      <c r="I73" s="152">
        <v>1.0071867124120548</v>
      </c>
      <c r="J73" s="154">
        <v>224590</v>
      </c>
      <c r="K73" s="156">
        <v>224551.49166666699</v>
      </c>
      <c r="L73" s="152">
        <v>1.000171489991214</v>
      </c>
      <c r="M73" s="154">
        <v>223136</v>
      </c>
      <c r="N73" s="156">
        <v>224828.59166666699</v>
      </c>
      <c r="O73" s="152">
        <v>0.99247163515049519</v>
      </c>
      <c r="P73" s="154">
        <v>223498</v>
      </c>
      <c r="Q73" s="156">
        <v>225135.36666666699</v>
      </c>
      <c r="R73" s="152">
        <v>0.99272719035258794</v>
      </c>
      <c r="S73" s="154">
        <v>223233</v>
      </c>
      <c r="T73" s="156">
        <v>225467.25833333301</v>
      </c>
      <c r="U73" s="152">
        <v>0.99009054197115454</v>
      </c>
      <c r="V73" s="154">
        <v>223043</v>
      </c>
      <c r="W73" s="156">
        <v>225804.24166666699</v>
      </c>
      <c r="X73" s="152">
        <v>0.9877715243686912</v>
      </c>
      <c r="Y73" s="154">
        <v>222431</v>
      </c>
      <c r="Z73" s="156">
        <v>226155.70833333299</v>
      </c>
      <c r="AA73" s="152">
        <v>0.98353033686046465</v>
      </c>
      <c r="AB73" s="154">
        <v>222543</v>
      </c>
      <c r="AC73" s="156">
        <v>226370.07500000001</v>
      </c>
      <c r="AD73" s="152">
        <v>0.9830937238502041</v>
      </c>
      <c r="AE73" s="154">
        <v>223341</v>
      </c>
      <c r="AF73" s="156">
        <v>226593.38333333301</v>
      </c>
      <c r="AG73" s="152">
        <v>0.98564660942218008</v>
      </c>
      <c r="AH73" s="154">
        <v>222550</v>
      </c>
      <c r="AI73" s="156">
        <v>226815.77499999999</v>
      </c>
      <c r="AJ73" s="152">
        <v>0.98119277638427049</v>
      </c>
      <c r="AK73" s="154">
        <v>221654</v>
      </c>
      <c r="AL73" s="156">
        <v>227050.82500000001</v>
      </c>
      <c r="AM73" s="152">
        <v>0.97623076242951323</v>
      </c>
      <c r="AN73" s="154">
        <v>221189</v>
      </c>
      <c r="AO73" s="156">
        <v>227280.00833333301</v>
      </c>
      <c r="AP73" s="152">
        <f t="shared" si="1"/>
        <v>0.97320042190248501</v>
      </c>
      <c r="AQ73" s="154">
        <v>218932</v>
      </c>
      <c r="AR73" s="156">
        <v>227473.5</v>
      </c>
      <c r="AS73" s="152">
        <v>0.96245057116543242</v>
      </c>
      <c r="AT73" s="154">
        <v>215235</v>
      </c>
      <c r="AU73" s="156">
        <v>227643.74166666699</v>
      </c>
      <c r="AV73" s="152">
        <v>0.94549052139181233</v>
      </c>
      <c r="AW73" s="154">
        <v>213364</v>
      </c>
      <c r="AX73" s="156">
        <v>227797.32500000001</v>
      </c>
      <c r="AY73" s="152">
        <v>0.93663962032916759</v>
      </c>
      <c r="AZ73" s="154">
        <v>210125</v>
      </c>
      <c r="BA73" s="156">
        <v>227942.99166666699</v>
      </c>
      <c r="BB73" s="152">
        <v>0.92183136872783011</v>
      </c>
      <c r="BC73" s="154">
        <v>207393</v>
      </c>
      <c r="BD73" s="156">
        <v>228083.61666666699</v>
      </c>
      <c r="BE73" s="152">
        <v>0.90928495010272781</v>
      </c>
      <c r="BF73" s="154">
        <v>206737</v>
      </c>
      <c r="BG73" s="156">
        <v>228230.26666666701</v>
      </c>
      <c r="BH73" s="152">
        <v>0.90582639638213203</v>
      </c>
      <c r="BI73" s="154">
        <v>204010</v>
      </c>
      <c r="BJ73" s="156">
        <v>228383.32500000001</v>
      </c>
      <c r="BK73" s="152">
        <v>0.89327887664302985</v>
      </c>
      <c r="BL73" s="154">
        <v>199769</v>
      </c>
      <c r="BM73" s="156">
        <v>228526.35</v>
      </c>
      <c r="BN73" s="152">
        <v>0.87416177609277879</v>
      </c>
      <c r="BO73" s="154">
        <v>194791</v>
      </c>
      <c r="BP73" s="156">
        <v>228668.03333333301</v>
      </c>
      <c r="BQ73" s="152">
        <v>0.85185059389586859</v>
      </c>
      <c r="BR73" s="154">
        <v>189356</v>
      </c>
      <c r="BS73" s="156">
        <v>228774.97500000001</v>
      </c>
      <c r="BT73" s="152">
        <v>0.827695424291927</v>
      </c>
      <c r="BU73" s="154">
        <v>184535</v>
      </c>
      <c r="BV73" s="156">
        <v>228860.41666666701</v>
      </c>
      <c r="BW73" s="152">
        <v>0.80632117466068176</v>
      </c>
      <c r="BX73" s="154">
        <v>181404</v>
      </c>
      <c r="BY73" s="156">
        <v>228975.67499999999</v>
      </c>
      <c r="BZ73" s="152">
        <v>0.79224135926228845</v>
      </c>
    </row>
    <row r="74" spans="1:78" x14ac:dyDescent="0.2">
      <c r="A74" s="158" t="s">
        <v>179</v>
      </c>
      <c r="B74" s="158" t="s">
        <v>203</v>
      </c>
      <c r="C74" s="158" t="s">
        <v>208</v>
      </c>
      <c r="D74" s="158" t="s">
        <v>209</v>
      </c>
      <c r="E74" s="158" t="s">
        <v>338</v>
      </c>
      <c r="F74" s="158" t="s">
        <v>57</v>
      </c>
      <c r="G74" s="154">
        <v>159757</v>
      </c>
      <c r="H74" s="156">
        <v>156395.625</v>
      </c>
      <c r="I74" s="152">
        <v>1.0214927687395348</v>
      </c>
      <c r="J74" s="154">
        <v>159045</v>
      </c>
      <c r="K74" s="156">
        <v>156694.26666666701</v>
      </c>
      <c r="L74" s="152">
        <v>1.015002037938846</v>
      </c>
      <c r="M74" s="154">
        <v>158081</v>
      </c>
      <c r="N74" s="156">
        <v>157016.66666666701</v>
      </c>
      <c r="O74" s="152">
        <v>1.0067784736227554</v>
      </c>
      <c r="P74" s="154">
        <v>158183</v>
      </c>
      <c r="Q74" s="156">
        <v>157368.15833333301</v>
      </c>
      <c r="R74" s="152">
        <v>1.0051779322786571</v>
      </c>
      <c r="S74" s="154">
        <v>157465</v>
      </c>
      <c r="T74" s="156">
        <v>157743.066666667</v>
      </c>
      <c r="U74" s="152">
        <v>0.99823721782172148</v>
      </c>
      <c r="V74" s="154">
        <v>157084</v>
      </c>
      <c r="W74" s="156">
        <v>158123.683333333</v>
      </c>
      <c r="X74" s="152">
        <v>0.99342487278682157</v>
      </c>
      <c r="Y74" s="154">
        <v>156829</v>
      </c>
      <c r="Z74" s="156">
        <v>158516.22500000001</v>
      </c>
      <c r="AA74" s="152">
        <v>0.98935613688756463</v>
      </c>
      <c r="AB74" s="154">
        <v>156873</v>
      </c>
      <c r="AC74" s="156">
        <v>158737.47500000001</v>
      </c>
      <c r="AD74" s="152">
        <v>0.98825434888642394</v>
      </c>
      <c r="AE74" s="154">
        <v>157970</v>
      </c>
      <c r="AF74" s="156">
        <v>158959.5</v>
      </c>
      <c r="AG74" s="152">
        <v>0.99377514398321587</v>
      </c>
      <c r="AH74" s="154">
        <v>156850</v>
      </c>
      <c r="AI74" s="156">
        <v>159189.17499999999</v>
      </c>
      <c r="AJ74" s="152">
        <v>0.98530569054082984</v>
      </c>
      <c r="AK74" s="154">
        <v>156130</v>
      </c>
      <c r="AL74" s="156">
        <v>159417.4</v>
      </c>
      <c r="AM74" s="152">
        <v>0.97937866255502848</v>
      </c>
      <c r="AN74" s="154">
        <v>156221</v>
      </c>
      <c r="AO74" s="156">
        <v>159623.14166666701</v>
      </c>
      <c r="AP74" s="152">
        <f t="shared" si="1"/>
        <v>0.97868641331611217</v>
      </c>
      <c r="AQ74" s="154">
        <v>154657</v>
      </c>
      <c r="AR74" s="156">
        <v>159794.28333333301</v>
      </c>
      <c r="AS74" s="152">
        <v>0.96785064380171493</v>
      </c>
      <c r="AT74" s="154">
        <v>151219</v>
      </c>
      <c r="AU74" s="156">
        <v>159948.77499999999</v>
      </c>
      <c r="AV74" s="152">
        <v>0.94542143258052469</v>
      </c>
      <c r="AW74" s="154">
        <v>149116</v>
      </c>
      <c r="AX74" s="156">
        <v>160092.50833333301</v>
      </c>
      <c r="AY74" s="152">
        <v>0.93143646478148423</v>
      </c>
      <c r="AZ74" s="154">
        <v>146099</v>
      </c>
      <c r="BA74" s="156">
        <v>160228.17499999999</v>
      </c>
      <c r="BB74" s="152">
        <v>0.91181841146227882</v>
      </c>
      <c r="BC74" s="154">
        <v>143728</v>
      </c>
      <c r="BD74" s="156">
        <v>160353.77499999999</v>
      </c>
      <c r="BE74" s="152">
        <v>0.8963181565260937</v>
      </c>
      <c r="BF74" s="154">
        <v>142913</v>
      </c>
      <c r="BG74" s="156">
        <v>160486.625</v>
      </c>
      <c r="BH74" s="152">
        <v>0.89049788416947517</v>
      </c>
      <c r="BI74" s="154">
        <v>139342</v>
      </c>
      <c r="BJ74" s="156">
        <v>160622.67499999999</v>
      </c>
      <c r="BK74" s="152">
        <v>0.86751138965902552</v>
      </c>
      <c r="BL74" s="154">
        <v>135460</v>
      </c>
      <c r="BM74" s="156">
        <v>160750.96666666699</v>
      </c>
      <c r="BN74" s="152">
        <v>0.84266989374247236</v>
      </c>
      <c r="BO74" s="154">
        <v>130561</v>
      </c>
      <c r="BP74" s="156">
        <v>160886.10833333299</v>
      </c>
      <c r="BQ74" s="152">
        <v>0.81151195309850055</v>
      </c>
      <c r="BR74" s="154">
        <v>125078</v>
      </c>
      <c r="BS74" s="156">
        <v>160991.65</v>
      </c>
      <c r="BT74" s="152">
        <v>0.77692228137297803</v>
      </c>
      <c r="BU74" s="154">
        <v>121069</v>
      </c>
      <c r="BV74" s="156">
        <v>161105.54999999999</v>
      </c>
      <c r="BW74" s="152">
        <v>0.7514886979374702</v>
      </c>
      <c r="BX74" s="154">
        <v>117638</v>
      </c>
      <c r="BY74" s="156">
        <v>161255.22500000001</v>
      </c>
      <c r="BZ74" s="152">
        <v>0.72951434596925457</v>
      </c>
    </row>
    <row r="75" spans="1:78" x14ac:dyDescent="0.2">
      <c r="A75" s="158" t="s">
        <v>182</v>
      </c>
      <c r="B75" s="158" t="s">
        <v>219</v>
      </c>
      <c r="C75" s="158" t="s">
        <v>220</v>
      </c>
      <c r="D75" s="158" t="s">
        <v>221</v>
      </c>
      <c r="E75" s="158" t="s">
        <v>339</v>
      </c>
      <c r="F75" s="158" t="s">
        <v>52</v>
      </c>
      <c r="G75" s="154">
        <v>193838</v>
      </c>
      <c r="H75" s="156">
        <v>201990.16666666701</v>
      </c>
      <c r="I75" s="152">
        <v>0.95964077459216091</v>
      </c>
      <c r="J75" s="154">
        <v>193057</v>
      </c>
      <c r="K75" s="156">
        <v>202192.27499999999</v>
      </c>
      <c r="L75" s="152">
        <v>0.95481887228382001</v>
      </c>
      <c r="M75" s="154">
        <v>192466</v>
      </c>
      <c r="N75" s="156">
        <v>202397.66666666701</v>
      </c>
      <c r="O75" s="152">
        <v>0.9509299349630167</v>
      </c>
      <c r="P75" s="154">
        <v>192522</v>
      </c>
      <c r="Q75" s="156">
        <v>202586.24166666699</v>
      </c>
      <c r="R75" s="152">
        <v>0.95032119859735309</v>
      </c>
      <c r="S75" s="154">
        <v>192413</v>
      </c>
      <c r="T75" s="156">
        <v>202780.28333333301</v>
      </c>
      <c r="U75" s="152">
        <v>0.94887430295039521</v>
      </c>
      <c r="V75" s="154">
        <v>193105</v>
      </c>
      <c r="W75" s="156">
        <v>203015.3</v>
      </c>
      <c r="X75" s="152">
        <v>0.95118446737758189</v>
      </c>
      <c r="Y75" s="154">
        <v>193126</v>
      </c>
      <c r="Z75" s="156">
        <v>203359.65</v>
      </c>
      <c r="AA75" s="152">
        <v>0.94967708687539543</v>
      </c>
      <c r="AB75" s="154">
        <v>193568</v>
      </c>
      <c r="AC75" s="156">
        <v>203507.05</v>
      </c>
      <c r="AD75" s="152">
        <v>0.95116115141957003</v>
      </c>
      <c r="AE75" s="154">
        <v>194807</v>
      </c>
      <c r="AF75" s="156">
        <v>203648.91666666701</v>
      </c>
      <c r="AG75" s="152">
        <v>0.95658254995218328</v>
      </c>
      <c r="AH75" s="154">
        <v>194331</v>
      </c>
      <c r="AI75" s="156">
        <v>203800.29166666701</v>
      </c>
      <c r="AJ75" s="152">
        <v>0.95353641749367635</v>
      </c>
      <c r="AK75" s="154">
        <v>193893</v>
      </c>
      <c r="AL75" s="156">
        <v>203959.53333333301</v>
      </c>
      <c r="AM75" s="152">
        <v>0.95064445790390595</v>
      </c>
      <c r="AN75" s="154">
        <v>194885</v>
      </c>
      <c r="AO75" s="156">
        <v>204121.03333333301</v>
      </c>
      <c r="AP75" s="152">
        <f t="shared" si="1"/>
        <v>0.95475217236309784</v>
      </c>
      <c r="AQ75" s="154">
        <v>194733</v>
      </c>
      <c r="AR75" s="156">
        <v>204238.75833333301</v>
      </c>
      <c r="AS75" s="152">
        <v>0.95345761788358063</v>
      </c>
      <c r="AT75" s="154">
        <v>191899</v>
      </c>
      <c r="AU75" s="156">
        <v>204338.24166666699</v>
      </c>
      <c r="AV75" s="152">
        <v>0.93912426002491067</v>
      </c>
      <c r="AW75" s="154">
        <v>190382</v>
      </c>
      <c r="AX75" s="156">
        <v>204425.941666667</v>
      </c>
      <c r="AY75" s="152">
        <v>0.93130058958188988</v>
      </c>
      <c r="AZ75" s="154">
        <v>188630</v>
      </c>
      <c r="BA75" s="156">
        <v>204519.85833333299</v>
      </c>
      <c r="BB75" s="152">
        <v>0.92230652581699335</v>
      </c>
      <c r="BC75" s="154">
        <v>185974</v>
      </c>
      <c r="BD75" s="156">
        <v>204598.691666667</v>
      </c>
      <c r="BE75" s="152">
        <v>0.90896964435622873</v>
      </c>
      <c r="BF75" s="154">
        <v>184927</v>
      </c>
      <c r="BG75" s="156">
        <v>204697.08333333299</v>
      </c>
      <c r="BH75" s="152">
        <v>0.9034178552454557</v>
      </c>
      <c r="BI75" s="154">
        <v>182386</v>
      </c>
      <c r="BJ75" s="156">
        <v>204703.08333333299</v>
      </c>
      <c r="BK75" s="152">
        <v>0.89097827463110335</v>
      </c>
      <c r="BL75" s="154">
        <v>178765</v>
      </c>
      <c r="BM75" s="156">
        <v>204716.61666666699</v>
      </c>
      <c r="BN75" s="152">
        <v>0.87323150856423581</v>
      </c>
      <c r="BO75" s="154">
        <v>174358</v>
      </c>
      <c r="BP75" s="156">
        <v>204728.3</v>
      </c>
      <c r="BQ75" s="152">
        <v>0.85165558449906542</v>
      </c>
      <c r="BR75" s="154">
        <v>168537</v>
      </c>
      <c r="BS75" s="156">
        <v>204713.875</v>
      </c>
      <c r="BT75" s="152">
        <v>0.82328078641469715</v>
      </c>
      <c r="BU75" s="154">
        <v>164921</v>
      </c>
      <c r="BV75" s="156">
        <v>204690.816666667</v>
      </c>
      <c r="BW75" s="152">
        <v>0.80570786069298372</v>
      </c>
      <c r="BX75" s="154">
        <v>161446</v>
      </c>
      <c r="BY75" s="156">
        <v>204673.816666667</v>
      </c>
      <c r="BZ75" s="152">
        <v>0.78879654774275265</v>
      </c>
    </row>
    <row r="76" spans="1:78" x14ac:dyDescent="0.2">
      <c r="A76" s="158" t="s">
        <v>181</v>
      </c>
      <c r="B76" s="158" t="s">
        <v>199</v>
      </c>
      <c r="C76" s="158" t="s">
        <v>257</v>
      </c>
      <c r="D76" s="158" t="s">
        <v>258</v>
      </c>
      <c r="E76" s="158" t="s">
        <v>340</v>
      </c>
      <c r="F76" s="158" t="s">
        <v>58</v>
      </c>
      <c r="G76" s="154">
        <v>303848</v>
      </c>
      <c r="H76" s="156">
        <v>285760.191666667</v>
      </c>
      <c r="I76" s="152">
        <v>1.0632971591593556</v>
      </c>
      <c r="J76" s="154">
        <v>302219</v>
      </c>
      <c r="K76" s="156">
        <v>285951.61666666699</v>
      </c>
      <c r="L76" s="152">
        <v>1.0568885866880615</v>
      </c>
      <c r="M76" s="154">
        <v>300718</v>
      </c>
      <c r="N76" s="156">
        <v>286119.375</v>
      </c>
      <c r="O76" s="152">
        <v>1.0510228466702054</v>
      </c>
      <c r="P76" s="154">
        <v>300062</v>
      </c>
      <c r="Q76" s="156">
        <v>286276.41666666698</v>
      </c>
      <c r="R76" s="152">
        <v>1.0481547991058746</v>
      </c>
      <c r="S76" s="154">
        <v>298856</v>
      </c>
      <c r="T76" s="156">
        <v>286408.5</v>
      </c>
      <c r="U76" s="152">
        <v>1.0434606514820615</v>
      </c>
      <c r="V76" s="154">
        <v>298773</v>
      </c>
      <c r="W76" s="156">
        <v>286691.88333333301</v>
      </c>
      <c r="X76" s="152">
        <v>1.0421397234068899</v>
      </c>
      <c r="Y76" s="154">
        <v>299342</v>
      </c>
      <c r="Z76" s="156">
        <v>287075.316666667</v>
      </c>
      <c r="AA76" s="152">
        <v>1.0427298434284278</v>
      </c>
      <c r="AB76" s="154">
        <v>300351</v>
      </c>
      <c r="AC76" s="156">
        <v>287274.41666666698</v>
      </c>
      <c r="AD76" s="152">
        <v>1.0455194844186426</v>
      </c>
      <c r="AE76" s="154">
        <v>301839</v>
      </c>
      <c r="AF76" s="156">
        <v>287424.32500000001</v>
      </c>
      <c r="AG76" s="152">
        <v>1.0501512006682105</v>
      </c>
      <c r="AH76" s="154">
        <v>300930</v>
      </c>
      <c r="AI76" s="156">
        <v>287547.90000000002</v>
      </c>
      <c r="AJ76" s="152">
        <v>1.0465386810336643</v>
      </c>
      <c r="AK76" s="154">
        <v>300526</v>
      </c>
      <c r="AL76" s="156">
        <v>287676.36666666699</v>
      </c>
      <c r="AM76" s="152">
        <v>1.0446669758876022</v>
      </c>
      <c r="AN76" s="154">
        <v>302405</v>
      </c>
      <c r="AO76" s="156">
        <v>287794.566666667</v>
      </c>
      <c r="AP76" s="152">
        <f t="shared" si="1"/>
        <v>1.0507668838316022</v>
      </c>
      <c r="AQ76" s="154">
        <v>302032</v>
      </c>
      <c r="AR76" s="156">
        <v>287861.125</v>
      </c>
      <c r="AS76" s="152">
        <v>1.0492281651438693</v>
      </c>
      <c r="AT76" s="154">
        <v>297365</v>
      </c>
      <c r="AU76" s="156">
        <v>287900.77500000002</v>
      </c>
      <c r="AV76" s="152">
        <v>1.0328732182120732</v>
      </c>
      <c r="AW76" s="154">
        <v>294708</v>
      </c>
      <c r="AX76" s="156">
        <v>287946.35833333299</v>
      </c>
      <c r="AY76" s="152">
        <v>1.0234822961672589</v>
      </c>
      <c r="AZ76" s="154">
        <v>292090</v>
      </c>
      <c r="BA76" s="156">
        <v>287973.28333333298</v>
      </c>
      <c r="BB76" s="152">
        <v>1.0142954812301177</v>
      </c>
      <c r="BC76" s="154">
        <v>288421</v>
      </c>
      <c r="BD76" s="156">
        <v>288010.60833333299</v>
      </c>
      <c r="BE76" s="152">
        <v>1.0014249185786659</v>
      </c>
      <c r="BF76" s="154">
        <v>287286</v>
      </c>
      <c r="BG76" s="156">
        <v>287899.95</v>
      </c>
      <c r="BH76" s="152">
        <v>0.99786748834100181</v>
      </c>
      <c r="BI76" s="154">
        <v>282309</v>
      </c>
      <c r="BJ76" s="156">
        <v>287788.88333333301</v>
      </c>
      <c r="BK76" s="152">
        <v>0.98095866918186025</v>
      </c>
      <c r="BL76" s="154">
        <v>276939</v>
      </c>
      <c r="BM76" s="156">
        <v>287665.683333333</v>
      </c>
      <c r="BN76" s="152">
        <v>0.96271128620891688</v>
      </c>
      <c r="BO76" s="154">
        <v>270448</v>
      </c>
      <c r="BP76" s="156">
        <v>287565.66666666698</v>
      </c>
      <c r="BQ76" s="152">
        <v>0.94047388596459602</v>
      </c>
      <c r="BR76" s="154">
        <v>261712</v>
      </c>
      <c r="BS76" s="156">
        <v>287477.20833333302</v>
      </c>
      <c r="BT76" s="152">
        <v>0.91037477898610319</v>
      </c>
      <c r="BU76" s="154">
        <v>256505</v>
      </c>
      <c r="BV76" s="156">
        <v>287367.15000000002</v>
      </c>
      <c r="BW76" s="152">
        <v>0.89260376490493076</v>
      </c>
      <c r="BX76" s="154">
        <v>251430</v>
      </c>
      <c r="BY76" s="156">
        <v>287264.55</v>
      </c>
      <c r="BZ76" s="152">
        <v>0.87525592698437737</v>
      </c>
    </row>
    <row r="77" spans="1:78" x14ac:dyDescent="0.2">
      <c r="A77" s="158" t="s">
        <v>161</v>
      </c>
      <c r="B77" s="158" t="s">
        <v>195</v>
      </c>
      <c r="C77" s="158" t="s">
        <v>196</v>
      </c>
      <c r="D77" s="158" t="s">
        <v>197</v>
      </c>
      <c r="E77" s="158" t="s">
        <v>341</v>
      </c>
      <c r="F77" s="158" t="s">
        <v>59</v>
      </c>
      <c r="G77" s="154">
        <v>169243</v>
      </c>
      <c r="H77" s="156">
        <v>195328.77499999999</v>
      </c>
      <c r="I77" s="152">
        <v>0.86645196029105287</v>
      </c>
      <c r="J77" s="154">
        <v>169397</v>
      </c>
      <c r="K77" s="156">
        <v>195887.95</v>
      </c>
      <c r="L77" s="152">
        <v>0.86476478006942226</v>
      </c>
      <c r="M77" s="154">
        <v>169178</v>
      </c>
      <c r="N77" s="156">
        <v>196468.191666667</v>
      </c>
      <c r="O77" s="152">
        <v>0.86109613248251282</v>
      </c>
      <c r="P77" s="154">
        <v>170059</v>
      </c>
      <c r="Q77" s="156">
        <v>197084.316666667</v>
      </c>
      <c r="R77" s="152">
        <v>0.86287434168404431</v>
      </c>
      <c r="S77" s="154">
        <v>170478</v>
      </c>
      <c r="T77" s="156">
        <v>197734.05</v>
      </c>
      <c r="U77" s="152">
        <v>0.86215803499700738</v>
      </c>
      <c r="V77" s="154">
        <v>170376</v>
      </c>
      <c r="W77" s="156">
        <v>198413.75</v>
      </c>
      <c r="X77" s="152">
        <v>0.85869048894040867</v>
      </c>
      <c r="Y77" s="154">
        <v>170542</v>
      </c>
      <c r="Z77" s="156">
        <v>199141.85</v>
      </c>
      <c r="AA77" s="152">
        <v>0.85638453193038022</v>
      </c>
      <c r="AB77" s="154">
        <v>170256</v>
      </c>
      <c r="AC77" s="156">
        <v>199483.23333333299</v>
      </c>
      <c r="AD77" s="152">
        <v>0.85348526367379063</v>
      </c>
      <c r="AE77" s="154">
        <v>172316</v>
      </c>
      <c r="AF77" s="156">
        <v>199828.28333333301</v>
      </c>
      <c r="AG77" s="152">
        <v>0.86232037390102656</v>
      </c>
      <c r="AH77" s="154">
        <v>171171</v>
      </c>
      <c r="AI77" s="156">
        <v>200178.45833333299</v>
      </c>
      <c r="AJ77" s="152">
        <v>0.85509200852655998</v>
      </c>
      <c r="AK77" s="154">
        <v>170289</v>
      </c>
      <c r="AL77" s="156">
        <v>200555.75</v>
      </c>
      <c r="AM77" s="152">
        <v>0.84908560337960892</v>
      </c>
      <c r="AN77" s="154">
        <v>169302</v>
      </c>
      <c r="AO77" s="156">
        <v>200939.9</v>
      </c>
      <c r="AP77" s="152">
        <f t="shared" si="1"/>
        <v>0.84255043423431586</v>
      </c>
      <c r="AQ77" s="154">
        <v>168662</v>
      </c>
      <c r="AR77" s="156">
        <v>201268.13333333301</v>
      </c>
      <c r="AS77" s="152">
        <v>0.83799654325142514</v>
      </c>
      <c r="AT77" s="154">
        <v>164164</v>
      </c>
      <c r="AU77" s="156">
        <v>201579.316666667</v>
      </c>
      <c r="AV77" s="152">
        <v>0.81438910853866409</v>
      </c>
      <c r="AW77" s="154">
        <v>160998</v>
      </c>
      <c r="AX77" s="156">
        <v>201878.45833333299</v>
      </c>
      <c r="AY77" s="152">
        <v>0.7974996506767803</v>
      </c>
      <c r="AZ77" s="154">
        <v>156948</v>
      </c>
      <c r="BA77" s="156">
        <v>202146.46666666699</v>
      </c>
      <c r="BB77" s="152">
        <v>0.77640733764989422</v>
      </c>
      <c r="BC77" s="154">
        <v>153489</v>
      </c>
      <c r="BD77" s="156">
        <v>202383.50833333301</v>
      </c>
      <c r="BE77" s="152">
        <v>0.75840665706416166</v>
      </c>
      <c r="BF77" s="154">
        <v>151753</v>
      </c>
      <c r="BG77" s="156">
        <v>202597.61666666699</v>
      </c>
      <c r="BH77" s="152">
        <v>0.74903645213990144</v>
      </c>
      <c r="BI77" s="154">
        <v>147186</v>
      </c>
      <c r="BJ77" s="156">
        <v>202795.82500000001</v>
      </c>
      <c r="BK77" s="152">
        <v>0.72578417233195014</v>
      </c>
      <c r="BL77" s="154">
        <v>141963</v>
      </c>
      <c r="BM77" s="156">
        <v>202998.79166666701</v>
      </c>
      <c r="BN77" s="152">
        <v>0.69932928582702858</v>
      </c>
      <c r="BO77" s="154">
        <v>134767</v>
      </c>
      <c r="BP77" s="156">
        <v>203225.95</v>
      </c>
      <c r="BQ77" s="152">
        <v>0.6631387379416851</v>
      </c>
      <c r="BR77" s="154">
        <v>130612</v>
      </c>
      <c r="BS77" s="156">
        <v>203406.691666667</v>
      </c>
      <c r="BT77" s="152">
        <v>0.64212243427094617</v>
      </c>
      <c r="BU77" s="154">
        <v>125538</v>
      </c>
      <c r="BV77" s="156">
        <v>203513.61666666699</v>
      </c>
      <c r="BW77" s="152">
        <v>0.61685307379514309</v>
      </c>
      <c r="BX77" s="154">
        <v>121936</v>
      </c>
      <c r="BY77" s="156">
        <v>203677.433333333</v>
      </c>
      <c r="BZ77" s="152">
        <v>0.59867211602398207</v>
      </c>
    </row>
    <row r="78" spans="1:78" x14ac:dyDescent="0.2">
      <c r="A78" s="158" t="s">
        <v>179</v>
      </c>
      <c r="B78" s="158" t="s">
        <v>203</v>
      </c>
      <c r="C78" s="158" t="s">
        <v>342</v>
      </c>
      <c r="D78" s="158" t="s">
        <v>343</v>
      </c>
      <c r="E78" s="158" t="s">
        <v>344</v>
      </c>
      <c r="F78" s="158" t="s">
        <v>345</v>
      </c>
      <c r="G78" s="154">
        <v>624606</v>
      </c>
      <c r="H78" s="156">
        <v>618791.77500000002</v>
      </c>
      <c r="I78" s="152">
        <v>1.0093960928940919</v>
      </c>
      <c r="J78" s="154">
        <v>622556</v>
      </c>
      <c r="K78" s="156">
        <v>620416.99166666705</v>
      </c>
      <c r="L78" s="152">
        <v>1.0034476946345179</v>
      </c>
      <c r="M78" s="154">
        <v>621880</v>
      </c>
      <c r="N78" s="156">
        <v>622100.32499999995</v>
      </c>
      <c r="O78" s="152">
        <v>0.99964583686722885</v>
      </c>
      <c r="P78" s="154">
        <v>622928</v>
      </c>
      <c r="Q78" s="156">
        <v>623817</v>
      </c>
      <c r="R78" s="152">
        <v>0.99857490257559511</v>
      </c>
      <c r="S78" s="154">
        <v>622746</v>
      </c>
      <c r="T78" s="156">
        <v>625570.97499999998</v>
      </c>
      <c r="U78" s="152">
        <v>0.99548416548577889</v>
      </c>
      <c r="V78" s="154">
        <v>623127</v>
      </c>
      <c r="W78" s="156">
        <v>627400.683333333</v>
      </c>
      <c r="X78" s="152">
        <v>0.99318827115293018</v>
      </c>
      <c r="Y78" s="154">
        <v>623284</v>
      </c>
      <c r="Z78" s="156">
        <v>629298.59166666702</v>
      </c>
      <c r="AA78" s="152">
        <v>0.99044238816626351</v>
      </c>
      <c r="AB78" s="154">
        <v>623823</v>
      </c>
      <c r="AC78" s="156">
        <v>629990.40833333298</v>
      </c>
      <c r="AD78" s="152">
        <v>0.99021031391628778</v>
      </c>
      <c r="AE78" s="154">
        <v>627888</v>
      </c>
      <c r="AF78" s="156">
        <v>630422.99166666705</v>
      </c>
      <c r="AG78" s="152">
        <v>0.99597890352957275</v>
      </c>
      <c r="AH78" s="154">
        <v>627644</v>
      </c>
      <c r="AI78" s="156">
        <v>630855.1</v>
      </c>
      <c r="AJ78" s="152">
        <v>0.99490992464038097</v>
      </c>
      <c r="AK78" s="154">
        <v>626513</v>
      </c>
      <c r="AL78" s="156">
        <v>631303.38333333295</v>
      </c>
      <c r="AM78" s="152">
        <v>0.99241191563390752</v>
      </c>
      <c r="AN78" s="154">
        <v>628243</v>
      </c>
      <c r="AO78" s="156">
        <v>631758.691666667</v>
      </c>
      <c r="AP78" s="152">
        <f t="shared" si="1"/>
        <v>0.9944350719459164</v>
      </c>
      <c r="AQ78" s="154">
        <v>622656</v>
      </c>
      <c r="AR78" s="156">
        <v>632164.15</v>
      </c>
      <c r="AS78" s="152">
        <v>0.98495936538002038</v>
      </c>
      <c r="AT78" s="154">
        <v>612547</v>
      </c>
      <c r="AU78" s="156">
        <v>632536.17500000005</v>
      </c>
      <c r="AV78" s="152">
        <v>0.96839836867828144</v>
      </c>
      <c r="AW78" s="154">
        <v>605710</v>
      </c>
      <c r="AX78" s="156">
        <v>632888.375</v>
      </c>
      <c r="AY78" s="152">
        <v>0.95705660575610985</v>
      </c>
      <c r="AZ78" s="154">
        <v>598124</v>
      </c>
      <c r="BA78" s="156">
        <v>633244.9</v>
      </c>
      <c r="BB78" s="152">
        <v>0.94453820315015558</v>
      </c>
      <c r="BC78" s="154">
        <v>589444</v>
      </c>
      <c r="BD78" s="156">
        <v>633595.83333333302</v>
      </c>
      <c r="BE78" s="152">
        <v>0.93031546135483367</v>
      </c>
      <c r="BF78" s="154">
        <v>587090</v>
      </c>
      <c r="BG78" s="156">
        <v>633974.80000000005</v>
      </c>
      <c r="BH78" s="152">
        <v>0.92604627187074307</v>
      </c>
      <c r="BI78" s="154">
        <v>579021</v>
      </c>
      <c r="BJ78" s="156">
        <v>634340.441666667</v>
      </c>
      <c r="BK78" s="152">
        <v>0.91279218849531241</v>
      </c>
      <c r="BL78" s="154">
        <v>569314</v>
      </c>
      <c r="BM78" s="156">
        <v>634705.691666667</v>
      </c>
      <c r="BN78" s="152">
        <v>0.89697320738537001</v>
      </c>
      <c r="BO78" s="154">
        <v>554470</v>
      </c>
      <c r="BP78" s="156">
        <v>635087.79166666698</v>
      </c>
      <c r="BQ78" s="152">
        <v>0.8730603977520951</v>
      </c>
      <c r="BR78" s="154">
        <v>537053</v>
      </c>
      <c r="BS78" s="156">
        <v>635442.85</v>
      </c>
      <c r="BT78" s="152">
        <v>0.84516333766285989</v>
      </c>
      <c r="BU78" s="154">
        <v>521758</v>
      </c>
      <c r="BV78" s="156">
        <v>635744.6</v>
      </c>
      <c r="BW78" s="152">
        <v>0.8207037857655417</v>
      </c>
      <c r="BX78" s="154">
        <v>509699</v>
      </c>
      <c r="BY78" s="156">
        <v>636084.941666667</v>
      </c>
      <c r="BZ78" s="152">
        <v>0.8013065026574735</v>
      </c>
    </row>
    <row r="79" spans="1:78" x14ac:dyDescent="0.2">
      <c r="A79" s="158" t="s">
        <v>161</v>
      </c>
      <c r="B79" s="158" t="s">
        <v>195</v>
      </c>
      <c r="C79" s="158" t="s">
        <v>346</v>
      </c>
      <c r="D79" s="158" t="s">
        <v>347</v>
      </c>
      <c r="E79" s="158" t="s">
        <v>348</v>
      </c>
      <c r="F79" s="158" t="s">
        <v>349</v>
      </c>
      <c r="G79" s="154">
        <v>597851</v>
      </c>
      <c r="H79" s="156">
        <v>845581.24166666705</v>
      </c>
      <c r="I79" s="152">
        <v>0.70702963895180193</v>
      </c>
      <c r="J79" s="154">
        <v>597974</v>
      </c>
      <c r="K79" s="156">
        <v>847924.316666667</v>
      </c>
      <c r="L79" s="152">
        <v>0.70522095928412132</v>
      </c>
      <c r="M79" s="154">
        <v>597065</v>
      </c>
      <c r="N79" s="156">
        <v>850374.78333333298</v>
      </c>
      <c r="O79" s="152">
        <v>0.70211983198702199</v>
      </c>
      <c r="P79" s="154">
        <v>598422</v>
      </c>
      <c r="Q79" s="156">
        <v>852906.38333333295</v>
      </c>
      <c r="R79" s="152">
        <v>0.70162682762584583</v>
      </c>
      <c r="S79" s="154">
        <v>599222</v>
      </c>
      <c r="T79" s="156">
        <v>855480.14166666695</v>
      </c>
      <c r="U79" s="152">
        <v>0.7004510926841403</v>
      </c>
      <c r="V79" s="154">
        <v>599786</v>
      </c>
      <c r="W79" s="156">
        <v>858300.941666667</v>
      </c>
      <c r="X79" s="152">
        <v>0.69880617727777716</v>
      </c>
      <c r="Y79" s="154">
        <v>599945</v>
      </c>
      <c r="Z79" s="156">
        <v>861441.57499999995</v>
      </c>
      <c r="AA79" s="152">
        <v>0.69644305244961047</v>
      </c>
      <c r="AB79" s="154">
        <v>600672</v>
      </c>
      <c r="AC79" s="156">
        <v>862938.64166666695</v>
      </c>
      <c r="AD79" s="152">
        <v>0.69607730028159476</v>
      </c>
      <c r="AE79" s="154">
        <v>604535</v>
      </c>
      <c r="AF79" s="156">
        <v>864462.125</v>
      </c>
      <c r="AG79" s="152">
        <v>0.6993192443220112</v>
      </c>
      <c r="AH79" s="154">
        <v>603711</v>
      </c>
      <c r="AI79" s="156">
        <v>866005.808333333</v>
      </c>
      <c r="AJ79" s="152">
        <v>0.69712119040156195</v>
      </c>
      <c r="AK79" s="154">
        <v>601784</v>
      </c>
      <c r="AL79" s="156">
        <v>867584.51666666695</v>
      </c>
      <c r="AM79" s="152">
        <v>0.69363155800901677</v>
      </c>
      <c r="AN79" s="154">
        <v>603026</v>
      </c>
      <c r="AO79" s="156">
        <v>869084.46666666702</v>
      </c>
      <c r="AP79" s="152">
        <f t="shared" si="1"/>
        <v>0.69386351169395322</v>
      </c>
      <c r="AQ79" s="154">
        <v>603387</v>
      </c>
      <c r="AR79" s="156">
        <v>870376.63333333295</v>
      </c>
      <c r="AS79" s="152">
        <v>0.69324816049940707</v>
      </c>
      <c r="AT79" s="154">
        <v>592605</v>
      </c>
      <c r="AU79" s="156">
        <v>871559.125</v>
      </c>
      <c r="AV79" s="152">
        <v>0.67993665948939497</v>
      </c>
      <c r="AW79" s="154">
        <v>584103</v>
      </c>
      <c r="AX79" s="156">
        <v>872673.566666667</v>
      </c>
      <c r="AY79" s="152">
        <v>0.66932587660594101</v>
      </c>
      <c r="AZ79" s="154">
        <v>573259</v>
      </c>
      <c r="BA79" s="156">
        <v>873707.65833333298</v>
      </c>
      <c r="BB79" s="152">
        <v>0.65612221036672291</v>
      </c>
      <c r="BC79" s="154">
        <v>563594</v>
      </c>
      <c r="BD79" s="156">
        <v>874593.65833333298</v>
      </c>
      <c r="BE79" s="152">
        <v>0.64440668489868924</v>
      </c>
      <c r="BF79" s="154">
        <v>558642</v>
      </c>
      <c r="BG79" s="156">
        <v>875236.74166666705</v>
      </c>
      <c r="BH79" s="152">
        <v>0.63827530701717061</v>
      </c>
      <c r="BI79" s="154">
        <v>547896</v>
      </c>
      <c r="BJ79" s="156">
        <v>875678.95833333302</v>
      </c>
      <c r="BK79" s="152">
        <v>0.625681358203242</v>
      </c>
      <c r="BL79" s="154">
        <v>533219</v>
      </c>
      <c r="BM79" s="156">
        <v>876007.32499999995</v>
      </c>
      <c r="BN79" s="152">
        <v>0.60869239877646009</v>
      </c>
      <c r="BO79" s="154">
        <v>517376</v>
      </c>
      <c r="BP79" s="156">
        <v>876319.875</v>
      </c>
      <c r="BQ79" s="152">
        <v>0.59039628651581133</v>
      </c>
      <c r="BR79" s="154">
        <v>501286</v>
      </c>
      <c r="BS79" s="156">
        <v>876464.40833333298</v>
      </c>
      <c r="BT79" s="152">
        <v>0.57194107967628183</v>
      </c>
      <c r="BU79" s="154">
        <v>485861</v>
      </c>
      <c r="BV79" s="156">
        <v>876584.85</v>
      </c>
      <c r="BW79" s="152">
        <v>0.55426579640293805</v>
      </c>
      <c r="BX79" s="154">
        <v>470056</v>
      </c>
      <c r="BY79" s="156">
        <v>876919.65833333298</v>
      </c>
      <c r="BZ79" s="152">
        <v>0.53603086158814706</v>
      </c>
    </row>
    <row r="80" spans="1:78" x14ac:dyDescent="0.2">
      <c r="A80" s="158" t="s">
        <v>181</v>
      </c>
      <c r="B80" s="158" t="s">
        <v>199</v>
      </c>
      <c r="C80" s="158" t="s">
        <v>257</v>
      </c>
      <c r="D80" s="158" t="s">
        <v>258</v>
      </c>
      <c r="E80" s="158" t="s">
        <v>350</v>
      </c>
      <c r="F80" s="158" t="s">
        <v>24</v>
      </c>
      <c r="G80" s="154">
        <v>211446</v>
      </c>
      <c r="H80" s="156">
        <v>190351.625</v>
      </c>
      <c r="I80" s="152">
        <v>1.110817940219843</v>
      </c>
      <c r="J80" s="154">
        <v>210981</v>
      </c>
      <c r="K80" s="156">
        <v>190501.52499999999</v>
      </c>
      <c r="L80" s="152">
        <v>1.1075029451863969</v>
      </c>
      <c r="M80" s="154">
        <v>210738</v>
      </c>
      <c r="N80" s="156">
        <v>190666.85833333299</v>
      </c>
      <c r="O80" s="152">
        <v>1.1052681197042522</v>
      </c>
      <c r="P80" s="154">
        <v>210826</v>
      </c>
      <c r="Q80" s="156">
        <v>190845.82500000001</v>
      </c>
      <c r="R80" s="152">
        <v>1.1046927539546647</v>
      </c>
      <c r="S80" s="154">
        <v>211172</v>
      </c>
      <c r="T80" s="156">
        <v>191042.95833333299</v>
      </c>
      <c r="U80" s="152">
        <v>1.1053639550092484</v>
      </c>
      <c r="V80" s="154">
        <v>211711</v>
      </c>
      <c r="W80" s="156">
        <v>191243.191666667</v>
      </c>
      <c r="X80" s="152">
        <v>1.1070250300413724</v>
      </c>
      <c r="Y80" s="154">
        <v>211920</v>
      </c>
      <c r="Z80" s="156">
        <v>191448.66666666701</v>
      </c>
      <c r="AA80" s="152">
        <v>1.1069285761544416</v>
      </c>
      <c r="AB80" s="154">
        <v>212529</v>
      </c>
      <c r="AC80" s="156">
        <v>191557.34166666699</v>
      </c>
      <c r="AD80" s="152">
        <v>1.1094797941486692</v>
      </c>
      <c r="AE80" s="154">
        <v>214675</v>
      </c>
      <c r="AF80" s="156">
        <v>191656.125</v>
      </c>
      <c r="AG80" s="152">
        <v>1.1201050840404918</v>
      </c>
      <c r="AH80" s="154">
        <v>214759</v>
      </c>
      <c r="AI80" s="156">
        <v>191755.00833333301</v>
      </c>
      <c r="AJ80" s="152">
        <v>1.1199655324083035</v>
      </c>
      <c r="AK80" s="154">
        <v>214118</v>
      </c>
      <c r="AL80" s="156">
        <v>191854.375</v>
      </c>
      <c r="AM80" s="152">
        <v>1.1160443956516499</v>
      </c>
      <c r="AN80" s="154">
        <v>215389</v>
      </c>
      <c r="AO80" s="156">
        <v>191947.3</v>
      </c>
      <c r="AP80" s="152">
        <f t="shared" si="1"/>
        <v>1.1221257084626874</v>
      </c>
      <c r="AQ80" s="154">
        <v>214478</v>
      </c>
      <c r="AR80" s="156">
        <v>192016.03333333301</v>
      </c>
      <c r="AS80" s="152">
        <v>1.1169796411098329</v>
      </c>
      <c r="AT80" s="154">
        <v>210993</v>
      </c>
      <c r="AU80" s="156">
        <v>192077.15</v>
      </c>
      <c r="AV80" s="152">
        <v>1.0984804803694765</v>
      </c>
      <c r="AW80" s="154">
        <v>208508</v>
      </c>
      <c r="AX80" s="156">
        <v>192132.38333333301</v>
      </c>
      <c r="AY80" s="152">
        <v>1.0852309037267118</v>
      </c>
      <c r="AZ80" s="154">
        <v>205693</v>
      </c>
      <c r="BA80" s="156">
        <v>192185.02499999999</v>
      </c>
      <c r="BB80" s="152">
        <v>1.0702863035244292</v>
      </c>
      <c r="BC80" s="154">
        <v>202194</v>
      </c>
      <c r="BD80" s="156">
        <v>192224.03333333301</v>
      </c>
      <c r="BE80" s="152">
        <v>1.0518663899293914</v>
      </c>
      <c r="BF80" s="154">
        <v>200525</v>
      </c>
      <c r="BG80" s="156">
        <v>192261.05</v>
      </c>
      <c r="BH80" s="152">
        <v>1.0429829650883526</v>
      </c>
      <c r="BI80" s="154">
        <v>196956</v>
      </c>
      <c r="BJ80" s="156">
        <v>192301.6</v>
      </c>
      <c r="BK80" s="152">
        <v>1.0242036467715296</v>
      </c>
      <c r="BL80" s="154">
        <v>192385</v>
      </c>
      <c r="BM80" s="156">
        <v>192338.65</v>
      </c>
      <c r="BN80" s="152">
        <v>1.0002409812068453</v>
      </c>
      <c r="BO80" s="154">
        <v>186105</v>
      </c>
      <c r="BP80" s="156">
        <v>192389.77499999999</v>
      </c>
      <c r="BQ80" s="152">
        <v>0.96733311320728976</v>
      </c>
      <c r="BR80" s="154">
        <v>180309</v>
      </c>
      <c r="BS80" s="156">
        <v>192431.55</v>
      </c>
      <c r="BT80" s="152">
        <v>0.93700331364581335</v>
      </c>
      <c r="BU80" s="154">
        <v>175927</v>
      </c>
      <c r="BV80" s="156">
        <v>192459.22500000001</v>
      </c>
      <c r="BW80" s="152">
        <v>0.91410011653117695</v>
      </c>
      <c r="BX80" s="154">
        <v>171658</v>
      </c>
      <c r="BY80" s="156">
        <v>192506.75</v>
      </c>
      <c r="BZ80" s="152">
        <v>0.89169860277626634</v>
      </c>
    </row>
    <row r="81" spans="1:78" x14ac:dyDescent="0.2">
      <c r="A81" s="158" t="s">
        <v>179</v>
      </c>
      <c r="B81" s="158" t="s">
        <v>203</v>
      </c>
      <c r="C81" s="158" t="s">
        <v>316</v>
      </c>
      <c r="D81" s="158" t="s">
        <v>317</v>
      </c>
      <c r="E81" s="158" t="s">
        <v>351</v>
      </c>
      <c r="F81" s="158" t="s">
        <v>60</v>
      </c>
      <c r="G81" s="154">
        <v>246551</v>
      </c>
      <c r="H81" s="156">
        <v>206856.61666666699</v>
      </c>
      <c r="I81" s="152">
        <v>1.1918932252348367</v>
      </c>
      <c r="J81" s="154">
        <v>245658</v>
      </c>
      <c r="K81" s="156">
        <v>207096.54166666701</v>
      </c>
      <c r="L81" s="152">
        <v>1.1862003972784816</v>
      </c>
      <c r="M81" s="154">
        <v>244273</v>
      </c>
      <c r="N81" s="156">
        <v>207342.76666666701</v>
      </c>
      <c r="O81" s="152">
        <v>1.1781119926537085</v>
      </c>
      <c r="P81" s="154">
        <v>244417</v>
      </c>
      <c r="Q81" s="156">
        <v>207604.57500000001</v>
      </c>
      <c r="R81" s="152">
        <v>1.1773199121454814</v>
      </c>
      <c r="S81" s="154">
        <v>243469</v>
      </c>
      <c r="T81" s="156">
        <v>207878.566666667</v>
      </c>
      <c r="U81" s="152">
        <v>1.1712078060957685</v>
      </c>
      <c r="V81" s="154">
        <v>242854</v>
      </c>
      <c r="W81" s="156">
        <v>208155.79166666701</v>
      </c>
      <c r="X81" s="152">
        <v>1.1666934561633404</v>
      </c>
      <c r="Y81" s="154">
        <v>241965</v>
      </c>
      <c r="Z81" s="156">
        <v>208490.45</v>
      </c>
      <c r="AA81" s="152">
        <v>1.1605567545180127</v>
      </c>
      <c r="AB81" s="154">
        <v>240922</v>
      </c>
      <c r="AC81" s="156">
        <v>208672.14166666701</v>
      </c>
      <c r="AD81" s="152">
        <v>1.1545479817083055</v>
      </c>
      <c r="AE81" s="154">
        <v>241112</v>
      </c>
      <c r="AF81" s="156">
        <v>208858.63333333301</v>
      </c>
      <c r="AG81" s="152">
        <v>1.1544267821344567</v>
      </c>
      <c r="AH81" s="154">
        <v>238643</v>
      </c>
      <c r="AI81" s="156">
        <v>209046.058333333</v>
      </c>
      <c r="AJ81" s="152">
        <v>1.1415809602086513</v>
      </c>
      <c r="AK81" s="154">
        <v>237198</v>
      </c>
      <c r="AL81" s="156">
        <v>209243.03333333301</v>
      </c>
      <c r="AM81" s="152">
        <v>1.1336004655511447</v>
      </c>
      <c r="AN81" s="154">
        <v>237041</v>
      </c>
      <c r="AO81" s="156">
        <v>209442.72500000001</v>
      </c>
      <c r="AP81" s="152">
        <f t="shared" si="1"/>
        <v>1.1317700340272023</v>
      </c>
      <c r="AQ81" s="154">
        <v>234084</v>
      </c>
      <c r="AR81" s="156">
        <v>209625.058333333</v>
      </c>
      <c r="AS81" s="152">
        <v>1.1166794745873077</v>
      </c>
      <c r="AT81" s="154">
        <v>229235</v>
      </c>
      <c r="AU81" s="156">
        <v>209793.15</v>
      </c>
      <c r="AV81" s="152">
        <v>1.0926715195419869</v>
      </c>
      <c r="AW81" s="154">
        <v>226392</v>
      </c>
      <c r="AX81" s="156">
        <v>209961.92499999999</v>
      </c>
      <c r="AY81" s="152">
        <v>1.0782526403299075</v>
      </c>
      <c r="AZ81" s="154">
        <v>222875</v>
      </c>
      <c r="BA81" s="156">
        <v>210135.38333333301</v>
      </c>
      <c r="BB81" s="152">
        <v>1.0606257569029125</v>
      </c>
      <c r="BC81" s="154">
        <v>218767</v>
      </c>
      <c r="BD81" s="156">
        <v>210302.20833333299</v>
      </c>
      <c r="BE81" s="152">
        <v>1.040250607607744</v>
      </c>
      <c r="BF81" s="154">
        <v>216988</v>
      </c>
      <c r="BG81" s="156">
        <v>210475.2</v>
      </c>
      <c r="BH81" s="152">
        <v>1.0309433130364052</v>
      </c>
      <c r="BI81" s="154">
        <v>212733</v>
      </c>
      <c r="BJ81" s="156">
        <v>210619.36666666699</v>
      </c>
      <c r="BK81" s="152">
        <v>1.01003532280428</v>
      </c>
      <c r="BL81" s="154">
        <v>207520</v>
      </c>
      <c r="BM81" s="156">
        <v>210718.566666667</v>
      </c>
      <c r="BN81" s="152">
        <v>0.9848206699710198</v>
      </c>
      <c r="BO81" s="154">
        <v>200760</v>
      </c>
      <c r="BP81" s="156">
        <v>210822.75833333301</v>
      </c>
      <c r="BQ81" s="152">
        <v>0.95226910788529417</v>
      </c>
      <c r="BR81" s="154">
        <v>194157</v>
      </c>
      <c r="BS81" s="156">
        <v>210895.84166666699</v>
      </c>
      <c r="BT81" s="152">
        <v>0.92062981643268393</v>
      </c>
      <c r="BU81" s="154">
        <v>187737</v>
      </c>
      <c r="BV81" s="156">
        <v>210947.6</v>
      </c>
      <c r="BW81" s="152">
        <v>0.88996983137044461</v>
      </c>
      <c r="BX81" s="154">
        <v>182323</v>
      </c>
      <c r="BY81" s="156">
        <v>211008.58333333299</v>
      </c>
      <c r="BZ81" s="152">
        <v>0.8640548982407128</v>
      </c>
    </row>
    <row r="82" spans="1:78" x14ac:dyDescent="0.2">
      <c r="A82" s="158" t="s">
        <v>183</v>
      </c>
      <c r="B82" s="158" t="s">
        <v>211</v>
      </c>
      <c r="C82" s="158" t="s">
        <v>281</v>
      </c>
      <c r="D82" s="158" t="s">
        <v>282</v>
      </c>
      <c r="E82" s="158" t="s">
        <v>352</v>
      </c>
      <c r="F82" s="158" t="s">
        <v>61</v>
      </c>
      <c r="G82" s="154">
        <v>118109</v>
      </c>
      <c r="H82" s="156">
        <v>127553.15</v>
      </c>
      <c r="I82" s="152">
        <v>0.92595910018686334</v>
      </c>
      <c r="J82" s="154">
        <v>116989</v>
      </c>
      <c r="K82" s="156">
        <v>127689.633333333</v>
      </c>
      <c r="L82" s="152">
        <v>0.91619810430969706</v>
      </c>
      <c r="M82" s="154">
        <v>115954</v>
      </c>
      <c r="N82" s="156">
        <v>127837.97500000001</v>
      </c>
      <c r="O82" s="152">
        <v>0.90703877310321912</v>
      </c>
      <c r="P82" s="154">
        <v>115818</v>
      </c>
      <c r="Q82" s="156">
        <v>128004.97500000001</v>
      </c>
      <c r="R82" s="152">
        <v>0.90479295824244332</v>
      </c>
      <c r="S82" s="154">
        <v>115783</v>
      </c>
      <c r="T82" s="156">
        <v>128196.16666666701</v>
      </c>
      <c r="U82" s="152">
        <v>0.90317053162015781</v>
      </c>
      <c r="V82" s="154">
        <v>115935</v>
      </c>
      <c r="W82" s="156">
        <v>128399.29166666701</v>
      </c>
      <c r="X82" s="152">
        <v>0.9029255418400195</v>
      </c>
      <c r="Y82" s="154">
        <v>116207</v>
      </c>
      <c r="Z82" s="156">
        <v>128613.925</v>
      </c>
      <c r="AA82" s="152">
        <v>0.90353357927611644</v>
      </c>
      <c r="AB82" s="154">
        <v>116609</v>
      </c>
      <c r="AC82" s="156">
        <v>128759.683333333</v>
      </c>
      <c r="AD82" s="152">
        <v>0.90563285790415216</v>
      </c>
      <c r="AE82" s="154">
        <v>117158</v>
      </c>
      <c r="AF82" s="156">
        <v>128911.016666667</v>
      </c>
      <c r="AG82" s="152">
        <v>0.90882845414944258</v>
      </c>
      <c r="AH82" s="154">
        <v>116934</v>
      </c>
      <c r="AI82" s="156">
        <v>129044.241666667</v>
      </c>
      <c r="AJ82" s="152">
        <v>0.90615434280323137</v>
      </c>
      <c r="AK82" s="154">
        <v>116736</v>
      </c>
      <c r="AL82" s="156">
        <v>129184.858333333</v>
      </c>
      <c r="AM82" s="152">
        <v>0.90363531381354711</v>
      </c>
      <c r="AN82" s="154">
        <v>117217</v>
      </c>
      <c r="AO82" s="156">
        <v>129332.59166666699</v>
      </c>
      <c r="AP82" s="152">
        <f t="shared" si="1"/>
        <v>0.90632220764667815</v>
      </c>
      <c r="AQ82" s="154">
        <v>116310</v>
      </c>
      <c r="AR82" s="156">
        <v>129455.925</v>
      </c>
      <c r="AS82" s="152">
        <v>0.89845250420171963</v>
      </c>
      <c r="AT82" s="154">
        <v>114868</v>
      </c>
      <c r="AU82" s="156">
        <v>129571.03333333301</v>
      </c>
      <c r="AV82" s="152">
        <v>0.88652530619626879</v>
      </c>
      <c r="AW82" s="154">
        <v>113945</v>
      </c>
      <c r="AX82" s="156">
        <v>129676.933333333</v>
      </c>
      <c r="AY82" s="152">
        <v>0.87868364150088085</v>
      </c>
      <c r="AZ82" s="154">
        <v>112652</v>
      </c>
      <c r="BA82" s="156">
        <v>129770.54166666701</v>
      </c>
      <c r="BB82" s="152">
        <v>0.86808607372050373</v>
      </c>
      <c r="BC82" s="154">
        <v>111310</v>
      </c>
      <c r="BD82" s="156">
        <v>129844.27499999999</v>
      </c>
      <c r="BE82" s="152">
        <v>0.85725766499909217</v>
      </c>
      <c r="BF82" s="154">
        <v>111273</v>
      </c>
      <c r="BG82" s="156">
        <v>129906.66666666701</v>
      </c>
      <c r="BH82" s="152">
        <v>0.85656112080467806</v>
      </c>
      <c r="BI82" s="154">
        <v>109398</v>
      </c>
      <c r="BJ82" s="156">
        <v>129964.71666666699</v>
      </c>
      <c r="BK82" s="152">
        <v>0.84175153692354499</v>
      </c>
      <c r="BL82" s="154">
        <v>107213</v>
      </c>
      <c r="BM82" s="156">
        <v>130022.85</v>
      </c>
      <c r="BN82" s="152">
        <v>0.82457045050158484</v>
      </c>
      <c r="BO82" s="154">
        <v>104601</v>
      </c>
      <c r="BP82" s="156">
        <v>130083.116666667</v>
      </c>
      <c r="BQ82" s="152">
        <v>0.8041089626414476</v>
      </c>
      <c r="BR82" s="154">
        <v>101341</v>
      </c>
      <c r="BS82" s="156">
        <v>130133.375</v>
      </c>
      <c r="BT82" s="152">
        <v>0.77874718918186825</v>
      </c>
      <c r="BU82" s="154">
        <v>98794</v>
      </c>
      <c r="BV82" s="156">
        <v>130177.04166666701</v>
      </c>
      <c r="BW82" s="152">
        <v>0.75892030372738983</v>
      </c>
      <c r="BX82" s="154">
        <v>96489</v>
      </c>
      <c r="BY82" s="156">
        <v>130223.941666667</v>
      </c>
      <c r="BZ82" s="152">
        <v>0.74094670123702744</v>
      </c>
    </row>
    <row r="83" spans="1:78" x14ac:dyDescent="0.2">
      <c r="A83" s="158" t="s">
        <v>181</v>
      </c>
      <c r="B83" s="158" t="s">
        <v>199</v>
      </c>
      <c r="C83" s="158" t="s">
        <v>288</v>
      </c>
      <c r="D83" s="158" t="s">
        <v>289</v>
      </c>
      <c r="E83" s="158" t="s">
        <v>353</v>
      </c>
      <c r="F83" s="158" t="s">
        <v>62</v>
      </c>
      <c r="G83" s="154">
        <v>101402</v>
      </c>
      <c r="H83" s="156">
        <v>96745.274999999994</v>
      </c>
      <c r="I83" s="152">
        <v>1.0481338752719449</v>
      </c>
      <c r="J83" s="154">
        <v>100915</v>
      </c>
      <c r="K83" s="156">
        <v>96793.108333333294</v>
      </c>
      <c r="L83" s="152">
        <v>1.0425845572855441</v>
      </c>
      <c r="M83" s="154">
        <v>100381</v>
      </c>
      <c r="N83" s="156">
        <v>96846.841666666704</v>
      </c>
      <c r="O83" s="152">
        <v>1.0364922414867939</v>
      </c>
      <c r="P83" s="154">
        <v>100186</v>
      </c>
      <c r="Q83" s="156">
        <v>96907.475000000006</v>
      </c>
      <c r="R83" s="152">
        <v>1.0338314975186382</v>
      </c>
      <c r="S83" s="154">
        <v>100080</v>
      </c>
      <c r="T83" s="156">
        <v>96970.883333333302</v>
      </c>
      <c r="U83" s="152">
        <v>1.0320623733619012</v>
      </c>
      <c r="V83" s="154">
        <v>99735</v>
      </c>
      <c r="W83" s="156">
        <v>97033.425000000003</v>
      </c>
      <c r="X83" s="152">
        <v>1.0278416947562141</v>
      </c>
      <c r="Y83" s="154">
        <v>99753</v>
      </c>
      <c r="Z83" s="156">
        <v>97098.816666666695</v>
      </c>
      <c r="AA83" s="152">
        <v>1.0273348679669798</v>
      </c>
      <c r="AB83" s="154">
        <v>99644</v>
      </c>
      <c r="AC83" s="156">
        <v>97130.366666666698</v>
      </c>
      <c r="AD83" s="152">
        <v>1.0258789647315925</v>
      </c>
      <c r="AE83" s="154">
        <v>100939</v>
      </c>
      <c r="AF83" s="156">
        <v>97160.891666666706</v>
      </c>
      <c r="AG83" s="152">
        <v>1.038885072671986</v>
      </c>
      <c r="AH83" s="154">
        <v>100981</v>
      </c>
      <c r="AI83" s="156">
        <v>97185.774999999994</v>
      </c>
      <c r="AJ83" s="152">
        <v>1.0390512397519083</v>
      </c>
      <c r="AK83" s="154">
        <v>100723</v>
      </c>
      <c r="AL83" s="156">
        <v>97206.675000000003</v>
      </c>
      <c r="AM83" s="152">
        <v>1.0361736989769479</v>
      </c>
      <c r="AN83" s="154">
        <v>101247</v>
      </c>
      <c r="AO83" s="156">
        <v>97229.783333333296</v>
      </c>
      <c r="AP83" s="152">
        <f t="shared" si="1"/>
        <v>1.0413167295960586</v>
      </c>
      <c r="AQ83" s="154">
        <v>99903</v>
      </c>
      <c r="AR83" s="156">
        <v>97252.258333333302</v>
      </c>
      <c r="AS83" s="152">
        <v>1.0272563507736885</v>
      </c>
      <c r="AT83" s="154">
        <v>97798</v>
      </c>
      <c r="AU83" s="156">
        <v>97272.908333333296</v>
      </c>
      <c r="AV83" s="152">
        <v>1.0053981285813653</v>
      </c>
      <c r="AW83" s="154">
        <v>96772</v>
      </c>
      <c r="AX83" s="156">
        <v>97294.558333333305</v>
      </c>
      <c r="AY83" s="152">
        <v>0.99462911038104507</v>
      </c>
      <c r="AZ83" s="154">
        <v>95403</v>
      </c>
      <c r="BA83" s="156">
        <v>97309.058333333305</v>
      </c>
      <c r="BB83" s="152">
        <v>0.98041232372423048</v>
      </c>
      <c r="BC83" s="154">
        <v>93628</v>
      </c>
      <c r="BD83" s="156">
        <v>97323.333333333299</v>
      </c>
      <c r="BE83" s="152">
        <v>0.96203034558345069</v>
      </c>
      <c r="BF83" s="154">
        <v>93509</v>
      </c>
      <c r="BG83" s="156">
        <v>97337.55</v>
      </c>
      <c r="BH83" s="152">
        <v>0.96066728616037689</v>
      </c>
      <c r="BI83" s="154">
        <v>92004</v>
      </c>
      <c r="BJ83" s="156">
        <v>97347.508333333302</v>
      </c>
      <c r="BK83" s="152">
        <v>0.94510893576200961</v>
      </c>
      <c r="BL83" s="154">
        <v>90736</v>
      </c>
      <c r="BM83" s="156">
        <v>97349.183333333305</v>
      </c>
      <c r="BN83" s="152">
        <v>0.93206739792886495</v>
      </c>
      <c r="BO83" s="154">
        <v>87602</v>
      </c>
      <c r="BP83" s="156">
        <v>97345.7</v>
      </c>
      <c r="BQ83" s="152">
        <v>0.89990621054653674</v>
      </c>
      <c r="BR83" s="154">
        <v>84239</v>
      </c>
      <c r="BS83" s="156">
        <v>97343.983333333294</v>
      </c>
      <c r="BT83" s="152">
        <v>0.86537449070213068</v>
      </c>
      <c r="BU83" s="154">
        <v>81981</v>
      </c>
      <c r="BV83" s="156">
        <v>97354.15</v>
      </c>
      <c r="BW83" s="152">
        <v>0.84209045017598128</v>
      </c>
      <c r="BX83" s="154">
        <v>79730</v>
      </c>
      <c r="BY83" s="156">
        <v>97366.683333333305</v>
      </c>
      <c r="BZ83" s="152">
        <v>0.81886326277588817</v>
      </c>
    </row>
    <row r="84" spans="1:78" x14ac:dyDescent="0.2">
      <c r="A84" s="158" t="s">
        <v>183</v>
      </c>
      <c r="B84" s="158" t="s">
        <v>211</v>
      </c>
      <c r="C84" s="158" t="s">
        <v>294</v>
      </c>
      <c r="D84" s="158" t="s">
        <v>295</v>
      </c>
      <c r="E84" s="158" t="s">
        <v>354</v>
      </c>
      <c r="F84" s="158" t="s">
        <v>63</v>
      </c>
      <c r="G84" s="154">
        <v>105947</v>
      </c>
      <c r="H84" s="156">
        <v>126509.433333333</v>
      </c>
      <c r="I84" s="152">
        <v>0.83746324055413213</v>
      </c>
      <c r="J84" s="154">
        <v>105067</v>
      </c>
      <c r="K84" s="156">
        <v>126679.066666667</v>
      </c>
      <c r="L84" s="152">
        <v>0.82939512237222879</v>
      </c>
      <c r="M84" s="154">
        <v>104663</v>
      </c>
      <c r="N84" s="156">
        <v>126869.35</v>
      </c>
      <c r="O84" s="152">
        <v>0.82496678669828449</v>
      </c>
      <c r="P84" s="154">
        <v>104456</v>
      </c>
      <c r="Q84" s="156">
        <v>127078.575</v>
      </c>
      <c r="R84" s="152">
        <v>0.82197962953235826</v>
      </c>
      <c r="S84" s="154">
        <v>105265</v>
      </c>
      <c r="T84" s="156">
        <v>127308.241666667</v>
      </c>
      <c r="U84" s="152">
        <v>0.82685141685969443</v>
      </c>
      <c r="V84" s="154">
        <v>105478</v>
      </c>
      <c r="W84" s="156">
        <v>127540.09166666699</v>
      </c>
      <c r="X84" s="152">
        <v>0.82701838003749062</v>
      </c>
      <c r="Y84" s="154">
        <v>106249</v>
      </c>
      <c r="Z84" s="156">
        <v>127779.075</v>
      </c>
      <c r="AA84" s="152">
        <v>0.83150547145532239</v>
      </c>
      <c r="AB84" s="154">
        <v>106706</v>
      </c>
      <c r="AC84" s="156">
        <v>127952.058333333</v>
      </c>
      <c r="AD84" s="152">
        <v>0.833952977309798</v>
      </c>
      <c r="AE84" s="154">
        <v>107429</v>
      </c>
      <c r="AF84" s="156">
        <v>128136.983333333</v>
      </c>
      <c r="AG84" s="152">
        <v>0.83839183040961984</v>
      </c>
      <c r="AH84" s="154">
        <v>107886</v>
      </c>
      <c r="AI84" s="156">
        <v>128328.1</v>
      </c>
      <c r="AJ84" s="152">
        <v>0.84070441314100341</v>
      </c>
      <c r="AK84" s="154">
        <v>108310</v>
      </c>
      <c r="AL84" s="156">
        <v>128519.1</v>
      </c>
      <c r="AM84" s="152">
        <v>0.84275411203470918</v>
      </c>
      <c r="AN84" s="154">
        <v>109078</v>
      </c>
      <c r="AO84" s="156">
        <v>128707.383333333</v>
      </c>
      <c r="AP84" s="152">
        <f t="shared" si="1"/>
        <v>0.84748828835641998</v>
      </c>
      <c r="AQ84" s="154">
        <v>108517</v>
      </c>
      <c r="AR84" s="156">
        <v>128880</v>
      </c>
      <c r="AS84" s="152">
        <v>0.84200031036623213</v>
      </c>
      <c r="AT84" s="154">
        <v>107495</v>
      </c>
      <c r="AU84" s="156">
        <v>129033.70833333299</v>
      </c>
      <c r="AV84" s="152">
        <v>0.83307688656291257</v>
      </c>
      <c r="AW84" s="154">
        <v>106615</v>
      </c>
      <c r="AX84" s="156">
        <v>129177.95833333299</v>
      </c>
      <c r="AY84" s="152">
        <v>0.82533430142074893</v>
      </c>
      <c r="AZ84" s="154">
        <v>105418</v>
      </c>
      <c r="BA84" s="156">
        <v>129317.375</v>
      </c>
      <c r="BB84" s="152">
        <v>0.81518821426741761</v>
      </c>
      <c r="BC84" s="154">
        <v>103436</v>
      </c>
      <c r="BD84" s="156">
        <v>129450.633333333</v>
      </c>
      <c r="BE84" s="152">
        <v>0.79903819190790826</v>
      </c>
      <c r="BF84" s="154">
        <v>102572</v>
      </c>
      <c r="BG84" s="156">
        <v>129585.491666667</v>
      </c>
      <c r="BH84" s="152">
        <v>0.79153922773890573</v>
      </c>
      <c r="BI84" s="154">
        <v>100456</v>
      </c>
      <c r="BJ84" s="156">
        <v>129722.133333333</v>
      </c>
      <c r="BK84" s="152">
        <v>0.77439367838539186</v>
      </c>
      <c r="BL84" s="154">
        <v>98176</v>
      </c>
      <c r="BM84" s="156">
        <v>129854.05</v>
      </c>
      <c r="BN84" s="152">
        <v>0.75604881018343284</v>
      </c>
      <c r="BO84" s="154">
        <v>95478</v>
      </c>
      <c r="BP84" s="156">
        <v>129981.633333333</v>
      </c>
      <c r="BQ84" s="152">
        <v>0.73454993256739798</v>
      </c>
      <c r="BR84" s="154">
        <v>92147</v>
      </c>
      <c r="BS84" s="156">
        <v>130106.46666666699</v>
      </c>
      <c r="BT84" s="152">
        <v>0.70824304403009253</v>
      </c>
      <c r="BU84" s="154">
        <v>89553</v>
      </c>
      <c r="BV84" s="156">
        <v>130230.27499999999</v>
      </c>
      <c r="BW84" s="152">
        <v>0.68765116252730019</v>
      </c>
      <c r="BX84" s="154">
        <v>87004</v>
      </c>
      <c r="BY84" s="156">
        <v>130356.558333333</v>
      </c>
      <c r="BZ84" s="152">
        <v>0.66743093797799757</v>
      </c>
    </row>
    <row r="85" spans="1:78" x14ac:dyDescent="0.2">
      <c r="A85" s="158" t="s">
        <v>181</v>
      </c>
      <c r="B85" s="158" t="s">
        <v>199</v>
      </c>
      <c r="C85" s="158" t="s">
        <v>227</v>
      </c>
      <c r="D85" s="158" t="s">
        <v>228</v>
      </c>
      <c r="E85" s="158" t="s">
        <v>355</v>
      </c>
      <c r="F85" s="158" t="s">
        <v>64</v>
      </c>
      <c r="G85" s="154">
        <v>119827</v>
      </c>
      <c r="H85" s="156">
        <v>105889.04166666701</v>
      </c>
      <c r="I85" s="152">
        <v>1.1316279580394064</v>
      </c>
      <c r="J85" s="154">
        <v>119486</v>
      </c>
      <c r="K85" s="156">
        <v>105974.45833333299</v>
      </c>
      <c r="L85" s="152">
        <v>1.1274980960428</v>
      </c>
      <c r="M85" s="154">
        <v>118804</v>
      </c>
      <c r="N85" s="156">
        <v>106064.70833333299</v>
      </c>
      <c r="O85" s="152">
        <v>1.120108675796579</v>
      </c>
      <c r="P85" s="154">
        <v>118800</v>
      </c>
      <c r="Q85" s="156">
        <v>106168.3</v>
      </c>
      <c r="R85" s="152">
        <v>1.1189780753765484</v>
      </c>
      <c r="S85" s="154">
        <v>119346</v>
      </c>
      <c r="T85" s="156">
        <v>106272.78333333301</v>
      </c>
      <c r="U85" s="152">
        <v>1.1230156607986996</v>
      </c>
      <c r="V85" s="154">
        <v>119427</v>
      </c>
      <c r="W85" s="156">
        <v>106373.191666667</v>
      </c>
      <c r="X85" s="152">
        <v>1.1227170881009065</v>
      </c>
      <c r="Y85" s="154">
        <v>119948</v>
      </c>
      <c r="Z85" s="156">
        <v>106475.2</v>
      </c>
      <c r="AA85" s="152">
        <v>1.1265346296602401</v>
      </c>
      <c r="AB85" s="154">
        <v>120098</v>
      </c>
      <c r="AC85" s="156">
        <v>106504.5</v>
      </c>
      <c r="AD85" s="152">
        <v>1.1276331047044961</v>
      </c>
      <c r="AE85" s="154">
        <v>121896</v>
      </c>
      <c r="AF85" s="156">
        <v>106540.6</v>
      </c>
      <c r="AG85" s="152">
        <v>1.1441272153526449</v>
      </c>
      <c r="AH85" s="154">
        <v>121703</v>
      </c>
      <c r="AI85" s="156">
        <v>106585.58333333299</v>
      </c>
      <c r="AJ85" s="152">
        <v>1.1418335969451816</v>
      </c>
      <c r="AK85" s="154">
        <v>121952</v>
      </c>
      <c r="AL85" s="156">
        <v>106627.85</v>
      </c>
      <c r="AM85" s="152">
        <v>1.1437162054753987</v>
      </c>
      <c r="AN85" s="154">
        <v>122973</v>
      </c>
      <c r="AO85" s="156">
        <v>106670.77499999999</v>
      </c>
      <c r="AP85" s="152">
        <f t="shared" si="1"/>
        <v>1.1528274731293553</v>
      </c>
      <c r="AQ85" s="154">
        <v>121804</v>
      </c>
      <c r="AR85" s="156">
        <v>106698.25</v>
      </c>
      <c r="AS85" s="152">
        <v>1.1415744869292608</v>
      </c>
      <c r="AT85" s="154">
        <v>120091</v>
      </c>
      <c r="AU85" s="156">
        <v>106717.741666667</v>
      </c>
      <c r="AV85" s="152">
        <v>1.1253142928671072</v>
      </c>
      <c r="AW85" s="154">
        <v>119131</v>
      </c>
      <c r="AX85" s="156">
        <v>106734.54166666701</v>
      </c>
      <c r="AY85" s="152">
        <v>1.1161428918863703</v>
      </c>
      <c r="AZ85" s="154">
        <v>117939</v>
      </c>
      <c r="BA85" s="156">
        <v>106745.566666667</v>
      </c>
      <c r="BB85" s="152">
        <v>1.1048608732228344</v>
      </c>
      <c r="BC85" s="154">
        <v>116522</v>
      </c>
      <c r="BD85" s="156">
        <v>106763.53333333301</v>
      </c>
      <c r="BE85" s="152">
        <v>1.0914026199957196</v>
      </c>
      <c r="BF85" s="154">
        <v>116252</v>
      </c>
      <c r="BG85" s="156">
        <v>106785.33333333299</v>
      </c>
      <c r="BH85" s="152">
        <v>1.0886513753449323</v>
      </c>
      <c r="BI85" s="154">
        <v>113927</v>
      </c>
      <c r="BJ85" s="156">
        <v>106806.266666667</v>
      </c>
      <c r="BK85" s="152">
        <v>1.0666696211333384</v>
      </c>
      <c r="BL85" s="154">
        <v>111466</v>
      </c>
      <c r="BM85" s="156">
        <v>106821.566666667</v>
      </c>
      <c r="BN85" s="152">
        <v>1.0434784236766139</v>
      </c>
      <c r="BO85" s="154">
        <v>107566</v>
      </c>
      <c r="BP85" s="156">
        <v>106832.116666667</v>
      </c>
      <c r="BQ85" s="152">
        <v>1.0068695010099147</v>
      </c>
      <c r="BR85" s="154">
        <v>103261</v>
      </c>
      <c r="BS85" s="156">
        <v>106841.983333333</v>
      </c>
      <c r="BT85" s="152">
        <v>0.96648336897527631</v>
      </c>
      <c r="BU85" s="154">
        <v>100457</v>
      </c>
      <c r="BV85" s="156">
        <v>106846.233333333</v>
      </c>
      <c r="BW85" s="152">
        <v>0.94020160436166034</v>
      </c>
      <c r="BX85" s="154">
        <v>98133</v>
      </c>
      <c r="BY85" s="156">
        <v>106857.54166666701</v>
      </c>
      <c r="BZ85" s="152">
        <v>0.91835352441587637</v>
      </c>
    </row>
    <row r="86" spans="1:78" x14ac:dyDescent="0.2">
      <c r="A86" s="158" t="s">
        <v>181</v>
      </c>
      <c r="B86" s="158" t="s">
        <v>199</v>
      </c>
      <c r="C86" s="158" t="s">
        <v>288</v>
      </c>
      <c r="D86" s="158" t="s">
        <v>289</v>
      </c>
      <c r="E86" s="158" t="s">
        <v>356</v>
      </c>
      <c r="F86" s="158" t="s">
        <v>65</v>
      </c>
      <c r="G86" s="154">
        <v>105534</v>
      </c>
      <c r="H86" s="156">
        <v>101598.858333333</v>
      </c>
      <c r="I86" s="152">
        <v>1.038732144545919</v>
      </c>
      <c r="J86" s="154">
        <v>105160</v>
      </c>
      <c r="K86" s="156">
        <v>101931.116666667</v>
      </c>
      <c r="L86" s="152">
        <v>1.0316771113564076</v>
      </c>
      <c r="M86" s="154">
        <v>104189</v>
      </c>
      <c r="N86" s="156">
        <v>102269.15</v>
      </c>
      <c r="O86" s="152">
        <v>1.0187725232878146</v>
      </c>
      <c r="P86" s="154">
        <v>104203</v>
      </c>
      <c r="Q86" s="156">
        <v>102616.575</v>
      </c>
      <c r="R86" s="152">
        <v>1.0154597344532303</v>
      </c>
      <c r="S86" s="154">
        <v>104248</v>
      </c>
      <c r="T86" s="156">
        <v>102981.72500000001</v>
      </c>
      <c r="U86" s="152">
        <v>1.0122961137036692</v>
      </c>
      <c r="V86" s="154">
        <v>104423</v>
      </c>
      <c r="W86" s="156">
        <v>103347.9</v>
      </c>
      <c r="X86" s="152">
        <v>1.010402727099438</v>
      </c>
      <c r="Y86" s="154">
        <v>104276</v>
      </c>
      <c r="Z86" s="156">
        <v>103723.008333333</v>
      </c>
      <c r="AA86" s="152">
        <v>1.0053314271881688</v>
      </c>
      <c r="AB86" s="154">
        <v>104418</v>
      </c>
      <c r="AC86" s="156">
        <v>103812.933333333</v>
      </c>
      <c r="AD86" s="152">
        <v>1.0058284324239659</v>
      </c>
      <c r="AE86" s="154">
        <v>105878</v>
      </c>
      <c r="AF86" s="156">
        <v>103899.97500000001</v>
      </c>
      <c r="AG86" s="152">
        <v>1.0190377812891678</v>
      </c>
      <c r="AH86" s="154">
        <v>105836</v>
      </c>
      <c r="AI86" s="156">
        <v>103984.72500000001</v>
      </c>
      <c r="AJ86" s="152">
        <v>1.0178033360188239</v>
      </c>
      <c r="AK86" s="154">
        <v>105286</v>
      </c>
      <c r="AL86" s="156">
        <v>104070.933333333</v>
      </c>
      <c r="AM86" s="152">
        <v>1.0116753701321695</v>
      </c>
      <c r="AN86" s="154">
        <v>105793</v>
      </c>
      <c r="AO86" s="156">
        <v>104155.808333333</v>
      </c>
      <c r="AP86" s="152">
        <f t="shared" si="1"/>
        <v>1.0157186785150516</v>
      </c>
      <c r="AQ86" s="154">
        <v>105290</v>
      </c>
      <c r="AR86" s="156">
        <v>104228.28333333301</v>
      </c>
      <c r="AS86" s="152">
        <v>1.0101864545084323</v>
      </c>
      <c r="AT86" s="154">
        <v>103441</v>
      </c>
      <c r="AU86" s="156">
        <v>104292.683333333</v>
      </c>
      <c r="AV86" s="152">
        <v>0.99183371923981567</v>
      </c>
      <c r="AW86" s="154">
        <v>102400</v>
      </c>
      <c r="AX86" s="156">
        <v>104360.77499999999</v>
      </c>
      <c r="AY86" s="152">
        <v>0.98121157110993096</v>
      </c>
      <c r="AZ86" s="154">
        <v>100936</v>
      </c>
      <c r="BA86" s="156">
        <v>104431.375</v>
      </c>
      <c r="BB86" s="152">
        <v>0.96652945534806944</v>
      </c>
      <c r="BC86" s="154">
        <v>98991</v>
      </c>
      <c r="BD86" s="156">
        <v>104493.71666666699</v>
      </c>
      <c r="BE86" s="152">
        <v>0.94733925787882001</v>
      </c>
      <c r="BF86" s="154">
        <v>98105</v>
      </c>
      <c r="BG86" s="156">
        <v>104557.183333333</v>
      </c>
      <c r="BH86" s="152">
        <v>0.93829038687123822</v>
      </c>
      <c r="BI86" s="154">
        <v>96514</v>
      </c>
      <c r="BJ86" s="156">
        <v>104609.191666667</v>
      </c>
      <c r="BK86" s="152">
        <v>0.92261491043289956</v>
      </c>
      <c r="BL86" s="154">
        <v>94432</v>
      </c>
      <c r="BM86" s="156">
        <v>104657.191666667</v>
      </c>
      <c r="BN86" s="152">
        <v>0.90229824148889626</v>
      </c>
      <c r="BO86" s="154">
        <v>90829</v>
      </c>
      <c r="BP86" s="156">
        <v>104701.20833333299</v>
      </c>
      <c r="BQ86" s="152">
        <v>0.86750670260491547</v>
      </c>
      <c r="BR86" s="154">
        <v>86974</v>
      </c>
      <c r="BS86" s="156">
        <v>104742.941666667</v>
      </c>
      <c r="BT86" s="152">
        <v>0.83035666762907312</v>
      </c>
      <c r="BU86" s="154">
        <v>84516</v>
      </c>
      <c r="BV86" s="156">
        <v>104788.558333333</v>
      </c>
      <c r="BW86" s="152">
        <v>0.80653843648801926</v>
      </c>
      <c r="BX86" s="154">
        <v>82381</v>
      </c>
      <c r="BY86" s="156">
        <v>104842.78333333301</v>
      </c>
      <c r="BZ86" s="152">
        <v>0.78575746828545268</v>
      </c>
    </row>
    <row r="87" spans="1:78" x14ac:dyDescent="0.2">
      <c r="A87" s="158" t="s">
        <v>180</v>
      </c>
      <c r="B87" s="158" t="s">
        <v>215</v>
      </c>
      <c r="C87" s="158" t="s">
        <v>246</v>
      </c>
      <c r="D87" s="158" t="s">
        <v>247</v>
      </c>
      <c r="E87" s="158" t="s">
        <v>357</v>
      </c>
      <c r="F87" s="158" t="s">
        <v>66</v>
      </c>
      <c r="G87" s="154">
        <v>138097</v>
      </c>
      <c r="H87" s="156">
        <v>126833.758333333</v>
      </c>
      <c r="I87" s="152">
        <v>1.0888031846936679</v>
      </c>
      <c r="J87" s="154">
        <v>138332</v>
      </c>
      <c r="K87" s="156">
        <v>126886.941666667</v>
      </c>
      <c r="L87" s="152">
        <v>1.0901988666682443</v>
      </c>
      <c r="M87" s="154">
        <v>138263</v>
      </c>
      <c r="N87" s="156">
        <v>126935.016666667</v>
      </c>
      <c r="O87" s="152">
        <v>1.0892423826837352</v>
      </c>
      <c r="P87" s="154">
        <v>138461</v>
      </c>
      <c r="Q87" s="156">
        <v>126974.866666667</v>
      </c>
      <c r="R87" s="152">
        <v>1.0904598967879704</v>
      </c>
      <c r="S87" s="154">
        <v>138495</v>
      </c>
      <c r="T87" s="156">
        <v>127013.575</v>
      </c>
      <c r="U87" s="152">
        <v>1.0903952589319685</v>
      </c>
      <c r="V87" s="154">
        <v>139883</v>
      </c>
      <c r="W87" s="156">
        <v>127083.108333333</v>
      </c>
      <c r="X87" s="152">
        <v>1.1007206373414591</v>
      </c>
      <c r="Y87" s="154">
        <v>140644</v>
      </c>
      <c r="Z87" s="156">
        <v>127173.6</v>
      </c>
      <c r="AA87" s="152">
        <v>1.1059213547465825</v>
      </c>
      <c r="AB87" s="154">
        <v>141736</v>
      </c>
      <c r="AC87" s="156">
        <v>127210.133333333</v>
      </c>
      <c r="AD87" s="152">
        <v>1.1141879682541043</v>
      </c>
      <c r="AE87" s="154">
        <v>144096</v>
      </c>
      <c r="AF87" s="156">
        <v>127243.04166666701</v>
      </c>
      <c r="AG87" s="152">
        <v>1.1324469936633701</v>
      </c>
      <c r="AH87" s="154">
        <v>144652</v>
      </c>
      <c r="AI87" s="156">
        <v>127281.308333333</v>
      </c>
      <c r="AJ87" s="152">
        <v>1.136474804463633</v>
      </c>
      <c r="AK87" s="154">
        <v>145218</v>
      </c>
      <c r="AL87" s="156">
        <v>127318.08333333299</v>
      </c>
      <c r="AM87" s="152">
        <v>1.1405920997082797</v>
      </c>
      <c r="AN87" s="154">
        <v>146364</v>
      </c>
      <c r="AO87" s="156">
        <v>127353.60000000001</v>
      </c>
      <c r="AP87" s="152">
        <f t="shared" si="1"/>
        <v>1.1492725765113825</v>
      </c>
      <c r="AQ87" s="154">
        <v>146160</v>
      </c>
      <c r="AR87" s="156">
        <v>127375.608333333</v>
      </c>
      <c r="AS87" s="152">
        <v>1.1474724392876663</v>
      </c>
      <c r="AT87" s="154">
        <v>144529</v>
      </c>
      <c r="AU87" s="156">
        <v>127393.316666667</v>
      </c>
      <c r="AV87" s="152">
        <v>1.1345100652192739</v>
      </c>
      <c r="AW87" s="154">
        <v>143721</v>
      </c>
      <c r="AX87" s="156">
        <v>127414.175</v>
      </c>
      <c r="AY87" s="152">
        <v>1.1279828166685535</v>
      </c>
      <c r="AZ87" s="154">
        <v>142607</v>
      </c>
      <c r="BA87" s="156">
        <v>127443.04166666701</v>
      </c>
      <c r="BB87" s="152">
        <v>1.118986161464939</v>
      </c>
      <c r="BC87" s="154">
        <v>141182</v>
      </c>
      <c r="BD87" s="156">
        <v>127474.28333333301</v>
      </c>
      <c r="BE87" s="152">
        <v>1.1075331926426495</v>
      </c>
      <c r="BF87" s="154">
        <v>140493</v>
      </c>
      <c r="BG87" s="156">
        <v>127511.141666667</v>
      </c>
      <c r="BH87" s="152">
        <v>1.1018096000369089</v>
      </c>
      <c r="BI87" s="154">
        <v>137313</v>
      </c>
      <c r="BJ87" s="156">
        <v>127530.633333333</v>
      </c>
      <c r="BK87" s="152">
        <v>1.0767060149469998</v>
      </c>
      <c r="BL87" s="154">
        <v>134419</v>
      </c>
      <c r="BM87" s="156">
        <v>127541.41666666701</v>
      </c>
      <c r="BN87" s="152">
        <v>1.0539243134746397</v>
      </c>
      <c r="BO87" s="154">
        <v>130054</v>
      </c>
      <c r="BP87" s="156">
        <v>127544.508333333</v>
      </c>
      <c r="BQ87" s="152">
        <v>1.0196754191886375</v>
      </c>
      <c r="BR87" s="154">
        <v>125828</v>
      </c>
      <c r="BS87" s="156">
        <v>127530.09166666699</v>
      </c>
      <c r="BT87" s="152">
        <v>0.98665341140727902</v>
      </c>
      <c r="BU87" s="154">
        <v>122671</v>
      </c>
      <c r="BV87" s="156">
        <v>127509.941666667</v>
      </c>
      <c r="BW87" s="152">
        <v>0.96205047541064026</v>
      </c>
      <c r="BX87" s="154">
        <v>119762</v>
      </c>
      <c r="BY87" s="156">
        <v>127487.008333333</v>
      </c>
      <c r="BZ87" s="152">
        <v>0.93940552504663954</v>
      </c>
    </row>
    <row r="88" spans="1:78" x14ac:dyDescent="0.2">
      <c r="A88" s="158" t="s">
        <v>181</v>
      </c>
      <c r="B88" s="158" t="s">
        <v>199</v>
      </c>
      <c r="C88" s="158" t="s">
        <v>257</v>
      </c>
      <c r="D88" s="158" t="s">
        <v>258</v>
      </c>
      <c r="E88" s="158" t="s">
        <v>358</v>
      </c>
      <c r="F88" s="158" t="s">
        <v>67</v>
      </c>
      <c r="G88" s="154">
        <v>135918</v>
      </c>
      <c r="H88" s="156">
        <v>125778.116666667</v>
      </c>
      <c r="I88" s="152">
        <v>1.0806172297857295</v>
      </c>
      <c r="J88" s="154">
        <v>135489</v>
      </c>
      <c r="K88" s="156">
        <v>125902.133333333</v>
      </c>
      <c r="L88" s="152">
        <v>1.0761453869990052</v>
      </c>
      <c r="M88" s="154">
        <v>134740</v>
      </c>
      <c r="N88" s="156">
        <v>126039.54166666701</v>
      </c>
      <c r="O88" s="152">
        <v>1.0690295935567811</v>
      </c>
      <c r="P88" s="154">
        <v>134574</v>
      </c>
      <c r="Q88" s="156">
        <v>126188.325</v>
      </c>
      <c r="R88" s="152">
        <v>1.0664536517146099</v>
      </c>
      <c r="S88" s="154">
        <v>134885</v>
      </c>
      <c r="T88" s="156">
        <v>126349.375</v>
      </c>
      <c r="U88" s="152">
        <v>1.0675557358316969</v>
      </c>
      <c r="V88" s="154">
        <v>135149</v>
      </c>
      <c r="W88" s="156">
        <v>126515.683333333</v>
      </c>
      <c r="X88" s="152">
        <v>1.0682391023721594</v>
      </c>
      <c r="Y88" s="154">
        <v>135301</v>
      </c>
      <c r="Z88" s="156">
        <v>126684.016666667</v>
      </c>
      <c r="AA88" s="152">
        <v>1.0680194989081073</v>
      </c>
      <c r="AB88" s="154">
        <v>136082</v>
      </c>
      <c r="AC88" s="156">
        <v>126777.191666667</v>
      </c>
      <c r="AD88" s="152">
        <v>1.0733949712168886</v>
      </c>
      <c r="AE88" s="154">
        <v>137339</v>
      </c>
      <c r="AF88" s="156">
        <v>126869.616666667</v>
      </c>
      <c r="AG88" s="152">
        <v>1.0825208084362696</v>
      </c>
      <c r="AH88" s="154">
        <v>137329</v>
      </c>
      <c r="AI88" s="156">
        <v>126963.2</v>
      </c>
      <c r="AJ88" s="152">
        <v>1.0816441299526163</v>
      </c>
      <c r="AK88" s="154">
        <v>136972</v>
      </c>
      <c r="AL88" s="156">
        <v>127055.891666667</v>
      </c>
      <c r="AM88" s="152">
        <v>1.0780452460980563</v>
      </c>
      <c r="AN88" s="154">
        <v>138211</v>
      </c>
      <c r="AO88" s="156">
        <v>127143.066666667</v>
      </c>
      <c r="AP88" s="152">
        <f t="shared" si="1"/>
        <v>1.0870510175938259</v>
      </c>
      <c r="AQ88" s="154">
        <v>138200</v>
      </c>
      <c r="AR88" s="156">
        <v>127214.03333333301</v>
      </c>
      <c r="AS88" s="152">
        <v>1.0863581350170777</v>
      </c>
      <c r="AT88" s="154">
        <v>136579</v>
      </c>
      <c r="AU88" s="156">
        <v>127279.46666666699</v>
      </c>
      <c r="AV88" s="152">
        <v>1.0730638929976632</v>
      </c>
      <c r="AW88" s="154">
        <v>135635</v>
      </c>
      <c r="AX88" s="156">
        <v>127338.34166666699</v>
      </c>
      <c r="AY88" s="152">
        <v>1.0651544399333481</v>
      </c>
      <c r="AZ88" s="154">
        <v>134534</v>
      </c>
      <c r="BA88" s="156">
        <v>127393.9</v>
      </c>
      <c r="BB88" s="152">
        <v>1.0560474245627145</v>
      </c>
      <c r="BC88" s="154">
        <v>132238</v>
      </c>
      <c r="BD88" s="156">
        <v>127446.39999999999</v>
      </c>
      <c r="BE88" s="152">
        <v>1.0375969819469204</v>
      </c>
      <c r="BF88" s="154">
        <v>131204</v>
      </c>
      <c r="BG88" s="156">
        <v>127501.683333333</v>
      </c>
      <c r="BH88" s="152">
        <v>1.0290373944082596</v>
      </c>
      <c r="BI88" s="154">
        <v>129373</v>
      </c>
      <c r="BJ88" s="156">
        <v>127554.90833333301</v>
      </c>
      <c r="BK88" s="152">
        <v>1.0142534042039046</v>
      </c>
      <c r="BL88" s="154">
        <v>126990</v>
      </c>
      <c r="BM88" s="156">
        <v>127603.95833333299</v>
      </c>
      <c r="BN88" s="152">
        <v>0.99518856357316765</v>
      </c>
      <c r="BO88" s="154">
        <v>124101</v>
      </c>
      <c r="BP88" s="156">
        <v>127652.133333333</v>
      </c>
      <c r="BQ88" s="152">
        <v>0.97218116736004667</v>
      </c>
      <c r="BR88" s="154">
        <v>120226</v>
      </c>
      <c r="BS88" s="156">
        <v>127698.066666667</v>
      </c>
      <c r="BT88" s="152">
        <v>0.94148645424545463</v>
      </c>
      <c r="BU88" s="154">
        <v>118235</v>
      </c>
      <c r="BV88" s="156">
        <v>127744.04166666701</v>
      </c>
      <c r="BW88" s="152">
        <v>0.92556175972982191</v>
      </c>
      <c r="BX88" s="154">
        <v>115989</v>
      </c>
      <c r="BY88" s="156">
        <v>127795.46666666699</v>
      </c>
      <c r="BZ88" s="152">
        <v>0.90761435460412554</v>
      </c>
    </row>
    <row r="89" spans="1:78" x14ac:dyDescent="0.2">
      <c r="A89" s="158" t="s">
        <v>181</v>
      </c>
      <c r="B89" s="158" t="s">
        <v>199</v>
      </c>
      <c r="C89" s="158" t="s">
        <v>288</v>
      </c>
      <c r="D89" s="158" t="s">
        <v>289</v>
      </c>
      <c r="E89" s="158" t="s">
        <v>359</v>
      </c>
      <c r="F89" s="158" t="s">
        <v>360</v>
      </c>
      <c r="G89" s="154">
        <v>225183</v>
      </c>
      <c r="H89" s="156">
        <v>248529.38333333301</v>
      </c>
      <c r="I89" s="152">
        <v>0.90606187879997946</v>
      </c>
      <c r="J89" s="154">
        <v>225323</v>
      </c>
      <c r="K89" s="156">
        <v>249907.875</v>
      </c>
      <c r="L89" s="152">
        <v>0.90162424853558532</v>
      </c>
      <c r="M89" s="154">
        <v>225048</v>
      </c>
      <c r="N89" s="156">
        <v>251311.8</v>
      </c>
      <c r="O89" s="152">
        <v>0.89549316824757141</v>
      </c>
      <c r="P89" s="154">
        <v>225714</v>
      </c>
      <c r="Q89" s="156">
        <v>252735.4</v>
      </c>
      <c r="R89" s="152">
        <v>0.89308422959347999</v>
      </c>
      <c r="S89" s="154">
        <v>225331</v>
      </c>
      <c r="T89" s="156">
        <v>254188.82500000001</v>
      </c>
      <c r="U89" s="152">
        <v>0.88647091389639177</v>
      </c>
      <c r="V89" s="154">
        <v>225932</v>
      </c>
      <c r="W89" s="156">
        <v>255640.125</v>
      </c>
      <c r="X89" s="152">
        <v>0.88378927212619696</v>
      </c>
      <c r="Y89" s="154">
        <v>226390</v>
      </c>
      <c r="Z89" s="156">
        <v>257101.26666666701</v>
      </c>
      <c r="AA89" s="152">
        <v>0.88054797603745638</v>
      </c>
      <c r="AB89" s="154">
        <v>227329</v>
      </c>
      <c r="AC89" s="156">
        <v>257266.25833333301</v>
      </c>
      <c r="AD89" s="152">
        <v>0.88363317239004535</v>
      </c>
      <c r="AE89" s="154">
        <v>229229</v>
      </c>
      <c r="AF89" s="156">
        <v>257435.64166666701</v>
      </c>
      <c r="AG89" s="152">
        <v>0.89043225916949931</v>
      </c>
      <c r="AH89" s="154">
        <v>228161</v>
      </c>
      <c r="AI89" s="156">
        <v>257591.86666666699</v>
      </c>
      <c r="AJ89" s="152">
        <v>0.88574613380650102</v>
      </c>
      <c r="AK89" s="154">
        <v>227599</v>
      </c>
      <c r="AL89" s="156">
        <v>257744.65833333301</v>
      </c>
      <c r="AM89" s="152">
        <v>0.88304060876269808</v>
      </c>
      <c r="AN89" s="154">
        <v>228978</v>
      </c>
      <c r="AO89" s="156">
        <v>257905.13333333301</v>
      </c>
      <c r="AP89" s="152">
        <f t="shared" si="1"/>
        <v>0.88783808620068938</v>
      </c>
      <c r="AQ89" s="154">
        <v>228685</v>
      </c>
      <c r="AR89" s="156">
        <v>258039.00833333301</v>
      </c>
      <c r="AS89" s="152">
        <v>0.88624197355690615</v>
      </c>
      <c r="AT89" s="154">
        <v>226510</v>
      </c>
      <c r="AU89" s="156">
        <v>258143.88333333301</v>
      </c>
      <c r="AV89" s="152">
        <v>0.87745639011525534</v>
      </c>
      <c r="AW89" s="154">
        <v>224628</v>
      </c>
      <c r="AX89" s="156">
        <v>258234.10833333299</v>
      </c>
      <c r="AY89" s="152">
        <v>0.86986185306724217</v>
      </c>
      <c r="AZ89" s="154">
        <v>221912</v>
      </c>
      <c r="BA89" s="156">
        <v>258332.86666666699</v>
      </c>
      <c r="BB89" s="152">
        <v>0.85901574531876468</v>
      </c>
      <c r="BC89" s="154">
        <v>218507</v>
      </c>
      <c r="BD89" s="156">
        <v>258426.65833333301</v>
      </c>
      <c r="BE89" s="152">
        <v>0.84552809454416877</v>
      </c>
      <c r="BF89" s="154">
        <v>217502</v>
      </c>
      <c r="BG89" s="156">
        <v>258527.77499999999</v>
      </c>
      <c r="BH89" s="152">
        <v>0.8413099907737186</v>
      </c>
      <c r="BI89" s="154">
        <v>214569</v>
      </c>
      <c r="BJ89" s="156">
        <v>258632.25</v>
      </c>
      <c r="BK89" s="152">
        <v>0.82962971555171483</v>
      </c>
      <c r="BL89" s="154">
        <v>210814</v>
      </c>
      <c r="BM89" s="156">
        <v>258748.84166666699</v>
      </c>
      <c r="BN89" s="152">
        <v>0.81474374394139693</v>
      </c>
      <c r="BO89" s="154">
        <v>205510</v>
      </c>
      <c r="BP89" s="156">
        <v>258866.88333333301</v>
      </c>
      <c r="BQ89" s="152">
        <v>0.79388293069288673</v>
      </c>
      <c r="BR89" s="154">
        <v>199417</v>
      </c>
      <c r="BS89" s="156">
        <v>259003.33333333299</v>
      </c>
      <c r="BT89" s="152">
        <v>0.76993989781341399</v>
      </c>
      <c r="BU89" s="154">
        <v>195411</v>
      </c>
      <c r="BV89" s="156">
        <v>259149.45833333299</v>
      </c>
      <c r="BW89" s="152">
        <v>0.75404749543659511</v>
      </c>
      <c r="BX89" s="154">
        <v>191933</v>
      </c>
      <c r="BY89" s="156">
        <v>259315.625</v>
      </c>
      <c r="BZ89" s="152">
        <v>0.74015208300695345</v>
      </c>
    </row>
    <row r="90" spans="1:78" x14ac:dyDescent="0.2">
      <c r="A90" s="158" t="s">
        <v>180</v>
      </c>
      <c r="B90" s="158" t="s">
        <v>215</v>
      </c>
      <c r="C90" s="158" t="s">
        <v>361</v>
      </c>
      <c r="D90" s="158" t="s">
        <v>362</v>
      </c>
      <c r="E90" s="158" t="s">
        <v>363</v>
      </c>
      <c r="F90" s="158" t="s">
        <v>364</v>
      </c>
      <c r="G90" s="154">
        <v>435845</v>
      </c>
      <c r="H90" s="156">
        <v>423547.40833333298</v>
      </c>
      <c r="I90" s="152">
        <v>1.0290347465825804</v>
      </c>
      <c r="J90" s="154">
        <v>434280</v>
      </c>
      <c r="K90" s="156">
        <v>424356.816666667</v>
      </c>
      <c r="L90" s="152">
        <v>1.023384055454275</v>
      </c>
      <c r="M90" s="154">
        <v>431877</v>
      </c>
      <c r="N90" s="156">
        <v>425220.11666666699</v>
      </c>
      <c r="O90" s="152">
        <v>1.0156551467637911</v>
      </c>
      <c r="P90" s="154">
        <v>432493</v>
      </c>
      <c r="Q90" s="156">
        <v>426136.058333333</v>
      </c>
      <c r="R90" s="152">
        <v>1.0149176337987678</v>
      </c>
      <c r="S90" s="154">
        <v>432530</v>
      </c>
      <c r="T90" s="156">
        <v>427109.95833333302</v>
      </c>
      <c r="U90" s="152">
        <v>1.0126900381527442</v>
      </c>
      <c r="V90" s="154">
        <v>432384</v>
      </c>
      <c r="W90" s="156">
        <v>428087.60833333299</v>
      </c>
      <c r="X90" s="152">
        <v>1.0100362439440704</v>
      </c>
      <c r="Y90" s="154">
        <v>432226</v>
      </c>
      <c r="Z90" s="156">
        <v>429112.13333333301</v>
      </c>
      <c r="AA90" s="152">
        <v>1.0072565337234316</v>
      </c>
      <c r="AB90" s="154">
        <v>431347</v>
      </c>
      <c r="AC90" s="156">
        <v>429631.058333333</v>
      </c>
      <c r="AD90" s="152">
        <v>1.0039939888734386</v>
      </c>
      <c r="AE90" s="154">
        <v>434879</v>
      </c>
      <c r="AF90" s="156">
        <v>430153.53333333298</v>
      </c>
      <c r="AG90" s="152">
        <v>1.0109855349322567</v>
      </c>
      <c r="AH90" s="154">
        <v>434488</v>
      </c>
      <c r="AI90" s="156">
        <v>430637.53333333298</v>
      </c>
      <c r="AJ90" s="152">
        <v>1.0089413169280965</v>
      </c>
      <c r="AK90" s="154">
        <v>434316</v>
      </c>
      <c r="AL90" s="156">
        <v>431104.95</v>
      </c>
      <c r="AM90" s="152">
        <v>1.0074484183027821</v>
      </c>
      <c r="AN90" s="154">
        <v>435489</v>
      </c>
      <c r="AO90" s="156">
        <v>431556.98333333299</v>
      </c>
      <c r="AP90" s="152">
        <f t="shared" si="1"/>
        <v>1.0091112340166442</v>
      </c>
      <c r="AQ90" s="154">
        <v>433740</v>
      </c>
      <c r="AR90" s="156">
        <v>431923.04166666698</v>
      </c>
      <c r="AS90" s="152">
        <v>1.0042066714624021</v>
      </c>
      <c r="AT90" s="154">
        <v>427383</v>
      </c>
      <c r="AU90" s="156">
        <v>432242.99166666699</v>
      </c>
      <c r="AV90" s="152">
        <v>0.98875634362993936</v>
      </c>
      <c r="AW90" s="154">
        <v>423678</v>
      </c>
      <c r="AX90" s="156">
        <v>432510.5</v>
      </c>
      <c r="AY90" s="152">
        <v>0.97957853046342225</v>
      </c>
      <c r="AZ90" s="154">
        <v>418159</v>
      </c>
      <c r="BA90" s="156">
        <v>432747.933333333</v>
      </c>
      <c r="BB90" s="152">
        <v>0.96628768802901344</v>
      </c>
      <c r="BC90" s="154">
        <v>411142</v>
      </c>
      <c r="BD90" s="156">
        <v>432951.95</v>
      </c>
      <c r="BE90" s="152">
        <v>0.94962501035045577</v>
      </c>
      <c r="BF90" s="154">
        <v>409829</v>
      </c>
      <c r="BG90" s="156">
        <v>433186.20833333302</v>
      </c>
      <c r="BH90" s="152">
        <v>0.94608044327357754</v>
      </c>
      <c r="BI90" s="154">
        <v>403618</v>
      </c>
      <c r="BJ90" s="156">
        <v>433409.35</v>
      </c>
      <c r="BK90" s="152">
        <v>0.93126278886230773</v>
      </c>
      <c r="BL90" s="154">
        <v>396643</v>
      </c>
      <c r="BM90" s="156">
        <v>433597.99166666699</v>
      </c>
      <c r="BN90" s="152">
        <v>0.91477130342643165</v>
      </c>
      <c r="BO90" s="154">
        <v>386095</v>
      </c>
      <c r="BP90" s="156">
        <v>433780.191666667</v>
      </c>
      <c r="BQ90" s="152">
        <v>0.8900706104549142</v>
      </c>
      <c r="BR90" s="154">
        <v>374819</v>
      </c>
      <c r="BS90" s="156">
        <v>433951.875</v>
      </c>
      <c r="BT90" s="152">
        <v>0.86373402580643299</v>
      </c>
      <c r="BU90" s="154">
        <v>364611</v>
      </c>
      <c r="BV90" s="156">
        <v>434104.50833333301</v>
      </c>
      <c r="BW90" s="152">
        <v>0.83991525773334863</v>
      </c>
      <c r="BX90" s="154">
        <v>356964</v>
      </c>
      <c r="BY90" s="156">
        <v>434288.691666667</v>
      </c>
      <c r="BZ90" s="152">
        <v>0.82195094380671407</v>
      </c>
    </row>
    <row r="91" spans="1:78" x14ac:dyDescent="0.2">
      <c r="A91" s="158" t="s">
        <v>181</v>
      </c>
      <c r="B91" s="158" t="s">
        <v>199</v>
      </c>
      <c r="C91" s="158" t="s">
        <v>257</v>
      </c>
      <c r="D91" s="158" t="s">
        <v>258</v>
      </c>
      <c r="E91" s="158" t="s">
        <v>365</v>
      </c>
      <c r="F91" s="158" t="s">
        <v>68</v>
      </c>
      <c r="G91" s="154">
        <v>213571</v>
      </c>
      <c r="H91" s="156">
        <v>193960.27499999999</v>
      </c>
      <c r="I91" s="152">
        <v>1.1011069148051065</v>
      </c>
      <c r="J91" s="154">
        <v>213334</v>
      </c>
      <c r="K91" s="156">
        <v>194198.17499999999</v>
      </c>
      <c r="L91" s="152">
        <v>1.0985376149904602</v>
      </c>
      <c r="M91" s="154">
        <v>212578</v>
      </c>
      <c r="N91" s="156">
        <v>194457.34166666699</v>
      </c>
      <c r="O91" s="152">
        <v>1.0931857762634383</v>
      </c>
      <c r="P91" s="154">
        <v>213062</v>
      </c>
      <c r="Q91" s="156">
        <v>194736.10833333299</v>
      </c>
      <c r="R91" s="152">
        <v>1.0941062847743588</v>
      </c>
      <c r="S91" s="154">
        <v>212953</v>
      </c>
      <c r="T91" s="156">
        <v>195032.72500000001</v>
      </c>
      <c r="U91" s="152">
        <v>1.0918834262301365</v>
      </c>
      <c r="V91" s="154">
        <v>212631</v>
      </c>
      <c r="W91" s="156">
        <v>195341.33333333299</v>
      </c>
      <c r="X91" s="152">
        <v>1.0885100268930985</v>
      </c>
      <c r="Y91" s="154">
        <v>212747</v>
      </c>
      <c r="Z91" s="156">
        <v>195660.3</v>
      </c>
      <c r="AA91" s="152">
        <v>1.0873283951828756</v>
      </c>
      <c r="AB91" s="154">
        <v>213506</v>
      </c>
      <c r="AC91" s="156">
        <v>195834.25833333301</v>
      </c>
      <c r="AD91" s="152">
        <v>1.0902382546193097</v>
      </c>
      <c r="AE91" s="154">
        <v>215644</v>
      </c>
      <c r="AF91" s="156">
        <v>196003.34166666699</v>
      </c>
      <c r="AG91" s="152">
        <v>1.1002057320366245</v>
      </c>
      <c r="AH91" s="154">
        <v>215390</v>
      </c>
      <c r="AI91" s="156">
        <v>196170.08333333299</v>
      </c>
      <c r="AJ91" s="152">
        <v>1.0979757786716564</v>
      </c>
      <c r="AK91" s="154">
        <v>215383</v>
      </c>
      <c r="AL91" s="156">
        <v>196334.49166666699</v>
      </c>
      <c r="AM91" s="152">
        <v>1.0970206924500725</v>
      </c>
      <c r="AN91" s="154">
        <v>216900</v>
      </c>
      <c r="AO91" s="156">
        <v>196497.76666666701</v>
      </c>
      <c r="AP91" s="152">
        <f t="shared" si="1"/>
        <v>1.1038293395361727</v>
      </c>
      <c r="AQ91" s="154">
        <v>216771</v>
      </c>
      <c r="AR91" s="156">
        <v>196640.51666666701</v>
      </c>
      <c r="AS91" s="152">
        <v>1.1023720018365135</v>
      </c>
      <c r="AT91" s="154">
        <v>214266</v>
      </c>
      <c r="AU91" s="156">
        <v>196768.90833333301</v>
      </c>
      <c r="AV91" s="152">
        <v>1.0889220345575448</v>
      </c>
      <c r="AW91" s="154">
        <v>212911</v>
      </c>
      <c r="AX91" s="156">
        <v>196892.49166666699</v>
      </c>
      <c r="AY91" s="152">
        <v>1.0813566235956416</v>
      </c>
      <c r="AZ91" s="154">
        <v>210701</v>
      </c>
      <c r="BA91" s="156">
        <v>197018.66666666701</v>
      </c>
      <c r="BB91" s="152">
        <v>1.0694468882813115</v>
      </c>
      <c r="BC91" s="154">
        <v>207752</v>
      </c>
      <c r="BD91" s="156">
        <v>197147.058333333</v>
      </c>
      <c r="BE91" s="152">
        <v>1.0537920360380744</v>
      </c>
      <c r="BF91" s="154">
        <v>207363</v>
      </c>
      <c r="BG91" s="156">
        <v>197279.88333333301</v>
      </c>
      <c r="BH91" s="152">
        <v>1.0511107189253053</v>
      </c>
      <c r="BI91" s="154">
        <v>204860</v>
      </c>
      <c r="BJ91" s="156">
        <v>197415.8</v>
      </c>
      <c r="BK91" s="152">
        <v>1.0377082280141712</v>
      </c>
      <c r="BL91" s="154">
        <v>201684</v>
      </c>
      <c r="BM91" s="156">
        <v>197546.47500000001</v>
      </c>
      <c r="BN91" s="152">
        <v>1.0209445650700677</v>
      </c>
      <c r="BO91" s="154">
        <v>197895</v>
      </c>
      <c r="BP91" s="156">
        <v>197675.82500000001</v>
      </c>
      <c r="BQ91" s="152">
        <v>1.0011087597585593</v>
      </c>
      <c r="BR91" s="154">
        <v>192310</v>
      </c>
      <c r="BS91" s="156">
        <v>197810.058333333</v>
      </c>
      <c r="BT91" s="152">
        <v>0.97219525447960409</v>
      </c>
      <c r="BU91" s="154">
        <v>188521</v>
      </c>
      <c r="BV91" s="156">
        <v>197945.47500000001</v>
      </c>
      <c r="BW91" s="152">
        <v>0.95238853022530567</v>
      </c>
      <c r="BX91" s="154">
        <v>185315</v>
      </c>
      <c r="BY91" s="156">
        <v>198096.02499999999</v>
      </c>
      <c r="BZ91" s="152">
        <v>0.93548065893800747</v>
      </c>
    </row>
    <row r="92" spans="1:78" x14ac:dyDescent="0.2">
      <c r="A92" s="158" t="s">
        <v>180</v>
      </c>
      <c r="B92" s="158" t="s">
        <v>215</v>
      </c>
      <c r="C92" s="158" t="s">
        <v>366</v>
      </c>
      <c r="D92" s="158" t="s">
        <v>367</v>
      </c>
      <c r="E92" s="158" t="s">
        <v>368</v>
      </c>
      <c r="F92" s="158" t="s">
        <v>369</v>
      </c>
      <c r="G92" s="154">
        <v>559800</v>
      </c>
      <c r="H92" s="156">
        <v>593200.75833333295</v>
      </c>
      <c r="I92" s="152">
        <v>0.94369400601041664</v>
      </c>
      <c r="J92" s="154">
        <v>557726</v>
      </c>
      <c r="K92" s="156">
        <v>595250.44999999995</v>
      </c>
      <c r="L92" s="152">
        <v>0.93696023245341531</v>
      </c>
      <c r="M92" s="154">
        <v>554812</v>
      </c>
      <c r="N92" s="156">
        <v>597276.26666666695</v>
      </c>
      <c r="O92" s="152">
        <v>0.92890347559990061</v>
      </c>
      <c r="P92" s="154">
        <v>557177</v>
      </c>
      <c r="Q92" s="156">
        <v>599290.941666667</v>
      </c>
      <c r="R92" s="152">
        <v>0.92972705118895105</v>
      </c>
      <c r="S92" s="154">
        <v>557097</v>
      </c>
      <c r="T92" s="156">
        <v>601282.191666667</v>
      </c>
      <c r="U92" s="152">
        <v>0.92651505020597391</v>
      </c>
      <c r="V92" s="154">
        <v>558483</v>
      </c>
      <c r="W92" s="156">
        <v>603648.75</v>
      </c>
      <c r="X92" s="152">
        <v>0.92517875668590388</v>
      </c>
      <c r="Y92" s="154">
        <v>559446</v>
      </c>
      <c r="Z92" s="156">
        <v>606161.13333333295</v>
      </c>
      <c r="AA92" s="152">
        <v>0.92293281313428599</v>
      </c>
      <c r="AB92" s="154">
        <v>560550</v>
      </c>
      <c r="AC92" s="156">
        <v>606728.20833333302</v>
      </c>
      <c r="AD92" s="152">
        <v>0.9238897949706617</v>
      </c>
      <c r="AE92" s="154">
        <v>566577</v>
      </c>
      <c r="AF92" s="156">
        <v>607285.98333333305</v>
      </c>
      <c r="AG92" s="152">
        <v>0.93296571228289271</v>
      </c>
      <c r="AH92" s="154">
        <v>564571</v>
      </c>
      <c r="AI92" s="156">
        <v>607834.89166666695</v>
      </c>
      <c r="AJ92" s="152">
        <v>0.92882295462170894</v>
      </c>
      <c r="AK92" s="154">
        <v>564730</v>
      </c>
      <c r="AL92" s="156">
        <v>608379.97499999998</v>
      </c>
      <c r="AM92" s="152">
        <v>0.92825211743696856</v>
      </c>
      <c r="AN92" s="154">
        <v>566655</v>
      </c>
      <c r="AO92" s="156">
        <v>608890.6</v>
      </c>
      <c r="AP92" s="152">
        <f t="shared" si="1"/>
        <v>0.93063515843404387</v>
      </c>
      <c r="AQ92" s="154">
        <v>563696</v>
      </c>
      <c r="AR92" s="156">
        <v>609303.34166666702</v>
      </c>
      <c r="AS92" s="152">
        <v>0.92514838086737827</v>
      </c>
      <c r="AT92" s="154">
        <v>554776</v>
      </c>
      <c r="AU92" s="156">
        <v>609642.29166666698</v>
      </c>
      <c r="AV92" s="152">
        <v>0.91000248438035514</v>
      </c>
      <c r="AW92" s="154">
        <v>550378</v>
      </c>
      <c r="AX92" s="156">
        <v>609983.39166666695</v>
      </c>
      <c r="AY92" s="152">
        <v>0.90228358266639652</v>
      </c>
      <c r="AZ92" s="154">
        <v>541371</v>
      </c>
      <c r="BA92" s="156">
        <v>610294.15833333298</v>
      </c>
      <c r="BB92" s="152">
        <v>0.88706567580204787</v>
      </c>
      <c r="BC92" s="154">
        <v>532837</v>
      </c>
      <c r="BD92" s="156">
        <v>610555.79166666698</v>
      </c>
      <c r="BE92" s="152">
        <v>0.87270812474890491</v>
      </c>
      <c r="BF92" s="154">
        <v>529613</v>
      </c>
      <c r="BG92" s="156">
        <v>610606.24166666705</v>
      </c>
      <c r="BH92" s="152">
        <v>0.86735602072197349</v>
      </c>
      <c r="BI92" s="154">
        <v>519466</v>
      </c>
      <c r="BJ92" s="156">
        <v>610552.9</v>
      </c>
      <c r="BK92" s="152">
        <v>0.85081243574471599</v>
      </c>
      <c r="BL92" s="154">
        <v>508848</v>
      </c>
      <c r="BM92" s="156">
        <v>610463.683333333</v>
      </c>
      <c r="BN92" s="152">
        <v>0.8335434422921314</v>
      </c>
      <c r="BO92" s="154">
        <v>493343</v>
      </c>
      <c r="BP92" s="156">
        <v>610356.95833333302</v>
      </c>
      <c r="BQ92" s="152">
        <v>0.80828602552044893</v>
      </c>
      <c r="BR92" s="154">
        <v>476258</v>
      </c>
      <c r="BS92" s="156">
        <v>610193.82499999995</v>
      </c>
      <c r="BT92" s="152">
        <v>0.78050281810046185</v>
      </c>
      <c r="BU92" s="154">
        <v>463626</v>
      </c>
      <c r="BV92" s="156">
        <v>609988.91666666698</v>
      </c>
      <c r="BW92" s="152">
        <v>0.76005643271933732</v>
      </c>
      <c r="BX92" s="154">
        <v>452890</v>
      </c>
      <c r="BY92" s="156">
        <v>609806.26666666695</v>
      </c>
      <c r="BZ92" s="152">
        <v>0.74267849439395694</v>
      </c>
    </row>
    <row r="93" spans="1:78" x14ac:dyDescent="0.2">
      <c r="A93" s="158" t="s">
        <v>182</v>
      </c>
      <c r="B93" s="158" t="s">
        <v>219</v>
      </c>
      <c r="C93" s="158" t="s">
        <v>224</v>
      </c>
      <c r="D93" s="158" t="s">
        <v>225</v>
      </c>
      <c r="E93" s="158" t="s">
        <v>370</v>
      </c>
      <c r="F93" s="158" t="s">
        <v>69</v>
      </c>
      <c r="G93" s="154">
        <v>171489</v>
      </c>
      <c r="H93" s="156">
        <v>139504.85</v>
      </c>
      <c r="I93" s="152">
        <v>1.2292690899276979</v>
      </c>
      <c r="J93" s="154">
        <v>170755</v>
      </c>
      <c r="K93" s="156">
        <v>139723.53333333301</v>
      </c>
      <c r="L93" s="152">
        <v>1.222091911980471</v>
      </c>
      <c r="M93" s="154">
        <v>169946</v>
      </c>
      <c r="N93" s="156">
        <v>139957.691666667</v>
      </c>
      <c r="O93" s="152">
        <v>1.214266954364718</v>
      </c>
      <c r="P93" s="154">
        <v>170121</v>
      </c>
      <c r="Q93" s="156">
        <v>140202.691666667</v>
      </c>
      <c r="R93" s="152">
        <v>1.2133932521385824</v>
      </c>
      <c r="S93" s="154">
        <v>170408</v>
      </c>
      <c r="T93" s="156">
        <v>140457.02499999999</v>
      </c>
      <c r="U93" s="152">
        <v>1.2132394232328358</v>
      </c>
      <c r="V93" s="154">
        <v>170083</v>
      </c>
      <c r="W93" s="156">
        <v>140713.558333333</v>
      </c>
      <c r="X93" s="152">
        <v>1.2087179232373217</v>
      </c>
      <c r="Y93" s="154">
        <v>169518</v>
      </c>
      <c r="Z93" s="156">
        <v>140974.191666667</v>
      </c>
      <c r="AA93" s="152">
        <v>1.2024754176340642</v>
      </c>
      <c r="AB93" s="154">
        <v>169911</v>
      </c>
      <c r="AC93" s="156">
        <v>141095.01666666701</v>
      </c>
      <c r="AD93" s="152">
        <v>1.2042310495019817</v>
      </c>
      <c r="AE93" s="154">
        <v>171222</v>
      </c>
      <c r="AF93" s="156">
        <v>141206.941666667</v>
      </c>
      <c r="AG93" s="152">
        <v>1.2125607847536739</v>
      </c>
      <c r="AH93" s="154">
        <v>169328</v>
      </c>
      <c r="AI93" s="156">
        <v>141318.73333333299</v>
      </c>
      <c r="AJ93" s="152">
        <v>1.1981992479411818</v>
      </c>
      <c r="AK93" s="154">
        <v>167991</v>
      </c>
      <c r="AL93" s="156">
        <v>141432.48333333299</v>
      </c>
      <c r="AM93" s="152">
        <v>1.18778229753679</v>
      </c>
      <c r="AN93" s="154">
        <v>167553</v>
      </c>
      <c r="AO93" s="156">
        <v>141535.48333333299</v>
      </c>
      <c r="AP93" s="152">
        <f t="shared" si="1"/>
        <v>1.1838232791800529</v>
      </c>
      <c r="AQ93" s="154">
        <v>165691</v>
      </c>
      <c r="AR93" s="156">
        <v>141610.04999999999</v>
      </c>
      <c r="AS93" s="152">
        <v>1.170051136907303</v>
      </c>
      <c r="AT93" s="154">
        <v>161319</v>
      </c>
      <c r="AU93" s="156">
        <v>141669.32500000001</v>
      </c>
      <c r="AV93" s="152">
        <v>1.1387009855520946</v>
      </c>
      <c r="AW93" s="154">
        <v>158559</v>
      </c>
      <c r="AX93" s="156">
        <v>141715.54999999999</v>
      </c>
      <c r="AY93" s="152">
        <v>1.1188539295793583</v>
      </c>
      <c r="AZ93" s="154">
        <v>155413</v>
      </c>
      <c r="BA93" s="156">
        <v>141748.691666667</v>
      </c>
      <c r="BB93" s="152">
        <v>1.0963981266611311</v>
      </c>
      <c r="BC93" s="154">
        <v>151556</v>
      </c>
      <c r="BD93" s="156">
        <v>141778.64166666701</v>
      </c>
      <c r="BE93" s="152">
        <v>1.0689621385731733</v>
      </c>
      <c r="BF93" s="154">
        <v>149256</v>
      </c>
      <c r="BG93" s="156">
        <v>141811.14166666701</v>
      </c>
      <c r="BH93" s="152">
        <v>1.0524984020707797</v>
      </c>
      <c r="BI93" s="154">
        <v>145279</v>
      </c>
      <c r="BJ93" s="156">
        <v>141840.33333333299</v>
      </c>
      <c r="BK93" s="152">
        <v>1.0242432218386426</v>
      </c>
      <c r="BL93" s="154">
        <v>141021</v>
      </c>
      <c r="BM93" s="156">
        <v>141857.75833333301</v>
      </c>
      <c r="BN93" s="152">
        <v>0.99410142706917148</v>
      </c>
      <c r="BO93" s="154">
        <v>135987</v>
      </c>
      <c r="BP93" s="156">
        <v>141872.23333333299</v>
      </c>
      <c r="BQ93" s="152">
        <v>0.95851737020657557</v>
      </c>
      <c r="BR93" s="154">
        <v>130465</v>
      </c>
      <c r="BS93" s="156">
        <v>141877.11666666699</v>
      </c>
      <c r="BT93" s="152">
        <v>0.91956337332764404</v>
      </c>
      <c r="BU93" s="154">
        <v>126669</v>
      </c>
      <c r="BV93" s="156">
        <v>141870.88333333301</v>
      </c>
      <c r="BW93" s="152">
        <v>0.89284705236087525</v>
      </c>
      <c r="BX93" s="154">
        <v>123201</v>
      </c>
      <c r="BY93" s="156">
        <v>141870.78333333301</v>
      </c>
      <c r="BZ93" s="152">
        <v>0.86840290231239969</v>
      </c>
    </row>
    <row r="94" spans="1:78" x14ac:dyDescent="0.2">
      <c r="A94" s="158" t="s">
        <v>183</v>
      </c>
      <c r="B94" s="158" t="s">
        <v>211</v>
      </c>
      <c r="C94" s="158" t="s">
        <v>212</v>
      </c>
      <c r="D94" s="158" t="s">
        <v>213</v>
      </c>
      <c r="E94" s="158" t="s">
        <v>371</v>
      </c>
      <c r="F94" s="158" t="s">
        <v>70</v>
      </c>
      <c r="G94" s="154">
        <v>325394</v>
      </c>
      <c r="H94" s="156">
        <v>413257.96666666702</v>
      </c>
      <c r="I94" s="152">
        <v>0.78738711953848939</v>
      </c>
      <c r="J94" s="154">
        <v>323614</v>
      </c>
      <c r="K94" s="156">
        <v>414108.01666666701</v>
      </c>
      <c r="L94" s="152">
        <v>0.78147243466791072</v>
      </c>
      <c r="M94" s="154">
        <v>322040</v>
      </c>
      <c r="N94" s="156">
        <v>415037.42499999999</v>
      </c>
      <c r="O94" s="152">
        <v>0.77593002606933581</v>
      </c>
      <c r="P94" s="154">
        <v>322257</v>
      </c>
      <c r="Q94" s="156">
        <v>416025.71666666702</v>
      </c>
      <c r="R94" s="152">
        <v>0.77460836455502702</v>
      </c>
      <c r="S94" s="154">
        <v>321527</v>
      </c>
      <c r="T94" s="156">
        <v>417097.97499999998</v>
      </c>
      <c r="U94" s="152">
        <v>0.77086684489417634</v>
      </c>
      <c r="V94" s="154">
        <v>322094</v>
      </c>
      <c r="W94" s="156">
        <v>418329.26666666701</v>
      </c>
      <c r="X94" s="152">
        <v>0.76995330153807007</v>
      </c>
      <c r="Y94" s="154">
        <v>323161</v>
      </c>
      <c r="Z94" s="156">
        <v>419663.65</v>
      </c>
      <c r="AA94" s="152">
        <v>0.77004763219306693</v>
      </c>
      <c r="AB94" s="154">
        <v>324136</v>
      </c>
      <c r="AC94" s="156">
        <v>420357.20833333302</v>
      </c>
      <c r="AD94" s="152">
        <v>0.77109656638258017</v>
      </c>
      <c r="AE94" s="154">
        <v>326751</v>
      </c>
      <c r="AF94" s="156">
        <v>421051.15</v>
      </c>
      <c r="AG94" s="152">
        <v>0.7760363556779265</v>
      </c>
      <c r="AH94" s="154">
        <v>326548</v>
      </c>
      <c r="AI94" s="156">
        <v>421766.95833333302</v>
      </c>
      <c r="AJ94" s="152">
        <v>0.77423798509583797</v>
      </c>
      <c r="AK94" s="154">
        <v>326551</v>
      </c>
      <c r="AL94" s="156">
        <v>422484.191666667</v>
      </c>
      <c r="AM94" s="152">
        <v>0.77293069525697966</v>
      </c>
      <c r="AN94" s="154">
        <v>327361</v>
      </c>
      <c r="AO94" s="156">
        <v>423204.97499999998</v>
      </c>
      <c r="AP94" s="152">
        <f t="shared" si="1"/>
        <v>0.77352824124999953</v>
      </c>
      <c r="AQ94" s="154">
        <v>327641</v>
      </c>
      <c r="AR94" s="156">
        <v>423842.92499999999</v>
      </c>
      <c r="AS94" s="152">
        <v>0.77302458216095038</v>
      </c>
      <c r="AT94" s="154">
        <v>323071</v>
      </c>
      <c r="AU94" s="156">
        <v>424433.316666667</v>
      </c>
      <c r="AV94" s="152">
        <v>0.76118199800447583</v>
      </c>
      <c r="AW94" s="154">
        <v>320489</v>
      </c>
      <c r="AX94" s="156">
        <v>424948.40833333298</v>
      </c>
      <c r="AY94" s="152">
        <v>0.75418331664536042</v>
      </c>
      <c r="AZ94" s="154">
        <v>317046</v>
      </c>
      <c r="BA94" s="156">
        <v>425383.7</v>
      </c>
      <c r="BB94" s="152">
        <v>0.7453176978807603</v>
      </c>
      <c r="BC94" s="154">
        <v>312953</v>
      </c>
      <c r="BD94" s="156">
        <v>425723.45833333302</v>
      </c>
      <c r="BE94" s="152">
        <v>0.73510865768398415</v>
      </c>
      <c r="BF94" s="154">
        <v>311269</v>
      </c>
      <c r="BG94" s="156">
        <v>426066.15</v>
      </c>
      <c r="BH94" s="152">
        <v>0.73056496039406082</v>
      </c>
      <c r="BI94" s="154">
        <v>306104</v>
      </c>
      <c r="BJ94" s="156">
        <v>426395.03333333298</v>
      </c>
      <c r="BK94" s="152">
        <v>0.71788828684761941</v>
      </c>
      <c r="BL94" s="154">
        <v>299791</v>
      </c>
      <c r="BM94" s="156">
        <v>426715.45</v>
      </c>
      <c r="BN94" s="152">
        <v>0.70255482898498278</v>
      </c>
      <c r="BO94" s="154">
        <v>292546</v>
      </c>
      <c r="BP94" s="156">
        <v>427057.316666667</v>
      </c>
      <c r="BQ94" s="152">
        <v>0.6850274859670471</v>
      </c>
      <c r="BR94" s="154">
        <v>283370</v>
      </c>
      <c r="BS94" s="156">
        <v>427352.98333333299</v>
      </c>
      <c r="BT94" s="152">
        <v>0.66308183410755073</v>
      </c>
      <c r="BU94" s="154">
        <v>276616</v>
      </c>
      <c r="BV94" s="156">
        <v>427599.33333333302</v>
      </c>
      <c r="BW94" s="152">
        <v>0.64690465685166376</v>
      </c>
      <c r="BX94" s="154">
        <v>271049</v>
      </c>
      <c r="BY94" s="156">
        <v>427852.625</v>
      </c>
      <c r="BZ94" s="152">
        <v>0.63351019524538388</v>
      </c>
    </row>
    <row r="95" spans="1:78" x14ac:dyDescent="0.2">
      <c r="A95" s="158" t="s">
        <v>183</v>
      </c>
      <c r="B95" s="158" t="s">
        <v>211</v>
      </c>
      <c r="C95" s="158" t="s">
        <v>294</v>
      </c>
      <c r="D95" s="158" t="s">
        <v>295</v>
      </c>
      <c r="E95" s="158" t="s">
        <v>372</v>
      </c>
      <c r="F95" s="158" t="s">
        <v>71</v>
      </c>
      <c r="G95" s="154">
        <v>118928</v>
      </c>
      <c r="H95" s="156">
        <v>123576.72500000001</v>
      </c>
      <c r="I95" s="152">
        <v>0.96238187247639062</v>
      </c>
      <c r="J95" s="154">
        <v>118410</v>
      </c>
      <c r="K95" s="156">
        <v>123650.6</v>
      </c>
      <c r="L95" s="152">
        <v>0.95761767431779543</v>
      </c>
      <c r="M95" s="154">
        <v>117675</v>
      </c>
      <c r="N95" s="156">
        <v>123713.25</v>
      </c>
      <c r="O95" s="152">
        <v>0.95119156598020016</v>
      </c>
      <c r="P95" s="154">
        <v>117240</v>
      </c>
      <c r="Q95" s="156">
        <v>123750.858333333</v>
      </c>
      <c r="R95" s="152">
        <v>0.94738736828963666</v>
      </c>
      <c r="S95" s="154">
        <v>117094</v>
      </c>
      <c r="T95" s="156">
        <v>123769.60000000001</v>
      </c>
      <c r="U95" s="152">
        <v>0.94606430011893061</v>
      </c>
      <c r="V95" s="154">
        <v>116366</v>
      </c>
      <c r="W95" s="156">
        <v>123855.40833333301</v>
      </c>
      <c r="X95" s="152">
        <v>0.93953103514723635</v>
      </c>
      <c r="Y95" s="154">
        <v>115462</v>
      </c>
      <c r="Z95" s="156">
        <v>123970.33333333299</v>
      </c>
      <c r="AA95" s="152">
        <v>0.93136798857791503</v>
      </c>
      <c r="AB95" s="154">
        <v>114299</v>
      </c>
      <c r="AC95" s="156">
        <v>123996.825</v>
      </c>
      <c r="AD95" s="152">
        <v>0.92178973130965247</v>
      </c>
      <c r="AE95" s="154">
        <v>113797</v>
      </c>
      <c r="AF95" s="156">
        <v>124024.608333333</v>
      </c>
      <c r="AG95" s="152">
        <v>0.91753565303875084</v>
      </c>
      <c r="AH95" s="154">
        <v>112826</v>
      </c>
      <c r="AI95" s="156">
        <v>124060.483333333</v>
      </c>
      <c r="AJ95" s="152">
        <v>0.90944349859457241</v>
      </c>
      <c r="AK95" s="154">
        <v>112051</v>
      </c>
      <c r="AL95" s="156">
        <v>124093.79166666701</v>
      </c>
      <c r="AM95" s="152">
        <v>0.90295411635889411</v>
      </c>
      <c r="AN95" s="154">
        <v>112613</v>
      </c>
      <c r="AO95" s="156">
        <v>124123.75</v>
      </c>
      <c r="AP95" s="152">
        <f t="shared" si="1"/>
        <v>0.90726392007975909</v>
      </c>
      <c r="AQ95" s="154">
        <v>111877</v>
      </c>
      <c r="AR95" s="156">
        <v>124142.133333333</v>
      </c>
      <c r="AS95" s="152">
        <v>0.90120088157015965</v>
      </c>
      <c r="AT95" s="154">
        <v>109970</v>
      </c>
      <c r="AU95" s="156">
        <v>124149.45</v>
      </c>
      <c r="AV95" s="152">
        <v>0.88578725076913356</v>
      </c>
      <c r="AW95" s="154">
        <v>109350</v>
      </c>
      <c r="AX95" s="156">
        <v>124152.933333333</v>
      </c>
      <c r="AY95" s="152">
        <v>0.88076855748877692</v>
      </c>
      <c r="AZ95" s="154">
        <v>108536</v>
      </c>
      <c r="BA95" s="156">
        <v>124172.616666667</v>
      </c>
      <c r="BB95" s="152">
        <v>0.87407355110634055</v>
      </c>
      <c r="BC95" s="154">
        <v>107156</v>
      </c>
      <c r="BD95" s="156">
        <v>124183.15</v>
      </c>
      <c r="BE95" s="152">
        <v>0.86288679261236334</v>
      </c>
      <c r="BF95" s="154">
        <v>107140</v>
      </c>
      <c r="BG95" s="156">
        <v>124126.05</v>
      </c>
      <c r="BH95" s="152">
        <v>0.86315483333272913</v>
      </c>
      <c r="BI95" s="154">
        <v>105755</v>
      </c>
      <c r="BJ95" s="156">
        <v>124051.891666667</v>
      </c>
      <c r="BK95" s="152">
        <v>0.85250614544571746</v>
      </c>
      <c r="BL95" s="154">
        <v>104562</v>
      </c>
      <c r="BM95" s="156">
        <v>123967.35</v>
      </c>
      <c r="BN95" s="152">
        <v>0.84346402500335771</v>
      </c>
      <c r="BO95" s="154">
        <v>102825</v>
      </c>
      <c r="BP95" s="156">
        <v>123883.816666667</v>
      </c>
      <c r="BQ95" s="152">
        <v>0.83001156056299297</v>
      </c>
      <c r="BR95" s="154">
        <v>99868</v>
      </c>
      <c r="BS95" s="156">
        <v>123764.433333333</v>
      </c>
      <c r="BT95" s="152">
        <v>0.80692002791324491</v>
      </c>
      <c r="BU95" s="154">
        <v>97022</v>
      </c>
      <c r="BV95" s="156">
        <v>123622.97500000001</v>
      </c>
      <c r="BW95" s="152">
        <v>0.78482175339980287</v>
      </c>
      <c r="BX95" s="154">
        <v>93989</v>
      </c>
      <c r="BY95" s="156">
        <v>123502.3</v>
      </c>
      <c r="BZ95" s="152">
        <v>0.76103036137788527</v>
      </c>
    </row>
    <row r="96" spans="1:78" x14ac:dyDescent="0.2">
      <c r="A96" s="158" t="s">
        <v>161</v>
      </c>
      <c r="B96" s="158" t="s">
        <v>195</v>
      </c>
      <c r="C96" s="158" t="s">
        <v>196</v>
      </c>
      <c r="D96" s="158" t="s">
        <v>197</v>
      </c>
      <c r="E96" s="158" t="s">
        <v>373</v>
      </c>
      <c r="F96" s="158" t="s">
        <v>72</v>
      </c>
      <c r="G96" s="154">
        <v>157901</v>
      </c>
      <c r="H96" s="156">
        <v>169476.7</v>
      </c>
      <c r="I96" s="152">
        <v>0.93169739557119058</v>
      </c>
      <c r="J96" s="154">
        <v>157854</v>
      </c>
      <c r="K96" s="156">
        <v>169865.808333333</v>
      </c>
      <c r="L96" s="152">
        <v>0.92928648530749725</v>
      </c>
      <c r="M96" s="154">
        <v>157278</v>
      </c>
      <c r="N96" s="156">
        <v>170290.85</v>
      </c>
      <c r="O96" s="152">
        <v>0.92358456135488187</v>
      </c>
      <c r="P96" s="154">
        <v>158073</v>
      </c>
      <c r="Q96" s="156">
        <v>170754.41666666701</v>
      </c>
      <c r="R96" s="152">
        <v>0.9257330093462669</v>
      </c>
      <c r="S96" s="154">
        <v>158601</v>
      </c>
      <c r="T96" s="156">
        <v>171240.04166666701</v>
      </c>
      <c r="U96" s="152">
        <v>0.92619108507769488</v>
      </c>
      <c r="V96" s="154">
        <v>158582</v>
      </c>
      <c r="W96" s="156">
        <v>171740.84166666699</v>
      </c>
      <c r="X96" s="152">
        <v>0.92337966007988315</v>
      </c>
      <c r="Y96" s="154">
        <v>158789</v>
      </c>
      <c r="Z96" s="156">
        <v>172273.816666667</v>
      </c>
      <c r="AA96" s="152">
        <v>0.92172451433662261</v>
      </c>
      <c r="AB96" s="154">
        <v>159231</v>
      </c>
      <c r="AC96" s="156">
        <v>172577.375</v>
      </c>
      <c r="AD96" s="152">
        <v>0.92266439908475839</v>
      </c>
      <c r="AE96" s="154">
        <v>161198</v>
      </c>
      <c r="AF96" s="156">
        <v>172885.875</v>
      </c>
      <c r="AG96" s="152">
        <v>0.93239543137922631</v>
      </c>
      <c r="AH96" s="154">
        <v>160240</v>
      </c>
      <c r="AI96" s="156">
        <v>173197.875</v>
      </c>
      <c r="AJ96" s="152">
        <v>0.92518456130018911</v>
      </c>
      <c r="AK96" s="154">
        <v>160275</v>
      </c>
      <c r="AL96" s="156">
        <v>173547.20833333299</v>
      </c>
      <c r="AM96" s="152">
        <v>0.92352393068840954</v>
      </c>
      <c r="AN96" s="154">
        <v>160496</v>
      </c>
      <c r="AO96" s="156">
        <v>173907.79166666701</v>
      </c>
      <c r="AP96" s="152">
        <f t="shared" si="1"/>
        <v>0.92287986904937713</v>
      </c>
      <c r="AQ96" s="154">
        <v>159629</v>
      </c>
      <c r="AR96" s="156">
        <v>174213.9</v>
      </c>
      <c r="AS96" s="152">
        <v>0.91628165146409102</v>
      </c>
      <c r="AT96" s="154">
        <v>156125</v>
      </c>
      <c r="AU96" s="156">
        <v>174488.76666666701</v>
      </c>
      <c r="AV96" s="152">
        <v>0.89475673983215165</v>
      </c>
      <c r="AW96" s="154">
        <v>153849</v>
      </c>
      <c r="AX96" s="156">
        <v>174737.066666667</v>
      </c>
      <c r="AY96" s="152">
        <v>0.88046001306343535</v>
      </c>
      <c r="AZ96" s="154">
        <v>150530</v>
      </c>
      <c r="BA96" s="156">
        <v>174946.11666666699</v>
      </c>
      <c r="BB96" s="152">
        <v>0.86043636102430232</v>
      </c>
      <c r="BC96" s="154">
        <v>147475</v>
      </c>
      <c r="BD96" s="156">
        <v>175138.41666666701</v>
      </c>
      <c r="BE96" s="152">
        <v>0.84204826563370427</v>
      </c>
      <c r="BF96" s="154">
        <v>146832</v>
      </c>
      <c r="BG96" s="156">
        <v>175308.15</v>
      </c>
      <c r="BH96" s="152">
        <v>0.83756516739238884</v>
      </c>
      <c r="BI96" s="154">
        <v>143212</v>
      </c>
      <c r="BJ96" s="156">
        <v>175456.316666667</v>
      </c>
      <c r="BK96" s="152">
        <v>0.8162259570972018</v>
      </c>
      <c r="BL96" s="154">
        <v>138264</v>
      </c>
      <c r="BM96" s="156">
        <v>175584.59166666699</v>
      </c>
      <c r="BN96" s="152">
        <v>0.78744950617582044</v>
      </c>
      <c r="BO96" s="154">
        <v>131371</v>
      </c>
      <c r="BP96" s="156">
        <v>175713.32500000001</v>
      </c>
      <c r="BQ96" s="152">
        <v>0.74764392512633859</v>
      </c>
      <c r="BR96" s="154">
        <v>126964</v>
      </c>
      <c r="BS96" s="156">
        <v>175801.441666667</v>
      </c>
      <c r="BT96" s="152">
        <v>0.72220113098238103</v>
      </c>
      <c r="BU96" s="154">
        <v>121184</v>
      </c>
      <c r="BV96" s="156">
        <v>175870.5</v>
      </c>
      <c r="BW96" s="152">
        <v>0.68905245621067779</v>
      </c>
      <c r="BX96" s="154">
        <v>116278</v>
      </c>
      <c r="BY96" s="156">
        <v>175932.36666666699</v>
      </c>
      <c r="BZ96" s="152">
        <v>0.6609244347875336</v>
      </c>
    </row>
    <row r="97" spans="1:78" x14ac:dyDescent="0.2">
      <c r="A97" s="158" t="s">
        <v>181</v>
      </c>
      <c r="B97" s="158" t="s">
        <v>199</v>
      </c>
      <c r="C97" s="158" t="s">
        <v>200</v>
      </c>
      <c r="D97" s="158" t="s">
        <v>201</v>
      </c>
      <c r="E97" s="158" t="s">
        <v>374</v>
      </c>
      <c r="F97" s="158" t="s">
        <v>73</v>
      </c>
      <c r="G97" s="154">
        <v>153396</v>
      </c>
      <c r="H97" s="156">
        <v>149038.99166666699</v>
      </c>
      <c r="I97" s="152">
        <v>1.0292340164450231</v>
      </c>
      <c r="J97" s="154">
        <v>153093</v>
      </c>
      <c r="K97" s="156">
        <v>149156.04999999999</v>
      </c>
      <c r="L97" s="152">
        <v>1.0263948394986326</v>
      </c>
      <c r="M97" s="154">
        <v>152448</v>
      </c>
      <c r="N97" s="156">
        <v>149283.125</v>
      </c>
      <c r="O97" s="152">
        <v>1.0212004873290266</v>
      </c>
      <c r="P97" s="154">
        <v>152369</v>
      </c>
      <c r="Q97" s="156">
        <v>149425.433333333</v>
      </c>
      <c r="R97" s="152">
        <v>1.0196992346015192</v>
      </c>
      <c r="S97" s="154">
        <v>152281</v>
      </c>
      <c r="T97" s="156">
        <v>149575.09166666699</v>
      </c>
      <c r="U97" s="152">
        <v>1.0180906346316219</v>
      </c>
      <c r="V97" s="154">
        <v>152555</v>
      </c>
      <c r="W97" s="156">
        <v>149724.191666667</v>
      </c>
      <c r="X97" s="152">
        <v>1.0189068199455387</v>
      </c>
      <c r="Y97" s="154">
        <v>152644</v>
      </c>
      <c r="Z97" s="156">
        <v>149872.25833333301</v>
      </c>
      <c r="AA97" s="152">
        <v>1.0184940274970857</v>
      </c>
      <c r="AB97" s="154">
        <v>153195</v>
      </c>
      <c r="AC97" s="156">
        <v>149937.64166666701</v>
      </c>
      <c r="AD97" s="152">
        <v>1.0217247536850991</v>
      </c>
      <c r="AE97" s="154">
        <v>154165</v>
      </c>
      <c r="AF97" s="156">
        <v>150000.375</v>
      </c>
      <c r="AG97" s="152">
        <v>1.0277640972564235</v>
      </c>
      <c r="AH97" s="154">
        <v>152817</v>
      </c>
      <c r="AI97" s="156">
        <v>150061.625</v>
      </c>
      <c r="AJ97" s="152">
        <v>1.0183616230998431</v>
      </c>
      <c r="AK97" s="154">
        <v>151359</v>
      </c>
      <c r="AL97" s="156">
        <v>150123.29999999999</v>
      </c>
      <c r="AM97" s="152">
        <v>1.0082312339257131</v>
      </c>
      <c r="AN97" s="154">
        <v>150938</v>
      </c>
      <c r="AO97" s="156">
        <v>150186.54166666701</v>
      </c>
      <c r="AP97" s="152">
        <f t="shared" si="1"/>
        <v>1.0050034998142565</v>
      </c>
      <c r="AQ97" s="154">
        <v>149893</v>
      </c>
      <c r="AR97" s="156">
        <v>150226.57500000001</v>
      </c>
      <c r="AS97" s="152">
        <v>0.99777952070064824</v>
      </c>
      <c r="AT97" s="154">
        <v>147122</v>
      </c>
      <c r="AU97" s="156">
        <v>150248.47500000001</v>
      </c>
      <c r="AV97" s="152">
        <v>0.97919130294001311</v>
      </c>
      <c r="AW97" s="154">
        <v>145714</v>
      </c>
      <c r="AX97" s="156">
        <v>150257.691666667</v>
      </c>
      <c r="AY97" s="152">
        <v>0.96976067170826263</v>
      </c>
      <c r="AZ97" s="154">
        <v>143615</v>
      </c>
      <c r="BA97" s="156">
        <v>150257.01666666701</v>
      </c>
      <c r="BB97" s="152">
        <v>0.95579563062002093</v>
      </c>
      <c r="BC97" s="154">
        <v>141296</v>
      </c>
      <c r="BD97" s="156">
        <v>150255.70833333299</v>
      </c>
      <c r="BE97" s="152">
        <v>0.94037026324845885</v>
      </c>
      <c r="BF97" s="154">
        <v>140230</v>
      </c>
      <c r="BG97" s="156">
        <v>150255.15</v>
      </c>
      <c r="BH97" s="152">
        <v>0.93327915881751811</v>
      </c>
      <c r="BI97" s="154">
        <v>137294</v>
      </c>
      <c r="BJ97" s="156">
        <v>150251.375</v>
      </c>
      <c r="BK97" s="152">
        <v>0.91376202048067778</v>
      </c>
      <c r="BL97" s="154">
        <v>133773</v>
      </c>
      <c r="BM97" s="156">
        <v>150243.83333333299</v>
      </c>
      <c r="BN97" s="152">
        <v>0.89037264979261688</v>
      </c>
      <c r="BO97" s="154">
        <v>129244</v>
      </c>
      <c r="BP97" s="156">
        <v>150223.23333333299</v>
      </c>
      <c r="BQ97" s="152">
        <v>0.86034628021364845</v>
      </c>
      <c r="BR97" s="154">
        <v>124137</v>
      </c>
      <c r="BS97" s="156">
        <v>150202.65833333301</v>
      </c>
      <c r="BT97" s="152">
        <v>0.82646340202922686</v>
      </c>
      <c r="BU97" s="154">
        <v>121276</v>
      </c>
      <c r="BV97" s="156">
        <v>150184.96666666699</v>
      </c>
      <c r="BW97" s="152">
        <v>0.80751091598382174</v>
      </c>
      <c r="BX97" s="154">
        <v>118874</v>
      </c>
      <c r="BY97" s="156">
        <v>150173.6</v>
      </c>
      <c r="BZ97" s="152">
        <v>0.79157721463692687</v>
      </c>
    </row>
    <row r="98" spans="1:78" x14ac:dyDescent="0.2">
      <c r="A98" s="158" t="s">
        <v>182</v>
      </c>
      <c r="B98" s="158" t="s">
        <v>219</v>
      </c>
      <c r="C98" s="158" t="s">
        <v>224</v>
      </c>
      <c r="D98" s="158" t="s">
        <v>225</v>
      </c>
      <c r="E98" s="158" t="s">
        <v>375</v>
      </c>
      <c r="F98" s="158" t="s">
        <v>74</v>
      </c>
      <c r="G98" s="154">
        <v>156158</v>
      </c>
      <c r="H98" s="156">
        <v>145813.14166666701</v>
      </c>
      <c r="I98" s="152">
        <v>1.0709459944082518</v>
      </c>
      <c r="J98" s="154">
        <v>156035</v>
      </c>
      <c r="K98" s="156">
        <v>146099.04999999999</v>
      </c>
      <c r="L98" s="152">
        <v>1.0680083135379732</v>
      </c>
      <c r="M98" s="154">
        <v>155329</v>
      </c>
      <c r="N98" s="156">
        <v>146405.49166666699</v>
      </c>
      <c r="O98" s="152">
        <v>1.0609506394312713</v>
      </c>
      <c r="P98" s="154">
        <v>155000</v>
      </c>
      <c r="Q98" s="156">
        <v>146726.95000000001</v>
      </c>
      <c r="R98" s="152">
        <v>1.0563839839920341</v>
      </c>
      <c r="S98" s="154">
        <v>154896</v>
      </c>
      <c r="T98" s="156">
        <v>147059.01666666701</v>
      </c>
      <c r="U98" s="152">
        <v>1.0532914166772702</v>
      </c>
      <c r="V98" s="154">
        <v>154869</v>
      </c>
      <c r="W98" s="156">
        <v>147438.92499999999</v>
      </c>
      <c r="X98" s="152">
        <v>1.0503942564692466</v>
      </c>
      <c r="Y98" s="154">
        <v>154464</v>
      </c>
      <c r="Z98" s="156">
        <v>147850.933333333</v>
      </c>
      <c r="AA98" s="152">
        <v>1.0447279331795472</v>
      </c>
      <c r="AB98" s="154">
        <v>154852</v>
      </c>
      <c r="AC98" s="156">
        <v>148081.21666666699</v>
      </c>
      <c r="AD98" s="152">
        <v>1.0457234447808066</v>
      </c>
      <c r="AE98" s="154">
        <v>157007</v>
      </c>
      <c r="AF98" s="156">
        <v>148306.67499999999</v>
      </c>
      <c r="AG98" s="152">
        <v>1.0586644195212387</v>
      </c>
      <c r="AH98" s="154">
        <v>156835</v>
      </c>
      <c r="AI98" s="156">
        <v>148535.125</v>
      </c>
      <c r="AJ98" s="152">
        <v>1.0558781971604358</v>
      </c>
      <c r="AK98" s="154">
        <v>156351</v>
      </c>
      <c r="AL98" s="156">
        <v>148758.79999999999</v>
      </c>
      <c r="AM98" s="152">
        <v>1.0510369806693789</v>
      </c>
      <c r="AN98" s="154">
        <v>157147</v>
      </c>
      <c r="AO98" s="156">
        <v>148980.54166666701</v>
      </c>
      <c r="AP98" s="152">
        <f t="shared" si="1"/>
        <v>1.0548156037155836</v>
      </c>
      <c r="AQ98" s="154">
        <v>156636</v>
      </c>
      <c r="AR98" s="156">
        <v>149166.38333333301</v>
      </c>
      <c r="AS98" s="152">
        <v>1.0500757375740288</v>
      </c>
      <c r="AT98" s="154">
        <v>153879</v>
      </c>
      <c r="AU98" s="156">
        <v>149354.91666666701</v>
      </c>
      <c r="AV98" s="152">
        <v>1.0302908229223544</v>
      </c>
      <c r="AW98" s="154">
        <v>152438</v>
      </c>
      <c r="AX98" s="156">
        <v>149533.64166666701</v>
      </c>
      <c r="AY98" s="152">
        <v>1.0194227753765754</v>
      </c>
      <c r="AZ98" s="154">
        <v>150519</v>
      </c>
      <c r="BA98" s="156">
        <v>149706.566666667</v>
      </c>
      <c r="BB98" s="152">
        <v>1.0054268383239457</v>
      </c>
      <c r="BC98" s="154">
        <v>148255</v>
      </c>
      <c r="BD98" s="156">
        <v>149885.29166666701</v>
      </c>
      <c r="BE98" s="152">
        <v>0.98912307105961639</v>
      </c>
      <c r="BF98" s="154">
        <v>147478</v>
      </c>
      <c r="BG98" s="156">
        <v>150043.83333333299</v>
      </c>
      <c r="BH98" s="152">
        <v>0.98289944160762133</v>
      </c>
      <c r="BI98" s="154">
        <v>144843</v>
      </c>
      <c r="BJ98" s="156">
        <v>150189.65833333301</v>
      </c>
      <c r="BK98" s="152">
        <v>0.9644006225683891</v>
      </c>
      <c r="BL98" s="154">
        <v>141605</v>
      </c>
      <c r="BM98" s="156">
        <v>150320.70833333299</v>
      </c>
      <c r="BN98" s="152">
        <v>0.94201924385556979</v>
      </c>
      <c r="BO98" s="154">
        <v>136964</v>
      </c>
      <c r="BP98" s="156">
        <v>150471.29999999999</v>
      </c>
      <c r="BQ98" s="152">
        <v>0.9102333800532062</v>
      </c>
      <c r="BR98" s="154">
        <v>132682</v>
      </c>
      <c r="BS98" s="156">
        <v>150611.46666666699</v>
      </c>
      <c r="BT98" s="152">
        <v>0.88095550051080473</v>
      </c>
      <c r="BU98" s="154">
        <v>129486</v>
      </c>
      <c r="BV98" s="156">
        <v>150751.13333333301</v>
      </c>
      <c r="BW98" s="152">
        <v>0.85893881615926126</v>
      </c>
      <c r="BX98" s="154">
        <v>126419</v>
      </c>
      <c r="BY98" s="156">
        <v>150918.04999999999</v>
      </c>
      <c r="BZ98" s="152">
        <v>0.83766653491746024</v>
      </c>
    </row>
    <row r="99" spans="1:78" x14ac:dyDescent="0.2">
      <c r="A99" s="158" t="s">
        <v>180</v>
      </c>
      <c r="B99" s="158" t="s">
        <v>215</v>
      </c>
      <c r="C99" s="158" t="s">
        <v>274</v>
      </c>
      <c r="D99" s="158" t="s">
        <v>275</v>
      </c>
      <c r="E99" s="158" t="s">
        <v>376</v>
      </c>
      <c r="F99" s="158" t="s">
        <v>75</v>
      </c>
      <c r="G99" s="154">
        <v>291368</v>
      </c>
      <c r="H99" s="156">
        <v>299671.2</v>
      </c>
      <c r="I99" s="152">
        <v>0.97229229902639958</v>
      </c>
      <c r="J99" s="154">
        <v>290112</v>
      </c>
      <c r="K99" s="156">
        <v>299988.3</v>
      </c>
      <c r="L99" s="152">
        <v>0.96707771603092529</v>
      </c>
      <c r="M99" s="154">
        <v>289485</v>
      </c>
      <c r="N99" s="156">
        <v>300306.8</v>
      </c>
      <c r="O99" s="152">
        <v>0.96396418595915911</v>
      </c>
      <c r="P99" s="154">
        <v>290721</v>
      </c>
      <c r="Q99" s="156">
        <v>300635.72499999998</v>
      </c>
      <c r="R99" s="152">
        <v>0.96702080233478582</v>
      </c>
      <c r="S99" s="154">
        <v>291506</v>
      </c>
      <c r="T99" s="156">
        <v>300964.67499999999</v>
      </c>
      <c r="U99" s="152">
        <v>0.96857214222898425</v>
      </c>
      <c r="V99" s="154">
        <v>293020</v>
      </c>
      <c r="W99" s="156">
        <v>301307.76666666701</v>
      </c>
      <c r="X99" s="152">
        <v>0.97249401580864103</v>
      </c>
      <c r="Y99" s="154">
        <v>293585</v>
      </c>
      <c r="Z99" s="156">
        <v>301677.14166666701</v>
      </c>
      <c r="AA99" s="152">
        <v>0.97317615241923672</v>
      </c>
      <c r="AB99" s="154">
        <v>293802</v>
      </c>
      <c r="AC99" s="156">
        <v>301827.51666666701</v>
      </c>
      <c r="AD99" s="152">
        <v>0.97341025511756019</v>
      </c>
      <c r="AE99" s="154">
        <v>296658</v>
      </c>
      <c r="AF99" s="156">
        <v>301963.97499999998</v>
      </c>
      <c r="AG99" s="152">
        <v>0.98242845028119674</v>
      </c>
      <c r="AH99" s="154">
        <v>295962</v>
      </c>
      <c r="AI99" s="156">
        <v>302087.35833333299</v>
      </c>
      <c r="AJ99" s="152">
        <v>0.97972322189472727</v>
      </c>
      <c r="AK99" s="154">
        <v>295444</v>
      </c>
      <c r="AL99" s="156">
        <v>302211.433333333</v>
      </c>
      <c r="AM99" s="152">
        <v>0.97760695795427222</v>
      </c>
      <c r="AN99" s="154">
        <v>294715</v>
      </c>
      <c r="AO99" s="156">
        <v>302305.691666667</v>
      </c>
      <c r="AP99" s="152">
        <f t="shared" si="1"/>
        <v>0.97489067564418608</v>
      </c>
      <c r="AQ99" s="154">
        <v>290354</v>
      </c>
      <c r="AR99" s="156">
        <v>302316.89166666701</v>
      </c>
      <c r="AS99" s="152">
        <v>0.96042929787774733</v>
      </c>
      <c r="AT99" s="154">
        <v>284365</v>
      </c>
      <c r="AU99" s="156">
        <v>302308.2</v>
      </c>
      <c r="AV99" s="152">
        <v>0.94064600298635626</v>
      </c>
      <c r="AW99" s="154">
        <v>280242</v>
      </c>
      <c r="AX99" s="156">
        <v>302295.22499999998</v>
      </c>
      <c r="AY99" s="152">
        <v>0.92704739216439835</v>
      </c>
      <c r="AZ99" s="154">
        <v>273862</v>
      </c>
      <c r="BA99" s="156">
        <v>302264.57500000001</v>
      </c>
      <c r="BB99" s="152">
        <v>0.90603405973061846</v>
      </c>
      <c r="BC99" s="154">
        <v>268024</v>
      </c>
      <c r="BD99" s="156">
        <v>302237</v>
      </c>
      <c r="BE99" s="152">
        <v>0.88680075569834271</v>
      </c>
      <c r="BF99" s="154">
        <v>265197</v>
      </c>
      <c r="BG99" s="156">
        <v>302168.90000000002</v>
      </c>
      <c r="BH99" s="152">
        <v>0.87764491977830938</v>
      </c>
      <c r="BI99" s="154">
        <v>257543</v>
      </c>
      <c r="BJ99" s="156">
        <v>302073.691666667</v>
      </c>
      <c r="BK99" s="152">
        <v>0.85258335003961272</v>
      </c>
      <c r="BL99" s="154">
        <v>250056</v>
      </c>
      <c r="BM99" s="156">
        <v>301978.816666667</v>
      </c>
      <c r="BN99" s="152">
        <v>0.82805808288208205</v>
      </c>
      <c r="BO99" s="154">
        <v>239608</v>
      </c>
      <c r="BP99" s="156">
        <v>301900.566666667</v>
      </c>
      <c r="BQ99" s="152">
        <v>0.79366528736779363</v>
      </c>
      <c r="BR99" s="154">
        <v>229593</v>
      </c>
      <c r="BS99" s="156">
        <v>301794.88333333301</v>
      </c>
      <c r="BT99" s="152">
        <v>0.76075842460991661</v>
      </c>
      <c r="BU99" s="154">
        <v>221758</v>
      </c>
      <c r="BV99" s="156">
        <v>301639.95</v>
      </c>
      <c r="BW99" s="152">
        <v>0.73517450191859535</v>
      </c>
      <c r="BX99" s="154">
        <v>216235</v>
      </c>
      <c r="BY99" s="156">
        <v>301499.59166666702</v>
      </c>
      <c r="BZ99" s="152">
        <v>0.71719831793028044</v>
      </c>
    </row>
    <row r="100" spans="1:78" x14ac:dyDescent="0.2">
      <c r="A100" s="158" t="s">
        <v>180</v>
      </c>
      <c r="B100" s="158" t="s">
        <v>215</v>
      </c>
      <c r="C100" s="158" t="s">
        <v>246</v>
      </c>
      <c r="D100" s="158" t="s">
        <v>247</v>
      </c>
      <c r="E100" s="158" t="s">
        <v>377</v>
      </c>
      <c r="F100" s="158" t="s">
        <v>76</v>
      </c>
      <c r="G100" s="154">
        <v>122022</v>
      </c>
      <c r="H100" s="156">
        <v>122876.85</v>
      </c>
      <c r="I100" s="152">
        <v>0.99304303455044618</v>
      </c>
      <c r="J100" s="154">
        <v>121408</v>
      </c>
      <c r="K100" s="156">
        <v>123016.45</v>
      </c>
      <c r="L100" s="152">
        <v>0.98692491939086202</v>
      </c>
      <c r="M100" s="154">
        <v>120638</v>
      </c>
      <c r="N100" s="156">
        <v>123170.325</v>
      </c>
      <c r="O100" s="152">
        <v>0.97944046181578237</v>
      </c>
      <c r="P100" s="154">
        <v>121066</v>
      </c>
      <c r="Q100" s="156">
        <v>123339.358333333</v>
      </c>
      <c r="R100" s="152">
        <v>0.98156826528001628</v>
      </c>
      <c r="S100" s="154">
        <v>121088</v>
      </c>
      <c r="T100" s="156">
        <v>123524.9</v>
      </c>
      <c r="U100" s="152">
        <v>0.9802719937437715</v>
      </c>
      <c r="V100" s="154">
        <v>121202</v>
      </c>
      <c r="W100" s="156">
        <v>123709.608333333</v>
      </c>
      <c r="X100" s="152">
        <v>0.97972988220465218</v>
      </c>
      <c r="Y100" s="154">
        <v>120745</v>
      </c>
      <c r="Z100" s="156">
        <v>123900.075</v>
      </c>
      <c r="AA100" s="152">
        <v>0.9745353261489148</v>
      </c>
      <c r="AB100" s="154">
        <v>120260</v>
      </c>
      <c r="AC100" s="156">
        <v>124008.358333333</v>
      </c>
      <c r="AD100" s="152">
        <v>0.96977334121900505</v>
      </c>
      <c r="AE100" s="154">
        <v>120878</v>
      </c>
      <c r="AF100" s="156">
        <v>124112.75</v>
      </c>
      <c r="AG100" s="152">
        <v>0.97393700486049983</v>
      </c>
      <c r="AH100" s="154">
        <v>120459</v>
      </c>
      <c r="AI100" s="156">
        <v>124221.6</v>
      </c>
      <c r="AJ100" s="152">
        <v>0.96971058173457747</v>
      </c>
      <c r="AK100" s="154">
        <v>119770</v>
      </c>
      <c r="AL100" s="156">
        <v>124333.191666667</v>
      </c>
      <c r="AM100" s="152">
        <v>0.96329868472369984</v>
      </c>
      <c r="AN100" s="154">
        <v>119953</v>
      </c>
      <c r="AO100" s="156">
        <v>124441.825</v>
      </c>
      <c r="AP100" s="152">
        <f t="shared" si="1"/>
        <v>0.96392832554488816</v>
      </c>
      <c r="AQ100" s="154">
        <v>119546</v>
      </c>
      <c r="AR100" s="156">
        <v>124535.52499999999</v>
      </c>
      <c r="AS100" s="152">
        <v>0.95993492619876941</v>
      </c>
      <c r="AT100" s="154">
        <v>117782</v>
      </c>
      <c r="AU100" s="156">
        <v>124623.21666666699</v>
      </c>
      <c r="AV100" s="152">
        <v>0.94510479788878043</v>
      </c>
      <c r="AW100" s="154">
        <v>116765</v>
      </c>
      <c r="AX100" s="156">
        <v>124703.05</v>
      </c>
      <c r="AY100" s="152">
        <v>0.93634437970843531</v>
      </c>
      <c r="AZ100" s="154">
        <v>115311</v>
      </c>
      <c r="BA100" s="156">
        <v>124778.366666667</v>
      </c>
      <c r="BB100" s="152">
        <v>0.92412653796023692</v>
      </c>
      <c r="BC100" s="154">
        <v>113677</v>
      </c>
      <c r="BD100" s="156">
        <v>124856.316666667</v>
      </c>
      <c r="BE100" s="152">
        <v>0.91046254634827339</v>
      </c>
      <c r="BF100" s="154">
        <v>113736</v>
      </c>
      <c r="BG100" s="156">
        <v>124940.308333333</v>
      </c>
      <c r="BH100" s="152">
        <v>0.91032270943784932</v>
      </c>
      <c r="BI100" s="154">
        <v>112223</v>
      </c>
      <c r="BJ100" s="156">
        <v>125021.28333333301</v>
      </c>
      <c r="BK100" s="152">
        <v>0.89763116333392534</v>
      </c>
      <c r="BL100" s="154">
        <v>110380</v>
      </c>
      <c r="BM100" s="156">
        <v>125094.816666667</v>
      </c>
      <c r="BN100" s="152">
        <v>0.88237069241744259</v>
      </c>
      <c r="BO100" s="154">
        <v>107633</v>
      </c>
      <c r="BP100" s="156">
        <v>125167.15833333301</v>
      </c>
      <c r="BQ100" s="152">
        <v>0.85991406558389905</v>
      </c>
      <c r="BR100" s="154">
        <v>103874</v>
      </c>
      <c r="BS100" s="156">
        <v>125234.366666667</v>
      </c>
      <c r="BT100" s="152">
        <v>0.82943686118107396</v>
      </c>
      <c r="BU100" s="154">
        <v>101615</v>
      </c>
      <c r="BV100" s="156">
        <v>125293.991666667</v>
      </c>
      <c r="BW100" s="152">
        <v>0.81101255254391802</v>
      </c>
      <c r="BX100" s="154">
        <v>99315</v>
      </c>
      <c r="BY100" s="156">
        <v>125362.28333333301</v>
      </c>
      <c r="BZ100" s="152">
        <v>0.79222392380909035</v>
      </c>
    </row>
    <row r="101" spans="1:78" x14ac:dyDescent="0.2">
      <c r="A101" s="158" t="s">
        <v>181</v>
      </c>
      <c r="B101" s="158" t="s">
        <v>199</v>
      </c>
      <c r="C101" s="158" t="s">
        <v>200</v>
      </c>
      <c r="D101" s="158" t="s">
        <v>201</v>
      </c>
      <c r="E101" s="158" t="s">
        <v>378</v>
      </c>
      <c r="F101" s="158" t="s">
        <v>77</v>
      </c>
      <c r="G101" s="154">
        <v>329495</v>
      </c>
      <c r="H101" s="156">
        <v>329323.57500000001</v>
      </c>
      <c r="I101" s="152">
        <v>1.0005205366788574</v>
      </c>
      <c r="J101" s="154">
        <v>329139</v>
      </c>
      <c r="K101" s="156">
        <v>329613.42499999999</v>
      </c>
      <c r="L101" s="152">
        <v>0.99856066238806873</v>
      </c>
      <c r="M101" s="154">
        <v>327923</v>
      </c>
      <c r="N101" s="156">
        <v>329873.8</v>
      </c>
      <c r="O101" s="152">
        <v>0.99408622327690166</v>
      </c>
      <c r="P101" s="154">
        <v>326994</v>
      </c>
      <c r="Q101" s="156">
        <v>330108.11666666699</v>
      </c>
      <c r="R101" s="152">
        <v>0.99056637353206456</v>
      </c>
      <c r="S101" s="154">
        <v>326717</v>
      </c>
      <c r="T101" s="156">
        <v>330319.42499999999</v>
      </c>
      <c r="U101" s="152">
        <v>0.98909411700507777</v>
      </c>
      <c r="V101" s="154">
        <v>327035</v>
      </c>
      <c r="W101" s="156">
        <v>330926.47499999998</v>
      </c>
      <c r="X101" s="152">
        <v>0.98824066584578951</v>
      </c>
      <c r="Y101" s="154">
        <v>327073</v>
      </c>
      <c r="Z101" s="156">
        <v>331559.41666666698</v>
      </c>
      <c r="AA101" s="152">
        <v>0.98646874001718554</v>
      </c>
      <c r="AB101" s="154">
        <v>327718</v>
      </c>
      <c r="AC101" s="156">
        <v>331849.66666666698</v>
      </c>
      <c r="AD101" s="152">
        <v>0.98754958319479913</v>
      </c>
      <c r="AE101" s="154">
        <v>330124</v>
      </c>
      <c r="AF101" s="156">
        <v>332142.76666666701</v>
      </c>
      <c r="AG101" s="152">
        <v>0.99392199117588187</v>
      </c>
      <c r="AH101" s="154">
        <v>328598</v>
      </c>
      <c r="AI101" s="156">
        <v>332440.78333333298</v>
      </c>
      <c r="AJ101" s="152">
        <v>0.98844069823563174</v>
      </c>
      <c r="AK101" s="154">
        <v>327409</v>
      </c>
      <c r="AL101" s="156">
        <v>332733.58333333302</v>
      </c>
      <c r="AM101" s="152">
        <v>0.98399745742527334</v>
      </c>
      <c r="AN101" s="154">
        <v>326934</v>
      </c>
      <c r="AO101" s="156">
        <v>333017.22499999998</v>
      </c>
      <c r="AP101" s="152">
        <f t="shared" si="1"/>
        <v>0.98173300194907342</v>
      </c>
      <c r="AQ101" s="154">
        <v>325983</v>
      </c>
      <c r="AR101" s="156">
        <v>333246.7</v>
      </c>
      <c r="AS101" s="152">
        <v>0.97820323502078188</v>
      </c>
      <c r="AT101" s="154">
        <v>319153</v>
      </c>
      <c r="AU101" s="156">
        <v>333428.558333333</v>
      </c>
      <c r="AV101" s="152">
        <v>0.95718555601628597</v>
      </c>
      <c r="AW101" s="154">
        <v>315721</v>
      </c>
      <c r="AX101" s="156">
        <v>333613.683333333</v>
      </c>
      <c r="AY101" s="152">
        <v>0.94636705798588194</v>
      </c>
      <c r="AZ101" s="154">
        <v>312195</v>
      </c>
      <c r="BA101" s="156">
        <v>333797.73333333299</v>
      </c>
      <c r="BB101" s="152">
        <v>0.93528196516613149</v>
      </c>
      <c r="BC101" s="154">
        <v>306188</v>
      </c>
      <c r="BD101" s="156">
        <v>333987.875</v>
      </c>
      <c r="BE101" s="152">
        <v>0.91676381964465026</v>
      </c>
      <c r="BF101" s="154">
        <v>303503</v>
      </c>
      <c r="BG101" s="156">
        <v>333943.36666666699</v>
      </c>
      <c r="BH101" s="152">
        <v>0.90884572144518228</v>
      </c>
      <c r="BI101" s="154">
        <v>296584</v>
      </c>
      <c r="BJ101" s="156">
        <v>333915.28333333298</v>
      </c>
      <c r="BK101" s="152">
        <v>0.88820133370155807</v>
      </c>
      <c r="BL101" s="154">
        <v>289359</v>
      </c>
      <c r="BM101" s="156">
        <v>333884.25</v>
      </c>
      <c r="BN101" s="152">
        <v>0.8666446530496722</v>
      </c>
      <c r="BO101" s="154">
        <v>279838</v>
      </c>
      <c r="BP101" s="156">
        <v>333830.34166666702</v>
      </c>
      <c r="BQ101" s="152">
        <v>0.83826412722969645</v>
      </c>
      <c r="BR101" s="154">
        <v>269435</v>
      </c>
      <c r="BS101" s="156">
        <v>333721.3</v>
      </c>
      <c r="BT101" s="152">
        <v>0.80736530751857916</v>
      </c>
      <c r="BU101" s="154">
        <v>262048</v>
      </c>
      <c r="BV101" s="156">
        <v>333605.24166666699</v>
      </c>
      <c r="BW101" s="152">
        <v>0.78550324536517369</v>
      </c>
      <c r="BX101" s="154">
        <v>255729</v>
      </c>
      <c r="BY101" s="156">
        <v>333467.933333333</v>
      </c>
      <c r="BZ101" s="152">
        <v>0.76687733493215515</v>
      </c>
    </row>
    <row r="102" spans="1:78" x14ac:dyDescent="0.2">
      <c r="A102" s="158" t="s">
        <v>180</v>
      </c>
      <c r="B102" s="158" t="s">
        <v>215</v>
      </c>
      <c r="C102" s="158" t="s">
        <v>379</v>
      </c>
      <c r="D102" s="158" t="s">
        <v>380</v>
      </c>
      <c r="E102" s="158" t="s">
        <v>381</v>
      </c>
      <c r="F102" s="158" t="s">
        <v>78</v>
      </c>
      <c r="G102" s="154">
        <v>178339</v>
      </c>
      <c r="H102" s="156">
        <v>186216.86666666699</v>
      </c>
      <c r="I102" s="152">
        <v>0.95769520340620606</v>
      </c>
      <c r="J102" s="154">
        <v>177590</v>
      </c>
      <c r="K102" s="156">
        <v>186512.52499999999</v>
      </c>
      <c r="L102" s="152">
        <v>0.95216125565829968</v>
      </c>
      <c r="M102" s="154">
        <v>176809</v>
      </c>
      <c r="N102" s="156">
        <v>186834.65833333301</v>
      </c>
      <c r="O102" s="152">
        <v>0.9463394082084805</v>
      </c>
      <c r="P102" s="154">
        <v>177431</v>
      </c>
      <c r="Q102" s="156">
        <v>187179.433333333</v>
      </c>
      <c r="R102" s="152">
        <v>0.94791931378500982</v>
      </c>
      <c r="S102" s="154">
        <v>177764</v>
      </c>
      <c r="T102" s="156">
        <v>187545.49166666699</v>
      </c>
      <c r="U102" s="152">
        <v>0.9478446984795984</v>
      </c>
      <c r="V102" s="154">
        <v>178155</v>
      </c>
      <c r="W102" s="156">
        <v>187927.64166666701</v>
      </c>
      <c r="X102" s="152">
        <v>0.94799784864005776</v>
      </c>
      <c r="Y102" s="154">
        <v>178300</v>
      </c>
      <c r="Z102" s="156">
        <v>188319.79166666701</v>
      </c>
      <c r="AA102" s="152">
        <v>0.94679374070038047</v>
      </c>
      <c r="AB102" s="154">
        <v>178832</v>
      </c>
      <c r="AC102" s="156">
        <v>188512.91666666701</v>
      </c>
      <c r="AD102" s="152">
        <v>0.94864587086207453</v>
      </c>
      <c r="AE102" s="154">
        <v>180443</v>
      </c>
      <c r="AF102" s="156">
        <v>188703.88333333301</v>
      </c>
      <c r="AG102" s="152">
        <v>0.95622303480241211</v>
      </c>
      <c r="AH102" s="154">
        <v>180640</v>
      </c>
      <c r="AI102" s="156">
        <v>188898.25833333301</v>
      </c>
      <c r="AJ102" s="152">
        <v>0.95628197736603615</v>
      </c>
      <c r="AK102" s="154">
        <v>179864</v>
      </c>
      <c r="AL102" s="156">
        <v>189092.72500000001</v>
      </c>
      <c r="AM102" s="152">
        <v>0.95119471148347978</v>
      </c>
      <c r="AN102" s="154">
        <v>181251</v>
      </c>
      <c r="AO102" s="156">
        <v>189291.75833333301</v>
      </c>
      <c r="AP102" s="152">
        <f t="shared" si="1"/>
        <v>0.95752187837373426</v>
      </c>
      <c r="AQ102" s="154">
        <v>180561</v>
      </c>
      <c r="AR102" s="156">
        <v>189469.53333333301</v>
      </c>
      <c r="AS102" s="152">
        <v>0.95298171069192295</v>
      </c>
      <c r="AT102" s="154">
        <v>177445</v>
      </c>
      <c r="AU102" s="156">
        <v>189629.13333333301</v>
      </c>
      <c r="AV102" s="152">
        <v>0.93574756621433508</v>
      </c>
      <c r="AW102" s="154">
        <v>176193</v>
      </c>
      <c r="AX102" s="156">
        <v>189776.17499999999</v>
      </c>
      <c r="AY102" s="152">
        <v>0.92842528836931193</v>
      </c>
      <c r="AZ102" s="154">
        <v>173394</v>
      </c>
      <c r="BA102" s="156">
        <v>189918.14166666701</v>
      </c>
      <c r="BB102" s="152">
        <v>0.91299334796741427</v>
      </c>
      <c r="BC102" s="154">
        <v>170508</v>
      </c>
      <c r="BD102" s="156">
        <v>190060.09166666699</v>
      </c>
      <c r="BE102" s="152">
        <v>0.89712679029452413</v>
      </c>
      <c r="BF102" s="154">
        <v>169696</v>
      </c>
      <c r="BG102" s="156">
        <v>190189.03333333301</v>
      </c>
      <c r="BH102" s="152">
        <v>0.89224913248590898</v>
      </c>
      <c r="BI102" s="154">
        <v>166571</v>
      </c>
      <c r="BJ102" s="156">
        <v>190326.6</v>
      </c>
      <c r="BK102" s="152">
        <v>0.87518507659990774</v>
      </c>
      <c r="BL102" s="154">
        <v>163063</v>
      </c>
      <c r="BM102" s="156">
        <v>190466.05</v>
      </c>
      <c r="BN102" s="152">
        <v>0.85612632802538835</v>
      </c>
      <c r="BO102" s="154">
        <v>158403</v>
      </c>
      <c r="BP102" s="156">
        <v>190613.933333333</v>
      </c>
      <c r="BQ102" s="152">
        <v>0.83101480164619101</v>
      </c>
      <c r="BR102" s="154">
        <v>153024</v>
      </c>
      <c r="BS102" s="156">
        <v>190761.66666666701</v>
      </c>
      <c r="BT102" s="152">
        <v>0.80217374210402015</v>
      </c>
      <c r="BU102" s="154">
        <v>149507</v>
      </c>
      <c r="BV102" s="156">
        <v>190902.6</v>
      </c>
      <c r="BW102" s="152">
        <v>0.78315853215199793</v>
      </c>
      <c r="BX102" s="154">
        <v>145272</v>
      </c>
      <c r="BY102" s="156">
        <v>191050.46666666699</v>
      </c>
      <c r="BZ102" s="152">
        <v>0.76038547580970617</v>
      </c>
    </row>
    <row r="103" spans="1:78" x14ac:dyDescent="0.2">
      <c r="A103" s="158" t="s">
        <v>184</v>
      </c>
      <c r="B103" s="158" t="s">
        <v>190</v>
      </c>
      <c r="C103" s="158" t="s">
        <v>382</v>
      </c>
      <c r="D103" s="158" t="s">
        <v>383</v>
      </c>
      <c r="E103" s="158" t="s">
        <v>384</v>
      </c>
      <c r="F103" s="158" t="s">
        <v>79</v>
      </c>
      <c r="G103" s="154">
        <v>304637</v>
      </c>
      <c r="H103" s="156">
        <v>342598.05</v>
      </c>
      <c r="I103" s="152">
        <v>0.88919653804217513</v>
      </c>
      <c r="J103" s="154">
        <v>302695</v>
      </c>
      <c r="K103" s="156">
        <v>343096.16666666698</v>
      </c>
      <c r="L103" s="152">
        <v>0.88224535686544558</v>
      </c>
      <c r="M103" s="154">
        <v>301976</v>
      </c>
      <c r="N103" s="156">
        <v>343626.308333333</v>
      </c>
      <c r="O103" s="152">
        <v>0.87879185230215162</v>
      </c>
      <c r="P103" s="154">
        <v>301446</v>
      </c>
      <c r="Q103" s="156">
        <v>344188.05</v>
      </c>
      <c r="R103" s="152">
        <v>0.87581773975011623</v>
      </c>
      <c r="S103" s="154">
        <v>300565</v>
      </c>
      <c r="T103" s="156">
        <v>344786.97499999998</v>
      </c>
      <c r="U103" s="152">
        <v>0.87174116713660665</v>
      </c>
      <c r="V103" s="154">
        <v>299949</v>
      </c>
      <c r="W103" s="156">
        <v>345411.691666667</v>
      </c>
      <c r="X103" s="152">
        <v>0.86838114411442702</v>
      </c>
      <c r="Y103" s="154">
        <v>299278</v>
      </c>
      <c r="Z103" s="156">
        <v>346038.941666667</v>
      </c>
      <c r="AA103" s="152">
        <v>0.86486797861117326</v>
      </c>
      <c r="AB103" s="154">
        <v>299525</v>
      </c>
      <c r="AC103" s="156">
        <v>346301.28333333298</v>
      </c>
      <c r="AD103" s="152">
        <v>0.86492604681366902</v>
      </c>
      <c r="AE103" s="154">
        <v>300486</v>
      </c>
      <c r="AF103" s="156">
        <v>346553.75833333301</v>
      </c>
      <c r="AG103" s="152">
        <v>0.8670689403142392</v>
      </c>
      <c r="AH103" s="154">
        <v>299265</v>
      </c>
      <c r="AI103" s="156">
        <v>346798.55</v>
      </c>
      <c r="AJ103" s="152">
        <v>0.86293613396019109</v>
      </c>
      <c r="AK103" s="154">
        <v>298979</v>
      </c>
      <c r="AL103" s="156">
        <v>347040.816666667</v>
      </c>
      <c r="AM103" s="152">
        <v>0.86150961397480108</v>
      </c>
      <c r="AN103" s="154">
        <v>300639</v>
      </c>
      <c r="AO103" s="156">
        <v>347269.77500000002</v>
      </c>
      <c r="AP103" s="152">
        <f t="shared" si="1"/>
        <v>0.86572175767384296</v>
      </c>
      <c r="AQ103" s="154">
        <v>298861</v>
      </c>
      <c r="AR103" s="156">
        <v>347478.10833333299</v>
      </c>
      <c r="AS103" s="152">
        <v>0.86008583802149918</v>
      </c>
      <c r="AT103" s="154">
        <v>294980</v>
      </c>
      <c r="AU103" s="156">
        <v>347679.51666666701</v>
      </c>
      <c r="AV103" s="152">
        <v>0.84842501746459809</v>
      </c>
      <c r="AW103" s="154">
        <v>292213</v>
      </c>
      <c r="AX103" s="156">
        <v>347864</v>
      </c>
      <c r="AY103" s="152">
        <v>0.84002081273141227</v>
      </c>
      <c r="AZ103" s="154">
        <v>289293</v>
      </c>
      <c r="BA103" s="156">
        <v>348044.51666666701</v>
      </c>
      <c r="BB103" s="152">
        <v>0.83119539641265161</v>
      </c>
      <c r="BC103" s="154">
        <v>285289</v>
      </c>
      <c r="BD103" s="156">
        <v>348212.558333333</v>
      </c>
      <c r="BE103" s="152">
        <v>0.81929555144562527</v>
      </c>
      <c r="BF103" s="154">
        <v>283657</v>
      </c>
      <c r="BG103" s="156">
        <v>348361.933333333</v>
      </c>
      <c r="BH103" s="152">
        <v>0.81425946080216649</v>
      </c>
      <c r="BI103" s="154">
        <v>279658</v>
      </c>
      <c r="BJ103" s="156">
        <v>348536.85</v>
      </c>
      <c r="BK103" s="152">
        <v>0.80237713745332817</v>
      </c>
      <c r="BL103" s="154">
        <v>274058</v>
      </c>
      <c r="BM103" s="156">
        <v>348712.13333333301</v>
      </c>
      <c r="BN103" s="152">
        <v>0.78591472393083806</v>
      </c>
      <c r="BO103" s="154">
        <v>266828</v>
      </c>
      <c r="BP103" s="156">
        <v>348901.84166666702</v>
      </c>
      <c r="BQ103" s="152">
        <v>0.76476523805489527</v>
      </c>
      <c r="BR103" s="154">
        <v>257750</v>
      </c>
      <c r="BS103" s="156">
        <v>349099.125</v>
      </c>
      <c r="BT103" s="152">
        <v>0.73832897747881776</v>
      </c>
      <c r="BU103" s="154">
        <v>251313</v>
      </c>
      <c r="BV103" s="156">
        <v>349305.77500000002</v>
      </c>
      <c r="BW103" s="152">
        <v>0.71946420009803724</v>
      </c>
      <c r="BX103" s="154">
        <v>244574</v>
      </c>
      <c r="BY103" s="156">
        <v>349565.53333333298</v>
      </c>
      <c r="BZ103" s="152">
        <v>0.69965135769487641</v>
      </c>
    </row>
    <row r="104" spans="1:78" x14ac:dyDescent="0.2">
      <c r="A104" s="158" t="s">
        <v>161</v>
      </c>
      <c r="B104" s="158" t="s">
        <v>195</v>
      </c>
      <c r="C104" s="158" t="s">
        <v>385</v>
      </c>
      <c r="D104" s="158" t="s">
        <v>386</v>
      </c>
      <c r="E104" s="158" t="s">
        <v>387</v>
      </c>
      <c r="F104" s="158" t="s">
        <v>388</v>
      </c>
      <c r="G104" s="154">
        <v>780606</v>
      </c>
      <c r="H104" s="156">
        <v>1019565.73333333</v>
      </c>
      <c r="I104" s="152">
        <v>0.76562596650626535</v>
      </c>
      <c r="J104" s="154">
        <v>777749</v>
      </c>
      <c r="K104" s="156">
        <v>1023035.60833333</v>
      </c>
      <c r="L104" s="152">
        <v>0.76023648997620263</v>
      </c>
      <c r="M104" s="154">
        <v>775211</v>
      </c>
      <c r="N104" s="156">
        <v>1026644.13333333</v>
      </c>
      <c r="O104" s="152">
        <v>0.75509222215396921</v>
      </c>
      <c r="P104" s="154">
        <v>776663</v>
      </c>
      <c r="Q104" s="156">
        <v>1030399.44166667</v>
      </c>
      <c r="R104" s="152">
        <v>0.75374943793035099</v>
      </c>
      <c r="S104" s="154">
        <v>776535</v>
      </c>
      <c r="T104" s="156">
        <v>1034280.04166667</v>
      </c>
      <c r="U104" s="152">
        <v>0.75079762609425216</v>
      </c>
      <c r="V104" s="154">
        <v>777528</v>
      </c>
      <c r="W104" s="156">
        <v>1038242.975</v>
      </c>
      <c r="X104" s="152">
        <v>0.74888828407435171</v>
      </c>
      <c r="Y104" s="154">
        <v>776945</v>
      </c>
      <c r="Z104" s="156">
        <v>1042375.66666667</v>
      </c>
      <c r="AA104" s="152">
        <v>0.74535987825246386</v>
      </c>
      <c r="AB104" s="154">
        <v>777631</v>
      </c>
      <c r="AC104" s="156">
        <v>1043814.175</v>
      </c>
      <c r="AD104" s="152">
        <v>0.74498988289749946</v>
      </c>
      <c r="AE104" s="154">
        <v>783994</v>
      </c>
      <c r="AF104" s="156">
        <v>1045265.56666667</v>
      </c>
      <c r="AG104" s="152">
        <v>0.7500428838387363</v>
      </c>
      <c r="AH104" s="154">
        <v>781213</v>
      </c>
      <c r="AI104" s="156">
        <v>1046736.38333333</v>
      </c>
      <c r="AJ104" s="152">
        <v>0.74633213523373354</v>
      </c>
      <c r="AK104" s="154">
        <v>778902</v>
      </c>
      <c r="AL104" s="156">
        <v>1048194.69166667</v>
      </c>
      <c r="AM104" s="152">
        <v>0.74308905224612021</v>
      </c>
      <c r="AN104" s="154">
        <v>784066</v>
      </c>
      <c r="AO104" s="156">
        <v>1049550.425</v>
      </c>
      <c r="AP104" s="152">
        <f t="shared" si="1"/>
        <v>0.74704938545472932</v>
      </c>
      <c r="AQ104" s="154">
        <v>781135</v>
      </c>
      <c r="AR104" s="156">
        <v>1050650.99166667</v>
      </c>
      <c r="AS104" s="152">
        <v>0.74347714530861386</v>
      </c>
      <c r="AT104" s="154">
        <v>768236</v>
      </c>
      <c r="AU104" s="156">
        <v>1051589.24166667</v>
      </c>
      <c r="AV104" s="152">
        <v>0.73054760315198575</v>
      </c>
      <c r="AW104" s="154">
        <v>757979</v>
      </c>
      <c r="AX104" s="156">
        <v>1052421.2250000001</v>
      </c>
      <c r="AY104" s="152">
        <v>0.72022397685869544</v>
      </c>
      <c r="AZ104" s="154">
        <v>744834</v>
      </c>
      <c r="BA104" s="156">
        <v>1053085.5916666701</v>
      </c>
      <c r="BB104" s="152">
        <v>0.70728723846765917</v>
      </c>
      <c r="BC104" s="154">
        <v>732840</v>
      </c>
      <c r="BD104" s="156">
        <v>1053499.175</v>
      </c>
      <c r="BE104" s="152">
        <v>0.69562465485556735</v>
      </c>
      <c r="BF104" s="154">
        <v>727780</v>
      </c>
      <c r="BG104" s="156">
        <v>1053802.3916666701</v>
      </c>
      <c r="BH104" s="152">
        <v>0.69062283949551451</v>
      </c>
      <c r="BI104" s="154">
        <v>713237</v>
      </c>
      <c r="BJ104" s="156">
        <v>1053973.08333333</v>
      </c>
      <c r="BK104" s="152">
        <v>0.67671272756254186</v>
      </c>
      <c r="BL104" s="154">
        <v>693654</v>
      </c>
      <c r="BM104" s="156">
        <v>1053931.7250000001</v>
      </c>
      <c r="BN104" s="152">
        <v>0.65815838307742369</v>
      </c>
      <c r="BO104" s="154">
        <v>671614</v>
      </c>
      <c r="BP104" s="156">
        <v>1053835.45</v>
      </c>
      <c r="BQ104" s="152">
        <v>0.63730442926360087</v>
      </c>
      <c r="BR104" s="154">
        <v>649031</v>
      </c>
      <c r="BS104" s="156">
        <v>1053444.58333333</v>
      </c>
      <c r="BT104" s="152">
        <v>0.61610359981758456</v>
      </c>
      <c r="BU104" s="154">
        <v>629251</v>
      </c>
      <c r="BV104" s="156">
        <v>1052957.4750000001</v>
      </c>
      <c r="BW104" s="152">
        <v>0.5976034312306866</v>
      </c>
      <c r="BX104" s="154">
        <v>607847</v>
      </c>
      <c r="BY104" s="156">
        <v>1052558.54166667</v>
      </c>
      <c r="BZ104" s="152">
        <v>0.57749471971174815</v>
      </c>
    </row>
    <row r="105" spans="1:78" x14ac:dyDescent="0.2">
      <c r="A105" s="158" t="s">
        <v>183</v>
      </c>
      <c r="B105" s="158" t="s">
        <v>211</v>
      </c>
      <c r="C105" s="158" t="s">
        <v>294</v>
      </c>
      <c r="D105" s="158" t="s">
        <v>295</v>
      </c>
      <c r="E105" s="158" t="s">
        <v>389</v>
      </c>
      <c r="F105" s="158" t="s">
        <v>80</v>
      </c>
      <c r="G105" s="154">
        <v>108792</v>
      </c>
      <c r="H105" s="156">
        <v>127537.741666667</v>
      </c>
      <c r="I105" s="152">
        <v>0.85301808373194399</v>
      </c>
      <c r="J105" s="154">
        <v>108709</v>
      </c>
      <c r="K105" s="156">
        <v>127682.29166666701</v>
      </c>
      <c r="L105" s="152">
        <v>0.85140232510707503</v>
      </c>
      <c r="M105" s="154">
        <v>108339</v>
      </c>
      <c r="N105" s="156">
        <v>127838.316666667</v>
      </c>
      <c r="O105" s="152">
        <v>0.84746891874749386</v>
      </c>
      <c r="P105" s="154">
        <v>108641</v>
      </c>
      <c r="Q105" s="156">
        <v>127999.45</v>
      </c>
      <c r="R105" s="152">
        <v>0.84876145952189641</v>
      </c>
      <c r="S105" s="154">
        <v>108670</v>
      </c>
      <c r="T105" s="156">
        <v>128179.28333333301</v>
      </c>
      <c r="U105" s="152">
        <v>0.84779690737856062</v>
      </c>
      <c r="V105" s="154">
        <v>109072</v>
      </c>
      <c r="W105" s="156">
        <v>128365.175</v>
      </c>
      <c r="X105" s="152">
        <v>0.84970086318193383</v>
      </c>
      <c r="Y105" s="154">
        <v>109149</v>
      </c>
      <c r="Z105" s="156">
        <v>128566.991666667</v>
      </c>
      <c r="AA105" s="152">
        <v>0.84896596385321332</v>
      </c>
      <c r="AB105" s="154">
        <v>109492</v>
      </c>
      <c r="AC105" s="156">
        <v>128677.491666667</v>
      </c>
      <c r="AD105" s="152">
        <v>0.85090250502888165</v>
      </c>
      <c r="AE105" s="154">
        <v>109881</v>
      </c>
      <c r="AF105" s="156">
        <v>128792.22500000001</v>
      </c>
      <c r="AG105" s="152">
        <v>0.85316485525426711</v>
      </c>
      <c r="AH105" s="154">
        <v>109580</v>
      </c>
      <c r="AI105" s="156">
        <v>128904.875</v>
      </c>
      <c r="AJ105" s="152">
        <v>0.85008421908015508</v>
      </c>
      <c r="AK105" s="154">
        <v>109794</v>
      </c>
      <c r="AL105" s="156">
        <v>129005.608333333</v>
      </c>
      <c r="AM105" s="152">
        <v>0.85107927801330308</v>
      </c>
      <c r="AN105" s="154">
        <v>111086</v>
      </c>
      <c r="AO105" s="156">
        <v>129114.675</v>
      </c>
      <c r="AP105" s="152">
        <f t="shared" si="1"/>
        <v>0.8603669567382638</v>
      </c>
      <c r="AQ105" s="154">
        <v>110609</v>
      </c>
      <c r="AR105" s="156">
        <v>129222.52499999999</v>
      </c>
      <c r="AS105" s="152">
        <v>0.85595758169870151</v>
      </c>
      <c r="AT105" s="154">
        <v>108942</v>
      </c>
      <c r="AU105" s="156">
        <v>129327.7</v>
      </c>
      <c r="AV105" s="152">
        <v>0.84237174248053592</v>
      </c>
      <c r="AW105" s="154">
        <v>108257</v>
      </c>
      <c r="AX105" s="156">
        <v>129425.70833333299</v>
      </c>
      <c r="AY105" s="152">
        <v>0.8364412402610657</v>
      </c>
      <c r="AZ105" s="154">
        <v>107082</v>
      </c>
      <c r="BA105" s="156">
        <v>129527</v>
      </c>
      <c r="BB105" s="152">
        <v>0.82671566545971109</v>
      </c>
      <c r="BC105" s="154">
        <v>105716</v>
      </c>
      <c r="BD105" s="156">
        <v>129622.375</v>
      </c>
      <c r="BE105" s="152">
        <v>0.81556907131195522</v>
      </c>
      <c r="BF105" s="154">
        <v>105374</v>
      </c>
      <c r="BG105" s="156">
        <v>129714.925</v>
      </c>
      <c r="BH105" s="152">
        <v>0.81235062195040386</v>
      </c>
      <c r="BI105" s="154">
        <v>103555</v>
      </c>
      <c r="BJ105" s="156">
        <v>129805.575</v>
      </c>
      <c r="BK105" s="152">
        <v>0.79777004955295638</v>
      </c>
      <c r="BL105" s="154">
        <v>101684</v>
      </c>
      <c r="BM105" s="156">
        <v>129900.875</v>
      </c>
      <c r="BN105" s="152">
        <v>0.78278148626789468</v>
      </c>
      <c r="BO105" s="154">
        <v>99567</v>
      </c>
      <c r="BP105" s="156">
        <v>129995.95</v>
      </c>
      <c r="BQ105" s="152">
        <v>0.76592386147414593</v>
      </c>
      <c r="BR105" s="154">
        <v>96848</v>
      </c>
      <c r="BS105" s="156">
        <v>130089.191666667</v>
      </c>
      <c r="BT105" s="152">
        <v>0.74447383951894863</v>
      </c>
      <c r="BU105" s="154">
        <v>94371</v>
      </c>
      <c r="BV105" s="156">
        <v>130189.4</v>
      </c>
      <c r="BW105" s="152">
        <v>0.72487468257784426</v>
      </c>
      <c r="BX105" s="154">
        <v>92299</v>
      </c>
      <c r="BY105" s="156">
        <v>130304.066666667</v>
      </c>
      <c r="BZ105" s="152">
        <v>0.70833552905230202</v>
      </c>
    </row>
    <row r="106" spans="1:78" x14ac:dyDescent="0.2">
      <c r="A106" s="158" t="s">
        <v>182</v>
      </c>
      <c r="B106" s="158" t="s">
        <v>219</v>
      </c>
      <c r="C106" s="158" t="s">
        <v>251</v>
      </c>
      <c r="D106" s="158" t="s">
        <v>252</v>
      </c>
      <c r="E106" s="158" t="s">
        <v>390</v>
      </c>
      <c r="F106" s="158" t="s">
        <v>81</v>
      </c>
      <c r="G106" s="154">
        <v>101874</v>
      </c>
      <c r="H106" s="156">
        <v>88607.266666666706</v>
      </c>
      <c r="I106" s="152">
        <v>1.1497251166006695</v>
      </c>
      <c r="J106" s="154">
        <v>101629</v>
      </c>
      <c r="K106" s="156">
        <v>88702.616666666698</v>
      </c>
      <c r="L106" s="152">
        <v>1.1457271929407564</v>
      </c>
      <c r="M106" s="154">
        <v>102426</v>
      </c>
      <c r="N106" s="156">
        <v>88805.633333333302</v>
      </c>
      <c r="O106" s="152">
        <v>1.1533727777779867</v>
      </c>
      <c r="P106" s="154">
        <v>103038</v>
      </c>
      <c r="Q106" s="156">
        <v>88919.274999999994</v>
      </c>
      <c r="R106" s="152">
        <v>1.1587813778283731</v>
      </c>
      <c r="S106" s="154">
        <v>103157</v>
      </c>
      <c r="T106" s="156">
        <v>89036.4</v>
      </c>
      <c r="U106" s="152">
        <v>1.1585935639805742</v>
      </c>
      <c r="V106" s="154">
        <v>103487</v>
      </c>
      <c r="W106" s="156">
        <v>89158.183333333305</v>
      </c>
      <c r="X106" s="152">
        <v>1.1607122995440131</v>
      </c>
      <c r="Y106" s="154">
        <v>103615</v>
      </c>
      <c r="Z106" s="156">
        <v>89284.15</v>
      </c>
      <c r="AA106" s="152">
        <v>1.1605083321059786</v>
      </c>
      <c r="AB106" s="154">
        <v>104273</v>
      </c>
      <c r="AC106" s="156">
        <v>89350.95</v>
      </c>
      <c r="AD106" s="152">
        <v>1.1670049395109958</v>
      </c>
      <c r="AE106" s="154">
        <v>105605</v>
      </c>
      <c r="AF106" s="156">
        <v>89421.983333333294</v>
      </c>
      <c r="AG106" s="152">
        <v>1.1809735823722696</v>
      </c>
      <c r="AH106" s="154">
        <v>105338</v>
      </c>
      <c r="AI106" s="156">
        <v>89492.016666666706</v>
      </c>
      <c r="AJ106" s="152">
        <v>1.1770658872551196</v>
      </c>
      <c r="AK106" s="154">
        <v>105333</v>
      </c>
      <c r="AL106" s="156">
        <v>89549.216666666704</v>
      </c>
      <c r="AM106" s="152">
        <v>1.176258195446712</v>
      </c>
      <c r="AN106" s="154">
        <v>106474</v>
      </c>
      <c r="AO106" s="156">
        <v>89592.4</v>
      </c>
      <c r="AP106" s="152">
        <f t="shared" si="1"/>
        <v>1.1884266969073269</v>
      </c>
      <c r="AQ106" s="154">
        <v>106664</v>
      </c>
      <c r="AR106" s="156">
        <v>89616.533333333296</v>
      </c>
      <c r="AS106" s="152">
        <v>1.1902268033874706</v>
      </c>
      <c r="AT106" s="154">
        <v>105194</v>
      </c>
      <c r="AU106" s="156">
        <v>89628.383333333302</v>
      </c>
      <c r="AV106" s="152">
        <v>1.1736683859261106</v>
      </c>
      <c r="AW106" s="154">
        <v>103906</v>
      </c>
      <c r="AX106" s="156">
        <v>89636.508333333302</v>
      </c>
      <c r="AY106" s="152">
        <v>1.1591928549202566</v>
      </c>
      <c r="AZ106" s="154">
        <v>102648</v>
      </c>
      <c r="BA106" s="156">
        <v>89635.524999999994</v>
      </c>
      <c r="BB106" s="152">
        <v>1.1451709576086044</v>
      </c>
      <c r="BC106" s="154">
        <v>101243</v>
      </c>
      <c r="BD106" s="156">
        <v>89636.65</v>
      </c>
      <c r="BE106" s="152">
        <v>1.1294821928307228</v>
      </c>
      <c r="BF106" s="154">
        <v>101201</v>
      </c>
      <c r="BG106" s="156">
        <v>89631.208333333299</v>
      </c>
      <c r="BH106" s="152">
        <v>1.1290821788727796</v>
      </c>
      <c r="BI106" s="154">
        <v>99369</v>
      </c>
      <c r="BJ106" s="156">
        <v>89619.266666666706</v>
      </c>
      <c r="BK106" s="152">
        <v>1.1087905948795231</v>
      </c>
      <c r="BL106" s="154">
        <v>96756</v>
      </c>
      <c r="BM106" s="156">
        <v>89599.125</v>
      </c>
      <c r="BN106" s="152">
        <v>1.0798766170986602</v>
      </c>
      <c r="BO106" s="154">
        <v>93567</v>
      </c>
      <c r="BP106" s="156">
        <v>89575.741666666698</v>
      </c>
      <c r="BQ106" s="152">
        <v>1.0445573573723315</v>
      </c>
      <c r="BR106" s="154">
        <v>90545</v>
      </c>
      <c r="BS106" s="156">
        <v>89545.858333333294</v>
      </c>
      <c r="BT106" s="152">
        <v>1.011157876927679</v>
      </c>
      <c r="BU106" s="154">
        <v>88218</v>
      </c>
      <c r="BV106" s="156">
        <v>89520.824999999997</v>
      </c>
      <c r="BW106" s="152">
        <v>0.98544668237809474</v>
      </c>
      <c r="BX106" s="154">
        <v>85567</v>
      </c>
      <c r="BY106" s="156">
        <v>89507.716666666704</v>
      </c>
      <c r="BZ106" s="152">
        <v>0.95597344214083546</v>
      </c>
    </row>
    <row r="107" spans="1:78" x14ac:dyDescent="0.2">
      <c r="A107" s="158" t="s">
        <v>181</v>
      </c>
      <c r="B107" s="158" t="s">
        <v>199</v>
      </c>
      <c r="C107" s="158" t="s">
        <v>257</v>
      </c>
      <c r="D107" s="158" t="s">
        <v>258</v>
      </c>
      <c r="E107" s="158" t="s">
        <v>391</v>
      </c>
      <c r="F107" s="158" t="s">
        <v>82</v>
      </c>
      <c r="G107" s="154">
        <v>95403</v>
      </c>
      <c r="H107" s="156">
        <v>89245.633333333302</v>
      </c>
      <c r="I107" s="152">
        <v>1.068993478299032</v>
      </c>
      <c r="J107" s="154">
        <v>94650</v>
      </c>
      <c r="K107" s="156">
        <v>89312.166666666701</v>
      </c>
      <c r="L107" s="152">
        <v>1.0597660266518369</v>
      </c>
      <c r="M107" s="154">
        <v>94021</v>
      </c>
      <c r="N107" s="156">
        <v>89381.891666666706</v>
      </c>
      <c r="O107" s="152">
        <v>1.0519021050777713</v>
      </c>
      <c r="P107" s="154">
        <v>93796</v>
      </c>
      <c r="Q107" s="156">
        <v>89457.716666666704</v>
      </c>
      <c r="R107" s="152">
        <v>1.048495350596734</v>
      </c>
      <c r="S107" s="154">
        <v>93493</v>
      </c>
      <c r="T107" s="156">
        <v>89539.608333333294</v>
      </c>
      <c r="U107" s="152">
        <v>1.0441524342160313</v>
      </c>
      <c r="V107" s="154">
        <v>93160</v>
      </c>
      <c r="W107" s="156">
        <v>89625.833333333299</v>
      </c>
      <c r="X107" s="152">
        <v>1.0394324553002765</v>
      </c>
      <c r="Y107" s="154">
        <v>93193</v>
      </c>
      <c r="Z107" s="156">
        <v>89715.05</v>
      </c>
      <c r="AA107" s="152">
        <v>1.0387666283416215</v>
      </c>
      <c r="AB107" s="154">
        <v>92961</v>
      </c>
      <c r="AC107" s="156">
        <v>89759.066666666695</v>
      </c>
      <c r="AD107" s="152">
        <v>1.0356725337310397</v>
      </c>
      <c r="AE107" s="154">
        <v>93297</v>
      </c>
      <c r="AF107" s="156">
        <v>89805.216666666704</v>
      </c>
      <c r="AG107" s="152">
        <v>1.0388817427643862</v>
      </c>
      <c r="AH107" s="154">
        <v>92634</v>
      </c>
      <c r="AI107" s="156">
        <v>89851.041666666701</v>
      </c>
      <c r="AJ107" s="152">
        <v>1.0309730224793345</v>
      </c>
      <c r="AK107" s="154">
        <v>92893</v>
      </c>
      <c r="AL107" s="156">
        <v>89901.216666666704</v>
      </c>
      <c r="AM107" s="152">
        <v>1.0332785633416526</v>
      </c>
      <c r="AN107" s="154">
        <v>94252</v>
      </c>
      <c r="AO107" s="156">
        <v>89943.125</v>
      </c>
      <c r="AP107" s="152">
        <f t="shared" si="1"/>
        <v>1.0479066632385743</v>
      </c>
      <c r="AQ107" s="154">
        <v>94293</v>
      </c>
      <c r="AR107" s="156">
        <v>89972.533333333296</v>
      </c>
      <c r="AS107" s="152">
        <v>1.048019840128988</v>
      </c>
      <c r="AT107" s="154">
        <v>93355</v>
      </c>
      <c r="AU107" s="156">
        <v>89986.908333333296</v>
      </c>
      <c r="AV107" s="152">
        <v>1.0374286852281942</v>
      </c>
      <c r="AW107" s="154">
        <v>92923</v>
      </c>
      <c r="AX107" s="156">
        <v>90002.133333333302</v>
      </c>
      <c r="AY107" s="152">
        <v>1.0324533048105531</v>
      </c>
      <c r="AZ107" s="154">
        <v>92062</v>
      </c>
      <c r="BA107" s="156">
        <v>90011.591666666704</v>
      </c>
      <c r="BB107" s="152">
        <v>1.0227793809149206</v>
      </c>
      <c r="BC107" s="154">
        <v>91096</v>
      </c>
      <c r="BD107" s="156">
        <v>90016.7</v>
      </c>
      <c r="BE107" s="152">
        <v>1.0119899974115913</v>
      </c>
      <c r="BF107" s="154">
        <v>90885</v>
      </c>
      <c r="BG107" s="156">
        <v>90015.324999999997</v>
      </c>
      <c r="BH107" s="152">
        <v>1.0096614104320569</v>
      </c>
      <c r="BI107" s="154">
        <v>89317</v>
      </c>
      <c r="BJ107" s="156">
        <v>90012.524999999994</v>
      </c>
      <c r="BK107" s="152">
        <v>0.9922730197825248</v>
      </c>
      <c r="BL107" s="154">
        <v>87859</v>
      </c>
      <c r="BM107" s="156">
        <v>90008.933333333305</v>
      </c>
      <c r="BN107" s="152">
        <v>0.97611422273641013</v>
      </c>
      <c r="BO107" s="154">
        <v>85968</v>
      </c>
      <c r="BP107" s="156">
        <v>90002.008333333302</v>
      </c>
      <c r="BQ107" s="152">
        <v>0.95517868536452133</v>
      </c>
      <c r="BR107" s="154">
        <v>83352</v>
      </c>
      <c r="BS107" s="156">
        <v>89987.475000000006</v>
      </c>
      <c r="BT107" s="152">
        <v>0.92626223816147746</v>
      </c>
      <c r="BU107" s="154">
        <v>81601</v>
      </c>
      <c r="BV107" s="156">
        <v>89969.941666666695</v>
      </c>
      <c r="BW107" s="152">
        <v>0.90698069253314484</v>
      </c>
      <c r="BX107" s="154">
        <v>79634</v>
      </c>
      <c r="BY107" s="156">
        <v>89963</v>
      </c>
      <c r="BZ107" s="152">
        <v>0.8851861320765203</v>
      </c>
    </row>
    <row r="108" spans="1:78" x14ac:dyDescent="0.2">
      <c r="A108" s="158" t="s">
        <v>180</v>
      </c>
      <c r="B108" s="158" t="s">
        <v>215</v>
      </c>
      <c r="C108" s="158" t="s">
        <v>261</v>
      </c>
      <c r="D108" s="158" t="s">
        <v>262</v>
      </c>
      <c r="E108" s="158" t="s">
        <v>392</v>
      </c>
      <c r="F108" s="158" t="s">
        <v>83</v>
      </c>
      <c r="G108" s="154">
        <v>156894</v>
      </c>
      <c r="H108" s="156">
        <v>166621.61666666699</v>
      </c>
      <c r="I108" s="152">
        <v>0.94161851948581521</v>
      </c>
      <c r="J108" s="154">
        <v>156611</v>
      </c>
      <c r="K108" s="156">
        <v>166971.58333333299</v>
      </c>
      <c r="L108" s="152">
        <v>0.93795002043761133</v>
      </c>
      <c r="M108" s="154">
        <v>156205</v>
      </c>
      <c r="N108" s="156">
        <v>167351.125</v>
      </c>
      <c r="O108" s="152">
        <v>0.93339677280329014</v>
      </c>
      <c r="P108" s="154">
        <v>156876</v>
      </c>
      <c r="Q108" s="156">
        <v>167764.45000000001</v>
      </c>
      <c r="R108" s="152">
        <v>0.93509679792113276</v>
      </c>
      <c r="S108" s="154">
        <v>157409</v>
      </c>
      <c r="T108" s="156">
        <v>168205.808333333</v>
      </c>
      <c r="U108" s="152">
        <v>0.93581191731538194</v>
      </c>
      <c r="V108" s="154">
        <v>158049</v>
      </c>
      <c r="W108" s="156">
        <v>168659.5</v>
      </c>
      <c r="X108" s="152">
        <v>0.93708922414687579</v>
      </c>
      <c r="Y108" s="154">
        <v>157834</v>
      </c>
      <c r="Z108" s="156">
        <v>169131.07500000001</v>
      </c>
      <c r="AA108" s="152">
        <v>0.93320520785432237</v>
      </c>
      <c r="AB108" s="154">
        <v>157753</v>
      </c>
      <c r="AC108" s="156">
        <v>169370.33333333299</v>
      </c>
      <c r="AD108" s="152">
        <v>0.93140868825906342</v>
      </c>
      <c r="AE108" s="154">
        <v>159826</v>
      </c>
      <c r="AF108" s="156">
        <v>169610.50833333301</v>
      </c>
      <c r="AG108" s="152">
        <v>0.94231189783298297</v>
      </c>
      <c r="AH108" s="154">
        <v>160545</v>
      </c>
      <c r="AI108" s="156">
        <v>169846.55</v>
      </c>
      <c r="AJ108" s="152">
        <v>0.94523556704566569</v>
      </c>
      <c r="AK108" s="154">
        <v>160442</v>
      </c>
      <c r="AL108" s="156">
        <v>170087.625</v>
      </c>
      <c r="AM108" s="152">
        <v>0.94329025994689497</v>
      </c>
      <c r="AN108" s="154">
        <v>161210</v>
      </c>
      <c r="AO108" s="156">
        <v>170334.10833333299</v>
      </c>
      <c r="AP108" s="152">
        <f t="shared" si="1"/>
        <v>0.94643404998206415</v>
      </c>
      <c r="AQ108" s="154">
        <v>161005</v>
      </c>
      <c r="AR108" s="156">
        <v>170558.58333333299</v>
      </c>
      <c r="AS108" s="152">
        <v>0.94398649926247424</v>
      </c>
      <c r="AT108" s="154">
        <v>158760</v>
      </c>
      <c r="AU108" s="156">
        <v>170775.46666666699</v>
      </c>
      <c r="AV108" s="152">
        <v>0.92964172839814441</v>
      </c>
      <c r="AW108" s="154">
        <v>157232</v>
      </c>
      <c r="AX108" s="156">
        <v>170975.57500000001</v>
      </c>
      <c r="AY108" s="152">
        <v>0.91961673472950733</v>
      </c>
      <c r="AZ108" s="154">
        <v>155416</v>
      </c>
      <c r="BA108" s="156">
        <v>171168.77499999999</v>
      </c>
      <c r="BB108" s="152">
        <v>0.90796934195503831</v>
      </c>
      <c r="BC108" s="154">
        <v>153102</v>
      </c>
      <c r="BD108" s="156">
        <v>171352.35833333299</v>
      </c>
      <c r="BE108" s="152">
        <v>0.89349222554713581</v>
      </c>
      <c r="BF108" s="154">
        <v>152575</v>
      </c>
      <c r="BG108" s="156">
        <v>171540.55</v>
      </c>
      <c r="BH108" s="152">
        <v>0.88943984381535446</v>
      </c>
      <c r="BI108" s="154">
        <v>150631</v>
      </c>
      <c r="BJ108" s="156">
        <v>171724.34166666699</v>
      </c>
      <c r="BK108" s="152">
        <v>0.87716743321333479</v>
      </c>
      <c r="BL108" s="154">
        <v>148426</v>
      </c>
      <c r="BM108" s="156">
        <v>171908.05</v>
      </c>
      <c r="BN108" s="152">
        <v>0.86340342991500407</v>
      </c>
      <c r="BO108" s="154">
        <v>144149</v>
      </c>
      <c r="BP108" s="156">
        <v>172093.22500000001</v>
      </c>
      <c r="BQ108" s="152">
        <v>0.83762158562604661</v>
      </c>
      <c r="BR108" s="154">
        <v>138848</v>
      </c>
      <c r="BS108" s="156">
        <v>172270.3</v>
      </c>
      <c r="BT108" s="152">
        <v>0.80598919256540458</v>
      </c>
      <c r="BU108" s="154">
        <v>134897</v>
      </c>
      <c r="BV108" s="156">
        <v>172442.66666666701</v>
      </c>
      <c r="BW108" s="152">
        <v>0.78227159558345805</v>
      </c>
      <c r="BX108" s="154">
        <v>131533</v>
      </c>
      <c r="BY108" s="156">
        <v>172630.38333333301</v>
      </c>
      <c r="BZ108" s="152">
        <v>0.76193424042870928</v>
      </c>
    </row>
    <row r="109" spans="1:78" x14ac:dyDescent="0.2">
      <c r="A109" s="158" t="s">
        <v>161</v>
      </c>
      <c r="B109" s="158" t="s">
        <v>195</v>
      </c>
      <c r="C109" s="158" t="s">
        <v>393</v>
      </c>
      <c r="D109" s="158" t="s">
        <v>394</v>
      </c>
      <c r="E109" s="158" t="s">
        <v>395</v>
      </c>
      <c r="F109" s="158" t="s">
        <v>396</v>
      </c>
      <c r="G109" s="154">
        <v>717169</v>
      </c>
      <c r="H109" s="156">
        <v>873141.73333333305</v>
      </c>
      <c r="I109" s="152">
        <v>0.821366076801888</v>
      </c>
      <c r="J109" s="154">
        <v>715690</v>
      </c>
      <c r="K109" s="156">
        <v>875630.375</v>
      </c>
      <c r="L109" s="152">
        <v>0.81734259161578304</v>
      </c>
      <c r="M109" s="154">
        <v>712735</v>
      </c>
      <c r="N109" s="156">
        <v>878238.20833333302</v>
      </c>
      <c r="O109" s="152">
        <v>0.81155089044985307</v>
      </c>
      <c r="P109" s="154">
        <v>714365</v>
      </c>
      <c r="Q109" s="156">
        <v>880974.1</v>
      </c>
      <c r="R109" s="152">
        <v>0.8108808193112601</v>
      </c>
      <c r="S109" s="154">
        <v>714170</v>
      </c>
      <c r="T109" s="156">
        <v>883818.36666666705</v>
      </c>
      <c r="U109" s="152">
        <v>0.80805064358811851</v>
      </c>
      <c r="V109" s="154">
        <v>715031</v>
      </c>
      <c r="W109" s="156">
        <v>886724.34166666702</v>
      </c>
      <c r="X109" s="152">
        <v>0.80637348767943362</v>
      </c>
      <c r="Y109" s="154">
        <v>715367</v>
      </c>
      <c r="Z109" s="156">
        <v>889759.36666666705</v>
      </c>
      <c r="AA109" s="152">
        <v>0.80400052733358851</v>
      </c>
      <c r="AB109" s="154">
        <v>716956</v>
      </c>
      <c r="AC109" s="156">
        <v>891060.39166666695</v>
      </c>
      <c r="AD109" s="152">
        <v>0.80460988582264703</v>
      </c>
      <c r="AE109" s="154">
        <v>724661</v>
      </c>
      <c r="AF109" s="156">
        <v>892359.47499999998</v>
      </c>
      <c r="AG109" s="152">
        <v>0.81207295972287408</v>
      </c>
      <c r="AH109" s="154">
        <v>724113</v>
      </c>
      <c r="AI109" s="156">
        <v>893649.84166666702</v>
      </c>
      <c r="AJ109" s="152">
        <v>0.81028716868513184</v>
      </c>
      <c r="AK109" s="154">
        <v>724258</v>
      </c>
      <c r="AL109" s="156">
        <v>894932.125</v>
      </c>
      <c r="AM109" s="152">
        <v>0.8092881904312017</v>
      </c>
      <c r="AN109" s="154">
        <v>727871</v>
      </c>
      <c r="AO109" s="156">
        <v>896142.09166666702</v>
      </c>
      <c r="AP109" s="152">
        <f t="shared" si="1"/>
        <v>0.81222722017921023</v>
      </c>
      <c r="AQ109" s="154">
        <v>725257</v>
      </c>
      <c r="AR109" s="156">
        <v>897155.23333333305</v>
      </c>
      <c r="AS109" s="152">
        <v>0.80839633215463258</v>
      </c>
      <c r="AT109" s="154">
        <v>710987</v>
      </c>
      <c r="AU109" s="156">
        <v>898018.85</v>
      </c>
      <c r="AV109" s="152">
        <v>0.79172836962163995</v>
      </c>
      <c r="AW109" s="154">
        <v>701773</v>
      </c>
      <c r="AX109" s="156">
        <v>898798.92500000005</v>
      </c>
      <c r="AY109" s="152">
        <v>0.7807897634056471</v>
      </c>
      <c r="AZ109" s="154">
        <v>689881</v>
      </c>
      <c r="BA109" s="156">
        <v>899466.375</v>
      </c>
      <c r="BB109" s="152">
        <v>0.76698920512731783</v>
      </c>
      <c r="BC109" s="154">
        <v>678864</v>
      </c>
      <c r="BD109" s="156">
        <v>900011.86666666705</v>
      </c>
      <c r="BE109" s="152">
        <v>0.75428338796718053</v>
      </c>
      <c r="BF109" s="154">
        <v>673701</v>
      </c>
      <c r="BG109" s="156">
        <v>900465.92500000005</v>
      </c>
      <c r="BH109" s="152">
        <v>0.74816934355400511</v>
      </c>
      <c r="BI109" s="154">
        <v>659521</v>
      </c>
      <c r="BJ109" s="156">
        <v>900800.92500000005</v>
      </c>
      <c r="BK109" s="152">
        <v>0.73214955901605006</v>
      </c>
      <c r="BL109" s="154">
        <v>641848</v>
      </c>
      <c r="BM109" s="156">
        <v>901001.65</v>
      </c>
      <c r="BN109" s="152">
        <v>0.7123716144138027</v>
      </c>
      <c r="BO109" s="154">
        <v>620108</v>
      </c>
      <c r="BP109" s="156">
        <v>901117.36666666705</v>
      </c>
      <c r="BQ109" s="152">
        <v>0.68815453229344381</v>
      </c>
      <c r="BR109" s="154">
        <v>599430</v>
      </c>
      <c r="BS109" s="156">
        <v>900980.95833333302</v>
      </c>
      <c r="BT109" s="152">
        <v>0.66530817822037791</v>
      </c>
      <c r="BU109" s="154">
        <v>579578</v>
      </c>
      <c r="BV109" s="156">
        <v>900707.63333333295</v>
      </c>
      <c r="BW109" s="152">
        <v>0.64346962160751486</v>
      </c>
      <c r="BX109" s="154">
        <v>560844</v>
      </c>
      <c r="BY109" s="156">
        <v>900465.183333333</v>
      </c>
      <c r="BZ109" s="152">
        <v>0.6228380734542931</v>
      </c>
    </row>
    <row r="110" spans="1:78" x14ac:dyDescent="0.2">
      <c r="A110" s="158" t="s">
        <v>183</v>
      </c>
      <c r="B110" s="158" t="s">
        <v>211</v>
      </c>
      <c r="C110" s="158" t="s">
        <v>294</v>
      </c>
      <c r="D110" s="158" t="s">
        <v>295</v>
      </c>
      <c r="E110" s="158" t="s">
        <v>397</v>
      </c>
      <c r="F110" s="158" t="s">
        <v>84</v>
      </c>
      <c r="G110" s="154">
        <v>123712</v>
      </c>
      <c r="H110" s="156">
        <v>150898.13333333301</v>
      </c>
      <c r="I110" s="152">
        <v>0.81983784204090171</v>
      </c>
      <c r="J110" s="154">
        <v>123202</v>
      </c>
      <c r="K110" s="156">
        <v>150978.21666666699</v>
      </c>
      <c r="L110" s="152">
        <v>0.81602500493172514</v>
      </c>
      <c r="M110" s="154">
        <v>122850</v>
      </c>
      <c r="N110" s="156">
        <v>151037.20833333299</v>
      </c>
      <c r="O110" s="152">
        <v>0.81337573274576835</v>
      </c>
      <c r="P110" s="154">
        <v>123139</v>
      </c>
      <c r="Q110" s="156">
        <v>151078.625</v>
      </c>
      <c r="R110" s="152">
        <v>0.81506566531168789</v>
      </c>
      <c r="S110" s="154">
        <v>123450</v>
      </c>
      <c r="T110" s="156">
        <v>151113.17499999999</v>
      </c>
      <c r="U110" s="152">
        <v>0.81693737160906066</v>
      </c>
      <c r="V110" s="154">
        <v>123509</v>
      </c>
      <c r="W110" s="156">
        <v>151236.75833333301</v>
      </c>
      <c r="X110" s="152">
        <v>0.81665992686632627</v>
      </c>
      <c r="Y110" s="154">
        <v>123463</v>
      </c>
      <c r="Z110" s="156">
        <v>151409.77499999999</v>
      </c>
      <c r="AA110" s="152">
        <v>0.81542291440562542</v>
      </c>
      <c r="AB110" s="154">
        <v>123820</v>
      </c>
      <c r="AC110" s="156">
        <v>151486.96666666699</v>
      </c>
      <c r="AD110" s="152">
        <v>0.81736404605984625</v>
      </c>
      <c r="AE110" s="154">
        <v>124552</v>
      </c>
      <c r="AF110" s="156">
        <v>151573.16666666701</v>
      </c>
      <c r="AG110" s="152">
        <v>0.82172856013432272</v>
      </c>
      <c r="AH110" s="154">
        <v>124247</v>
      </c>
      <c r="AI110" s="156">
        <v>151662.066666667</v>
      </c>
      <c r="AJ110" s="152">
        <v>0.81923583616382034</v>
      </c>
      <c r="AK110" s="154">
        <v>123944</v>
      </c>
      <c r="AL110" s="156">
        <v>151750.99166666699</v>
      </c>
      <c r="AM110" s="152">
        <v>0.81675907774133538</v>
      </c>
      <c r="AN110" s="154">
        <v>124318</v>
      </c>
      <c r="AO110" s="156">
        <v>151833.32500000001</v>
      </c>
      <c r="AP110" s="152">
        <f t="shared" si="1"/>
        <v>0.8187794082754889</v>
      </c>
      <c r="AQ110" s="154">
        <v>124495</v>
      </c>
      <c r="AR110" s="156">
        <v>151889.191666667</v>
      </c>
      <c r="AS110" s="152">
        <v>0.81964357459492088</v>
      </c>
      <c r="AT110" s="154">
        <v>122919</v>
      </c>
      <c r="AU110" s="156">
        <v>151925.808333333</v>
      </c>
      <c r="AV110" s="152">
        <v>0.809072542370875</v>
      </c>
      <c r="AW110" s="154">
        <v>121821</v>
      </c>
      <c r="AX110" s="156">
        <v>151972.95000000001</v>
      </c>
      <c r="AY110" s="152">
        <v>0.80159659992123589</v>
      </c>
      <c r="AZ110" s="154">
        <v>120898</v>
      </c>
      <c r="BA110" s="156">
        <v>152017.1</v>
      </c>
      <c r="BB110" s="152">
        <v>0.79529210858515254</v>
      </c>
      <c r="BC110" s="154">
        <v>119234</v>
      </c>
      <c r="BD110" s="156">
        <v>152051.67499999999</v>
      </c>
      <c r="BE110" s="152">
        <v>0.78416761933073087</v>
      </c>
      <c r="BF110" s="154">
        <v>119161</v>
      </c>
      <c r="BG110" s="156">
        <v>152017.57500000001</v>
      </c>
      <c r="BH110" s="152">
        <v>0.78386331317283542</v>
      </c>
      <c r="BI110" s="154">
        <v>117241</v>
      </c>
      <c r="BJ110" s="156">
        <v>151960.34166666699</v>
      </c>
      <c r="BK110" s="152">
        <v>0.77152366672861461</v>
      </c>
      <c r="BL110" s="154">
        <v>114796</v>
      </c>
      <c r="BM110" s="156">
        <v>151892.74166666699</v>
      </c>
      <c r="BN110" s="152">
        <v>0.75577014899054984</v>
      </c>
      <c r="BO110" s="154">
        <v>112196</v>
      </c>
      <c r="BP110" s="156">
        <v>151819.75833333301</v>
      </c>
      <c r="BQ110" s="152">
        <v>0.7390078948331894</v>
      </c>
      <c r="BR110" s="154">
        <v>109257</v>
      </c>
      <c r="BS110" s="156">
        <v>151713.433333333</v>
      </c>
      <c r="BT110" s="152">
        <v>0.72015376357576055</v>
      </c>
      <c r="BU110" s="154">
        <v>106171</v>
      </c>
      <c r="BV110" s="156">
        <v>151597.90833333301</v>
      </c>
      <c r="BW110" s="152">
        <v>0.70034607447585318</v>
      </c>
      <c r="BX110" s="154">
        <v>103676</v>
      </c>
      <c r="BY110" s="156">
        <v>151485.97500000001</v>
      </c>
      <c r="BZ110" s="152">
        <v>0.68439339021318635</v>
      </c>
    </row>
    <row r="111" spans="1:78" x14ac:dyDescent="0.2">
      <c r="A111" s="158" t="s">
        <v>179</v>
      </c>
      <c r="B111" s="158" t="s">
        <v>203</v>
      </c>
      <c r="C111" s="158" t="s">
        <v>204</v>
      </c>
      <c r="D111" s="158" t="s">
        <v>205</v>
      </c>
      <c r="E111" s="158" t="s">
        <v>398</v>
      </c>
      <c r="F111" s="158" t="s">
        <v>85</v>
      </c>
      <c r="G111" s="154">
        <v>115479</v>
      </c>
      <c r="H111" s="156">
        <v>106751</v>
      </c>
      <c r="I111" s="152">
        <v>1.081760358216785</v>
      </c>
      <c r="J111" s="154">
        <v>114885</v>
      </c>
      <c r="K111" s="156">
        <v>106833.90833333301</v>
      </c>
      <c r="L111" s="152">
        <v>1.0753608268411068</v>
      </c>
      <c r="M111" s="154">
        <v>114437</v>
      </c>
      <c r="N111" s="156">
        <v>106922.02499999999</v>
      </c>
      <c r="O111" s="152">
        <v>1.0702846303182156</v>
      </c>
      <c r="P111" s="154">
        <v>114314</v>
      </c>
      <c r="Q111" s="156">
        <v>107023.491666667</v>
      </c>
      <c r="R111" s="152">
        <v>1.0681206361313631</v>
      </c>
      <c r="S111" s="154">
        <v>113786</v>
      </c>
      <c r="T111" s="156">
        <v>107124.608333333</v>
      </c>
      <c r="U111" s="152">
        <v>1.0621835801344464</v>
      </c>
      <c r="V111" s="154">
        <v>113062</v>
      </c>
      <c r="W111" s="156">
        <v>107219.78333333301</v>
      </c>
      <c r="X111" s="152">
        <v>1.0544882342142425</v>
      </c>
      <c r="Y111" s="154">
        <v>113369</v>
      </c>
      <c r="Z111" s="156">
        <v>107314.6</v>
      </c>
      <c r="AA111" s="152">
        <v>1.0564173001623265</v>
      </c>
      <c r="AB111" s="154">
        <v>113487</v>
      </c>
      <c r="AC111" s="156">
        <v>107369.891666667</v>
      </c>
      <c r="AD111" s="152">
        <v>1.0569722874669907</v>
      </c>
      <c r="AE111" s="154">
        <v>114282</v>
      </c>
      <c r="AF111" s="156">
        <v>107413.383333333</v>
      </c>
      <c r="AG111" s="152">
        <v>1.0639456318525209</v>
      </c>
      <c r="AH111" s="154">
        <v>114785</v>
      </c>
      <c r="AI111" s="156">
        <v>107457.991666667</v>
      </c>
      <c r="AJ111" s="152">
        <v>1.0681848620069252</v>
      </c>
      <c r="AK111" s="154">
        <v>115456</v>
      </c>
      <c r="AL111" s="156">
        <v>107493.358333333</v>
      </c>
      <c r="AM111" s="152">
        <v>1.0740756618839198</v>
      </c>
      <c r="AN111" s="154">
        <v>116384</v>
      </c>
      <c r="AO111" s="156">
        <v>107521.875</v>
      </c>
      <c r="AP111" s="152">
        <f t="shared" si="1"/>
        <v>1.0824216002557618</v>
      </c>
      <c r="AQ111" s="154">
        <v>115802</v>
      </c>
      <c r="AR111" s="156">
        <v>107540.72500000001</v>
      </c>
      <c r="AS111" s="152">
        <v>1.0768199675053334</v>
      </c>
      <c r="AT111" s="154">
        <v>113988</v>
      </c>
      <c r="AU111" s="156">
        <v>107545.808333333</v>
      </c>
      <c r="AV111" s="152">
        <v>1.059901838728105</v>
      </c>
      <c r="AW111" s="154">
        <v>112746</v>
      </c>
      <c r="AX111" s="156">
        <v>107549.15833333301</v>
      </c>
      <c r="AY111" s="152">
        <v>1.0483206167970198</v>
      </c>
      <c r="AZ111" s="154">
        <v>110866</v>
      </c>
      <c r="BA111" s="156">
        <v>107542.366666667</v>
      </c>
      <c r="BB111" s="152">
        <v>1.0309053393220811</v>
      </c>
      <c r="BC111" s="154">
        <v>109539</v>
      </c>
      <c r="BD111" s="156">
        <v>107542.058333333</v>
      </c>
      <c r="BE111" s="152">
        <v>1.0185689366338644</v>
      </c>
      <c r="BF111" s="154">
        <v>109271</v>
      </c>
      <c r="BG111" s="156">
        <v>107543.875</v>
      </c>
      <c r="BH111" s="152">
        <v>1.0160597244612954</v>
      </c>
      <c r="BI111" s="154">
        <v>106532</v>
      </c>
      <c r="BJ111" s="156">
        <v>107547.5</v>
      </c>
      <c r="BK111" s="152">
        <v>0.99055766056858596</v>
      </c>
      <c r="BL111" s="154">
        <v>103882</v>
      </c>
      <c r="BM111" s="156">
        <v>107551.441666667</v>
      </c>
      <c r="BN111" s="152">
        <v>0.96588198531043723</v>
      </c>
      <c r="BO111" s="154">
        <v>99845</v>
      </c>
      <c r="BP111" s="156">
        <v>107558.1</v>
      </c>
      <c r="BQ111" s="152">
        <v>0.92828898985757458</v>
      </c>
      <c r="BR111" s="154">
        <v>94952</v>
      </c>
      <c r="BS111" s="156">
        <v>107528.72500000001</v>
      </c>
      <c r="BT111" s="152">
        <v>0.88303846251315632</v>
      </c>
      <c r="BU111" s="154">
        <v>90665</v>
      </c>
      <c r="BV111" s="156">
        <v>107494.05</v>
      </c>
      <c r="BW111" s="152">
        <v>0.84344203237295456</v>
      </c>
      <c r="BX111" s="154">
        <v>86895</v>
      </c>
      <c r="BY111" s="156">
        <v>107463.616666667</v>
      </c>
      <c r="BZ111" s="152">
        <v>0.80859925149860545</v>
      </c>
    </row>
    <row r="112" spans="1:78" x14ac:dyDescent="0.2">
      <c r="A112" s="158" t="s">
        <v>182</v>
      </c>
      <c r="B112" s="158" t="s">
        <v>219</v>
      </c>
      <c r="C112" s="158" t="s">
        <v>251</v>
      </c>
      <c r="D112" s="158" t="s">
        <v>252</v>
      </c>
      <c r="E112" s="158" t="s">
        <v>399</v>
      </c>
      <c r="F112" s="158" t="s">
        <v>86</v>
      </c>
      <c r="G112" s="154">
        <v>80542</v>
      </c>
      <c r="H112" s="156">
        <v>76140.258333333302</v>
      </c>
      <c r="I112" s="152">
        <v>1.0578109631227723</v>
      </c>
      <c r="J112" s="154">
        <v>80676</v>
      </c>
      <c r="K112" s="156">
        <v>76198.600000000006</v>
      </c>
      <c r="L112" s="152">
        <v>1.0587596097566097</v>
      </c>
      <c r="M112" s="154">
        <v>80685</v>
      </c>
      <c r="N112" s="156">
        <v>76262.75</v>
      </c>
      <c r="O112" s="152">
        <v>1.0579870251203898</v>
      </c>
      <c r="P112" s="154">
        <v>80935</v>
      </c>
      <c r="Q112" s="156">
        <v>76331.516666666706</v>
      </c>
      <c r="R112" s="152">
        <v>1.0603090772247632</v>
      </c>
      <c r="S112" s="154">
        <v>80660</v>
      </c>
      <c r="T112" s="156">
        <v>76401.408333333296</v>
      </c>
      <c r="U112" s="152">
        <v>1.0557397011333456</v>
      </c>
      <c r="V112" s="154">
        <v>80968</v>
      </c>
      <c r="W112" s="156">
        <v>76473.725000000006</v>
      </c>
      <c r="X112" s="152">
        <v>1.0587688778073776</v>
      </c>
      <c r="Y112" s="154">
        <v>80886</v>
      </c>
      <c r="Z112" s="156">
        <v>76547.483333333294</v>
      </c>
      <c r="AA112" s="152">
        <v>1.0566774566287729</v>
      </c>
      <c r="AB112" s="154">
        <v>81281</v>
      </c>
      <c r="AC112" s="156">
        <v>76579.225000000006</v>
      </c>
      <c r="AD112" s="152">
        <v>1.0613975265484861</v>
      </c>
      <c r="AE112" s="154">
        <v>82027</v>
      </c>
      <c r="AF112" s="156">
        <v>76607.708333333299</v>
      </c>
      <c r="AG112" s="152">
        <v>1.0707408142674941</v>
      </c>
      <c r="AH112" s="154">
        <v>81601</v>
      </c>
      <c r="AI112" s="156">
        <v>76629.941666666695</v>
      </c>
      <c r="AJ112" s="152">
        <v>1.0648709659072555</v>
      </c>
      <c r="AK112" s="154">
        <v>81435</v>
      </c>
      <c r="AL112" s="156">
        <v>76653.391666666706</v>
      </c>
      <c r="AM112" s="152">
        <v>1.0623796055121277</v>
      </c>
      <c r="AN112" s="154">
        <v>81977</v>
      </c>
      <c r="AO112" s="156">
        <v>76678.875</v>
      </c>
      <c r="AP112" s="152">
        <f t="shared" si="1"/>
        <v>1.0690949756370318</v>
      </c>
      <c r="AQ112" s="154">
        <v>81136</v>
      </c>
      <c r="AR112" s="156">
        <v>76684.933333333305</v>
      </c>
      <c r="AS112" s="152">
        <v>1.0580435617948423</v>
      </c>
      <c r="AT112" s="154">
        <v>79577</v>
      </c>
      <c r="AU112" s="156">
        <v>76685.216666666704</v>
      </c>
      <c r="AV112" s="152">
        <v>1.0377097889141167</v>
      </c>
      <c r="AW112" s="154">
        <v>78887</v>
      </c>
      <c r="AX112" s="156">
        <v>76685.091666666704</v>
      </c>
      <c r="AY112" s="152">
        <v>1.0287136428408341</v>
      </c>
      <c r="AZ112" s="154">
        <v>77738</v>
      </c>
      <c r="BA112" s="156">
        <v>76683.833333333299</v>
      </c>
      <c r="BB112" s="152">
        <v>1.0137469218848827</v>
      </c>
      <c r="BC112" s="154">
        <v>76493</v>
      </c>
      <c r="BD112" s="156">
        <v>76685</v>
      </c>
      <c r="BE112" s="152">
        <v>0.99749625089652472</v>
      </c>
      <c r="BF112" s="154">
        <v>76114</v>
      </c>
      <c r="BG112" s="156">
        <v>76681.875</v>
      </c>
      <c r="BH112" s="152">
        <v>0.99259440382750164</v>
      </c>
      <c r="BI112" s="154">
        <v>74454</v>
      </c>
      <c r="BJ112" s="156">
        <v>76668.841666666704</v>
      </c>
      <c r="BK112" s="152">
        <v>0.97111158042146806</v>
      </c>
      <c r="BL112" s="154">
        <v>72371</v>
      </c>
      <c r="BM112" s="156">
        <v>76660.008333333302</v>
      </c>
      <c r="BN112" s="152">
        <v>0.94405155404257435</v>
      </c>
      <c r="BO112" s="154">
        <v>69749</v>
      </c>
      <c r="BP112" s="156">
        <v>76650.491666666698</v>
      </c>
      <c r="BQ112" s="152">
        <v>0.9099615473221031</v>
      </c>
      <c r="BR112" s="154">
        <v>67116</v>
      </c>
      <c r="BS112" s="156">
        <v>76642.233333333294</v>
      </c>
      <c r="BT112" s="152">
        <v>0.87570517038691076</v>
      </c>
      <c r="BU112" s="154">
        <v>65407</v>
      </c>
      <c r="BV112" s="156">
        <v>76632.675000000003</v>
      </c>
      <c r="BW112" s="152">
        <v>0.85351320438703204</v>
      </c>
      <c r="BX112" s="154">
        <v>63393</v>
      </c>
      <c r="BY112" s="156">
        <v>76630.55</v>
      </c>
      <c r="BZ112" s="152">
        <v>0.82725492639684828</v>
      </c>
    </row>
    <row r="113" spans="1:78" x14ac:dyDescent="0.2">
      <c r="A113" s="158" t="s">
        <v>182</v>
      </c>
      <c r="B113" s="158" t="s">
        <v>219</v>
      </c>
      <c r="C113" s="158" t="s">
        <v>251</v>
      </c>
      <c r="D113" s="158" t="s">
        <v>252</v>
      </c>
      <c r="E113" s="158" t="s">
        <v>400</v>
      </c>
      <c r="F113" s="158" t="s">
        <v>87</v>
      </c>
      <c r="G113" s="154">
        <v>139316</v>
      </c>
      <c r="H113" s="156">
        <v>113118.95833333299</v>
      </c>
      <c r="I113" s="152">
        <v>1.2315884273745781</v>
      </c>
      <c r="J113" s="154">
        <v>138707</v>
      </c>
      <c r="K113" s="156">
        <v>113173.016666667</v>
      </c>
      <c r="L113" s="152">
        <v>1.2256190042944535</v>
      </c>
      <c r="M113" s="154">
        <v>138748</v>
      </c>
      <c r="N113" s="156">
        <v>113230.55</v>
      </c>
      <c r="O113" s="152">
        <v>1.225358350727785</v>
      </c>
      <c r="P113" s="154">
        <v>139358</v>
      </c>
      <c r="Q113" s="156">
        <v>113294.25</v>
      </c>
      <c r="R113" s="152">
        <v>1.230053599366252</v>
      </c>
      <c r="S113" s="154">
        <v>139400</v>
      </c>
      <c r="T113" s="156">
        <v>113363.4</v>
      </c>
      <c r="U113" s="152">
        <v>1.2296737747809259</v>
      </c>
      <c r="V113" s="154">
        <v>139877</v>
      </c>
      <c r="W113" s="156">
        <v>113436.441666667</v>
      </c>
      <c r="X113" s="152">
        <v>1.2330869863762881</v>
      </c>
      <c r="Y113" s="154">
        <v>140237</v>
      </c>
      <c r="Z113" s="156">
        <v>113511.608333333</v>
      </c>
      <c r="AA113" s="152">
        <v>1.2354419258001035</v>
      </c>
      <c r="AB113" s="154">
        <v>140806</v>
      </c>
      <c r="AC113" s="156">
        <v>113545.66666666701</v>
      </c>
      <c r="AD113" s="152">
        <v>1.2400825512202103</v>
      </c>
      <c r="AE113" s="154">
        <v>142064</v>
      </c>
      <c r="AF113" s="156">
        <v>113574.3</v>
      </c>
      <c r="AG113" s="152">
        <v>1.2508463622492061</v>
      </c>
      <c r="AH113" s="154">
        <v>142034</v>
      </c>
      <c r="AI113" s="156">
        <v>113604.1</v>
      </c>
      <c r="AJ113" s="152">
        <v>1.2502541721645608</v>
      </c>
      <c r="AK113" s="154">
        <v>142163</v>
      </c>
      <c r="AL113" s="156">
        <v>113639.70833333299</v>
      </c>
      <c r="AM113" s="152">
        <v>1.2509975789712626</v>
      </c>
      <c r="AN113" s="154">
        <v>143094</v>
      </c>
      <c r="AO113" s="156">
        <v>113674.04166666701</v>
      </c>
      <c r="AP113" s="152">
        <f t="shared" si="1"/>
        <v>1.2588098206238048</v>
      </c>
      <c r="AQ113" s="154">
        <v>141905</v>
      </c>
      <c r="AR113" s="156">
        <v>113692.191666667</v>
      </c>
      <c r="AS113" s="152">
        <v>1.2481508001538915</v>
      </c>
      <c r="AT113" s="154">
        <v>139061</v>
      </c>
      <c r="AU113" s="156">
        <v>113709.54166666701</v>
      </c>
      <c r="AV113" s="152">
        <v>1.2229492614406039</v>
      </c>
      <c r="AW113" s="154">
        <v>136770</v>
      </c>
      <c r="AX113" s="156">
        <v>113732.175</v>
      </c>
      <c r="AY113" s="152">
        <v>1.20256207181477</v>
      </c>
      <c r="AZ113" s="154">
        <v>134050</v>
      </c>
      <c r="BA113" s="156">
        <v>113756.825</v>
      </c>
      <c r="BB113" s="152">
        <v>1.1783908350114378</v>
      </c>
      <c r="BC113" s="154">
        <v>131548</v>
      </c>
      <c r="BD113" s="156">
        <v>113778.633333333</v>
      </c>
      <c r="BE113" s="152">
        <v>1.1561748998567134</v>
      </c>
      <c r="BF113" s="154">
        <v>130478</v>
      </c>
      <c r="BG113" s="156">
        <v>113803.4</v>
      </c>
      <c r="BH113" s="152">
        <v>1.1465211056963149</v>
      </c>
      <c r="BI113" s="154">
        <v>127254</v>
      </c>
      <c r="BJ113" s="156">
        <v>113829.116666667</v>
      </c>
      <c r="BK113" s="152">
        <v>1.1179389221884759</v>
      </c>
      <c r="BL113" s="154">
        <v>123803</v>
      </c>
      <c r="BM113" s="156">
        <v>113856.59166666699</v>
      </c>
      <c r="BN113" s="152">
        <v>1.0873590908329021</v>
      </c>
      <c r="BO113" s="154">
        <v>118783</v>
      </c>
      <c r="BP113" s="156">
        <v>113891.09166666699</v>
      </c>
      <c r="BQ113" s="152">
        <v>1.0429525106989974</v>
      </c>
      <c r="BR113" s="154">
        <v>113630</v>
      </c>
      <c r="BS113" s="156">
        <v>113924.70833333299</v>
      </c>
      <c r="BT113" s="152">
        <v>0.9974131306751236</v>
      </c>
      <c r="BU113" s="154">
        <v>110104</v>
      </c>
      <c r="BV113" s="156">
        <v>113954.308333333</v>
      </c>
      <c r="BW113" s="152">
        <v>0.96621182305744613</v>
      </c>
      <c r="BX113" s="154">
        <v>106644</v>
      </c>
      <c r="BY113" s="156">
        <v>113993.72500000001</v>
      </c>
      <c r="BZ113" s="152">
        <v>0.93552517912718436</v>
      </c>
    </row>
    <row r="114" spans="1:78" x14ac:dyDescent="0.2">
      <c r="A114" s="158" t="s">
        <v>180</v>
      </c>
      <c r="B114" s="158" t="s">
        <v>215</v>
      </c>
      <c r="C114" s="158" t="s">
        <v>246</v>
      </c>
      <c r="D114" s="158" t="s">
        <v>247</v>
      </c>
      <c r="E114" s="158" t="s">
        <v>401</v>
      </c>
      <c r="F114" s="158" t="s">
        <v>88</v>
      </c>
      <c r="G114" s="154">
        <v>87391</v>
      </c>
      <c r="H114" s="156">
        <v>86916.816666666695</v>
      </c>
      <c r="I114" s="152">
        <v>1.0054555994054848</v>
      </c>
      <c r="J114" s="154">
        <v>86718</v>
      </c>
      <c r="K114" s="156">
        <v>86959.233333333294</v>
      </c>
      <c r="L114" s="152">
        <v>0.99722590317225324</v>
      </c>
      <c r="M114" s="154">
        <v>86296</v>
      </c>
      <c r="N114" s="156">
        <v>87008.35</v>
      </c>
      <c r="O114" s="152">
        <v>0.99181285474325154</v>
      </c>
      <c r="P114" s="154">
        <v>86069</v>
      </c>
      <c r="Q114" s="156">
        <v>87068.85</v>
      </c>
      <c r="R114" s="152">
        <v>0.98851655902196933</v>
      </c>
      <c r="S114" s="154">
        <v>86229</v>
      </c>
      <c r="T114" s="156">
        <v>87141.433333333305</v>
      </c>
      <c r="U114" s="152">
        <v>0.98952928247297622</v>
      </c>
      <c r="V114" s="154">
        <v>86071</v>
      </c>
      <c r="W114" s="156">
        <v>87217.25</v>
      </c>
      <c r="X114" s="152">
        <v>0.98685753105033691</v>
      </c>
      <c r="Y114" s="154">
        <v>85929</v>
      </c>
      <c r="Z114" s="156">
        <v>87301.366666666698</v>
      </c>
      <c r="AA114" s="152">
        <v>0.98428012390794917</v>
      </c>
      <c r="AB114" s="154">
        <v>85843</v>
      </c>
      <c r="AC114" s="156">
        <v>87391.475000000006</v>
      </c>
      <c r="AD114" s="152">
        <v>0.98228116644100572</v>
      </c>
      <c r="AE114" s="154">
        <v>86410</v>
      </c>
      <c r="AF114" s="156">
        <v>87480.125</v>
      </c>
      <c r="AG114" s="152">
        <v>0.98776722141172069</v>
      </c>
      <c r="AH114" s="154">
        <v>86343</v>
      </c>
      <c r="AI114" s="156">
        <v>87561.625</v>
      </c>
      <c r="AJ114" s="152">
        <v>0.98608265892735547</v>
      </c>
      <c r="AK114" s="154">
        <v>86326</v>
      </c>
      <c r="AL114" s="156">
        <v>87640.824999999997</v>
      </c>
      <c r="AM114" s="152">
        <v>0.98499757390462728</v>
      </c>
      <c r="AN114" s="154">
        <v>86538</v>
      </c>
      <c r="AO114" s="156">
        <v>87723.725000000006</v>
      </c>
      <c r="AP114" s="152">
        <f t="shared" si="1"/>
        <v>0.98648341711435528</v>
      </c>
      <c r="AQ114" s="154">
        <v>86198</v>
      </c>
      <c r="AR114" s="156">
        <v>87797.333333333299</v>
      </c>
      <c r="AS114" s="152">
        <v>0.9817838051269594</v>
      </c>
      <c r="AT114" s="154">
        <v>84888</v>
      </c>
      <c r="AU114" s="156">
        <v>87857.191666666695</v>
      </c>
      <c r="AV114" s="152">
        <v>0.96620434126859056</v>
      </c>
      <c r="AW114" s="154">
        <v>83970</v>
      </c>
      <c r="AX114" s="156">
        <v>87915.016666666706</v>
      </c>
      <c r="AY114" s="152">
        <v>0.95512693034428475</v>
      </c>
      <c r="AZ114" s="154">
        <v>83390</v>
      </c>
      <c r="BA114" s="156">
        <v>87966.666666666701</v>
      </c>
      <c r="BB114" s="152">
        <v>0.94797271693823382</v>
      </c>
      <c r="BC114" s="154">
        <v>81812</v>
      </c>
      <c r="BD114" s="156">
        <v>88019.908333333296</v>
      </c>
      <c r="BE114" s="152">
        <v>0.92947154284887668</v>
      </c>
      <c r="BF114" s="154">
        <v>81892</v>
      </c>
      <c r="BG114" s="156">
        <v>88073.366666666698</v>
      </c>
      <c r="BH114" s="152">
        <v>0.92981571046260258</v>
      </c>
      <c r="BI114" s="154">
        <v>80439</v>
      </c>
      <c r="BJ114" s="156">
        <v>88124.766666666706</v>
      </c>
      <c r="BK114" s="152">
        <v>0.91278539555471128</v>
      </c>
      <c r="BL114" s="154">
        <v>78801</v>
      </c>
      <c r="BM114" s="156">
        <v>88180.358333333294</v>
      </c>
      <c r="BN114" s="152">
        <v>0.89363438173070142</v>
      </c>
      <c r="BO114" s="154">
        <v>76510</v>
      </c>
      <c r="BP114" s="156">
        <v>88223.925000000003</v>
      </c>
      <c r="BQ114" s="152">
        <v>0.86722507528428372</v>
      </c>
      <c r="BR114" s="154">
        <v>73696</v>
      </c>
      <c r="BS114" s="156">
        <v>88257.358333333294</v>
      </c>
      <c r="BT114" s="152">
        <v>0.83501252917249713</v>
      </c>
      <c r="BU114" s="154">
        <v>72196</v>
      </c>
      <c r="BV114" s="156">
        <v>88292.291666666701</v>
      </c>
      <c r="BW114" s="152">
        <v>0.81769312628744928</v>
      </c>
      <c r="BX114" s="154">
        <v>70673</v>
      </c>
      <c r="BY114" s="156">
        <v>88332.3</v>
      </c>
      <c r="BZ114" s="152">
        <v>0.80008105755199399</v>
      </c>
    </row>
    <row r="115" spans="1:78" x14ac:dyDescent="0.2">
      <c r="A115" s="158" t="s">
        <v>182</v>
      </c>
      <c r="B115" s="158" t="s">
        <v>219</v>
      </c>
      <c r="C115" s="158" t="s">
        <v>224</v>
      </c>
      <c r="D115" s="158" t="s">
        <v>225</v>
      </c>
      <c r="E115" s="158" t="s">
        <v>402</v>
      </c>
      <c r="F115" s="158" t="s">
        <v>89</v>
      </c>
      <c r="G115" s="154">
        <v>185820</v>
      </c>
      <c r="H115" s="156">
        <v>177550.92499999999</v>
      </c>
      <c r="I115" s="152">
        <v>1.0465729761757085</v>
      </c>
      <c r="J115" s="154">
        <v>185018</v>
      </c>
      <c r="K115" s="156">
        <v>177722.808333333</v>
      </c>
      <c r="L115" s="152">
        <v>1.0410481453398164</v>
      </c>
      <c r="M115" s="154">
        <v>183965</v>
      </c>
      <c r="N115" s="156">
        <v>177909.05</v>
      </c>
      <c r="O115" s="152">
        <v>1.0340395837086422</v>
      </c>
      <c r="P115" s="154">
        <v>183947</v>
      </c>
      <c r="Q115" s="156">
        <v>178116.09166666699</v>
      </c>
      <c r="R115" s="152">
        <v>1.0327365611875494</v>
      </c>
      <c r="S115" s="154">
        <v>184279</v>
      </c>
      <c r="T115" s="156">
        <v>178338.875</v>
      </c>
      <c r="U115" s="152">
        <v>1.0333080771088188</v>
      </c>
      <c r="V115" s="154">
        <v>184585</v>
      </c>
      <c r="W115" s="156">
        <v>178559.83333333299</v>
      </c>
      <c r="X115" s="152">
        <v>1.0337431243868789</v>
      </c>
      <c r="Y115" s="154">
        <v>183859</v>
      </c>
      <c r="Z115" s="156">
        <v>178782.85833333299</v>
      </c>
      <c r="AA115" s="152">
        <v>1.0283927760971512</v>
      </c>
      <c r="AB115" s="154">
        <v>184732</v>
      </c>
      <c r="AC115" s="156">
        <v>178913.45</v>
      </c>
      <c r="AD115" s="152">
        <v>1.0325215907468108</v>
      </c>
      <c r="AE115" s="154">
        <v>185943</v>
      </c>
      <c r="AF115" s="156">
        <v>179043.47500000001</v>
      </c>
      <c r="AG115" s="152">
        <v>1.0385354730184946</v>
      </c>
      <c r="AH115" s="154">
        <v>185103</v>
      </c>
      <c r="AI115" s="156">
        <v>179174.14166666701</v>
      </c>
      <c r="AJ115" s="152">
        <v>1.0330899217832612</v>
      </c>
      <c r="AK115" s="154">
        <v>184745</v>
      </c>
      <c r="AL115" s="156">
        <v>179299.57500000001</v>
      </c>
      <c r="AM115" s="152">
        <v>1.0303705404767411</v>
      </c>
      <c r="AN115" s="154">
        <v>186029</v>
      </c>
      <c r="AO115" s="156">
        <v>179418.6</v>
      </c>
      <c r="AP115" s="152">
        <f t="shared" si="1"/>
        <v>1.0368434487840168</v>
      </c>
      <c r="AQ115" s="154">
        <v>185946</v>
      </c>
      <c r="AR115" s="156">
        <v>179514.13333333301</v>
      </c>
      <c r="AS115" s="152">
        <v>1.0358293051763445</v>
      </c>
      <c r="AT115" s="154">
        <v>182775</v>
      </c>
      <c r="AU115" s="156">
        <v>179598.46666666699</v>
      </c>
      <c r="AV115" s="152">
        <v>1.0176868622115167</v>
      </c>
      <c r="AW115" s="154">
        <v>181536</v>
      </c>
      <c r="AX115" s="156">
        <v>179673.07500000001</v>
      </c>
      <c r="AY115" s="152">
        <v>1.0103684149670171</v>
      </c>
      <c r="AZ115" s="154">
        <v>179495</v>
      </c>
      <c r="BA115" s="156">
        <v>179735.74166666699</v>
      </c>
      <c r="BB115" s="152">
        <v>0.99866057989115231</v>
      </c>
      <c r="BC115" s="154">
        <v>176664</v>
      </c>
      <c r="BD115" s="156">
        <v>179798.54166666701</v>
      </c>
      <c r="BE115" s="152">
        <v>0.98256636768234629</v>
      </c>
      <c r="BF115" s="154">
        <v>175609</v>
      </c>
      <c r="BG115" s="156">
        <v>179859.53333333301</v>
      </c>
      <c r="BH115" s="152">
        <v>0.97636748381051608</v>
      </c>
      <c r="BI115" s="154">
        <v>173063</v>
      </c>
      <c r="BJ115" s="156">
        <v>179926.70833333299</v>
      </c>
      <c r="BK115" s="152">
        <v>0.96185275439698892</v>
      </c>
      <c r="BL115" s="154">
        <v>169001</v>
      </c>
      <c r="BM115" s="156">
        <v>179978.45</v>
      </c>
      <c r="BN115" s="152">
        <v>0.93900686443293624</v>
      </c>
      <c r="BO115" s="154">
        <v>164291</v>
      </c>
      <c r="BP115" s="156">
        <v>180026.83333333299</v>
      </c>
      <c r="BQ115" s="152">
        <v>0.91259173401002425</v>
      </c>
      <c r="BR115" s="154">
        <v>158595</v>
      </c>
      <c r="BS115" s="156">
        <v>180063.308333333</v>
      </c>
      <c r="BT115" s="152">
        <v>0.88077355385700851</v>
      </c>
      <c r="BU115" s="154">
        <v>154945</v>
      </c>
      <c r="BV115" s="156">
        <v>180100.85833333299</v>
      </c>
      <c r="BW115" s="152">
        <v>0.86032349558948684</v>
      </c>
      <c r="BX115" s="154">
        <v>151334</v>
      </c>
      <c r="BY115" s="156">
        <v>180152.816666667</v>
      </c>
      <c r="BZ115" s="152">
        <v>0.84003127344941897</v>
      </c>
    </row>
    <row r="116" spans="1:78" x14ac:dyDescent="0.2">
      <c r="A116" s="158" t="s">
        <v>180</v>
      </c>
      <c r="B116" s="158" t="s">
        <v>215</v>
      </c>
      <c r="C116" s="158" t="s">
        <v>246</v>
      </c>
      <c r="D116" s="158" t="s">
        <v>247</v>
      </c>
      <c r="E116" s="158" t="s">
        <v>403</v>
      </c>
      <c r="F116" s="158" t="s">
        <v>90</v>
      </c>
      <c r="G116" s="154">
        <v>172144</v>
      </c>
      <c r="H116" s="156">
        <v>161486.97500000001</v>
      </c>
      <c r="I116" s="152">
        <v>1.0659930932510191</v>
      </c>
      <c r="J116" s="154">
        <v>172352</v>
      </c>
      <c r="K116" s="156">
        <v>161702.39999999999</v>
      </c>
      <c r="L116" s="152">
        <v>1.0658592575001979</v>
      </c>
      <c r="M116" s="154">
        <v>173035</v>
      </c>
      <c r="N116" s="156">
        <v>161922.308333333</v>
      </c>
      <c r="O116" s="152">
        <v>1.0686297754833782</v>
      </c>
      <c r="P116" s="154">
        <v>173610</v>
      </c>
      <c r="Q116" s="156">
        <v>162153.42499999999</v>
      </c>
      <c r="R116" s="152">
        <v>1.0706526858745045</v>
      </c>
      <c r="S116" s="154">
        <v>173735</v>
      </c>
      <c r="T116" s="156">
        <v>162388.41666666701</v>
      </c>
      <c r="U116" s="152">
        <v>1.0698731077391068</v>
      </c>
      <c r="V116" s="154">
        <v>174468</v>
      </c>
      <c r="W116" s="156">
        <v>162636.63333333301</v>
      </c>
      <c r="X116" s="152">
        <v>1.0727472428823457</v>
      </c>
      <c r="Y116" s="154">
        <v>174617</v>
      </c>
      <c r="Z116" s="156">
        <v>162893.08333333299</v>
      </c>
      <c r="AA116" s="152">
        <v>1.0719730784558605</v>
      </c>
      <c r="AB116" s="154">
        <v>174214</v>
      </c>
      <c r="AC116" s="156">
        <v>162985.35833333299</v>
      </c>
      <c r="AD116" s="152">
        <v>1.068893560633235</v>
      </c>
      <c r="AE116" s="154">
        <v>174858</v>
      </c>
      <c r="AF116" s="156">
        <v>163085.01666666701</v>
      </c>
      <c r="AG116" s="152">
        <v>1.0721892395387618</v>
      </c>
      <c r="AH116" s="154">
        <v>173518</v>
      </c>
      <c r="AI116" s="156">
        <v>163179.54999999999</v>
      </c>
      <c r="AJ116" s="152">
        <v>1.0633562845344287</v>
      </c>
      <c r="AK116" s="154">
        <v>172558</v>
      </c>
      <c r="AL116" s="156">
        <v>163278.29166666701</v>
      </c>
      <c r="AM116" s="152">
        <v>1.0568336931909941</v>
      </c>
      <c r="AN116" s="154">
        <v>172373</v>
      </c>
      <c r="AO116" s="156">
        <v>163373.83333333299</v>
      </c>
      <c r="AP116" s="152">
        <f t="shared" si="1"/>
        <v>1.0550832803702777</v>
      </c>
      <c r="AQ116" s="154">
        <v>170636</v>
      </c>
      <c r="AR116" s="156">
        <v>163455.941666667</v>
      </c>
      <c r="AS116" s="152">
        <v>1.0439265667562894</v>
      </c>
      <c r="AT116" s="154">
        <v>167344</v>
      </c>
      <c r="AU116" s="156">
        <v>163517.13333333301</v>
      </c>
      <c r="AV116" s="152">
        <v>1.0234034598617006</v>
      </c>
      <c r="AW116" s="154">
        <v>164620</v>
      </c>
      <c r="AX116" s="156">
        <v>163579.71666666699</v>
      </c>
      <c r="AY116" s="152">
        <v>1.0063594885388685</v>
      </c>
      <c r="AZ116" s="154">
        <v>161872</v>
      </c>
      <c r="BA116" s="156">
        <v>163627.17499999999</v>
      </c>
      <c r="BB116" s="152">
        <v>0.98927332822313907</v>
      </c>
      <c r="BC116" s="154">
        <v>158674</v>
      </c>
      <c r="BD116" s="156">
        <v>163667.191666667</v>
      </c>
      <c r="BE116" s="152">
        <v>0.96949179847335321</v>
      </c>
      <c r="BF116" s="154">
        <v>157729</v>
      </c>
      <c r="BG116" s="156">
        <v>163700.95833333299</v>
      </c>
      <c r="BH116" s="152">
        <v>0.96351909974056038</v>
      </c>
      <c r="BI116" s="154">
        <v>154199</v>
      </c>
      <c r="BJ116" s="156">
        <v>163730.23333333299</v>
      </c>
      <c r="BK116" s="152">
        <v>0.94178696787215432</v>
      </c>
      <c r="BL116" s="154">
        <v>150748</v>
      </c>
      <c r="BM116" s="156">
        <v>163757.76666666701</v>
      </c>
      <c r="BN116" s="152">
        <v>0.92055481134431494</v>
      </c>
      <c r="BO116" s="154">
        <v>145647</v>
      </c>
      <c r="BP116" s="156">
        <v>163772</v>
      </c>
      <c r="BQ116" s="152">
        <v>0.88932784602984638</v>
      </c>
      <c r="BR116" s="154">
        <v>141187</v>
      </c>
      <c r="BS116" s="156">
        <v>163763.86666666699</v>
      </c>
      <c r="BT116" s="152">
        <v>0.86213767953695764</v>
      </c>
      <c r="BU116" s="154">
        <v>137699</v>
      </c>
      <c r="BV116" s="156">
        <v>163745.70000000001</v>
      </c>
      <c r="BW116" s="152">
        <v>0.84093200615344399</v>
      </c>
      <c r="BX116" s="154">
        <v>134613</v>
      </c>
      <c r="BY116" s="156">
        <v>163726.45000000001</v>
      </c>
      <c r="BZ116" s="152">
        <v>0.82218236576924497</v>
      </c>
    </row>
    <row r="117" spans="1:78" x14ac:dyDescent="0.2">
      <c r="A117" s="158" t="s">
        <v>181</v>
      </c>
      <c r="B117" s="158" t="s">
        <v>199</v>
      </c>
      <c r="C117" s="158" t="s">
        <v>257</v>
      </c>
      <c r="D117" s="158" t="s">
        <v>258</v>
      </c>
      <c r="E117" s="158" t="s">
        <v>404</v>
      </c>
      <c r="F117" s="158" t="s">
        <v>91</v>
      </c>
      <c r="G117" s="154">
        <v>194148</v>
      </c>
      <c r="H117" s="156">
        <v>160441.01666666701</v>
      </c>
      <c r="I117" s="152">
        <v>1.2100895645866092</v>
      </c>
      <c r="J117" s="154">
        <v>193381</v>
      </c>
      <c r="K117" s="156">
        <v>160489.45000000001</v>
      </c>
      <c r="L117" s="152">
        <v>1.204945247179799</v>
      </c>
      <c r="M117" s="154">
        <v>192167</v>
      </c>
      <c r="N117" s="156">
        <v>160542.99166666699</v>
      </c>
      <c r="O117" s="152">
        <v>1.1969815561864792</v>
      </c>
      <c r="P117" s="154">
        <v>191881</v>
      </c>
      <c r="Q117" s="156">
        <v>160604.15</v>
      </c>
      <c r="R117" s="152">
        <v>1.1947449676736248</v>
      </c>
      <c r="S117" s="154">
        <v>190938</v>
      </c>
      <c r="T117" s="156">
        <v>160673.86666666699</v>
      </c>
      <c r="U117" s="152">
        <v>1.1883575341851877</v>
      </c>
      <c r="V117" s="154">
        <v>190326</v>
      </c>
      <c r="W117" s="156">
        <v>160742.15833333301</v>
      </c>
      <c r="X117" s="152">
        <v>1.1840453181256818</v>
      </c>
      <c r="Y117" s="154">
        <v>189796</v>
      </c>
      <c r="Z117" s="156">
        <v>160817.14166666701</v>
      </c>
      <c r="AA117" s="152">
        <v>1.1801975711855319</v>
      </c>
      <c r="AB117" s="154">
        <v>189372</v>
      </c>
      <c r="AC117" s="156">
        <v>160862.32500000001</v>
      </c>
      <c r="AD117" s="152">
        <v>1.1772302806141834</v>
      </c>
      <c r="AE117" s="154">
        <v>188534</v>
      </c>
      <c r="AF117" s="156">
        <v>160900.27499999999</v>
      </c>
      <c r="AG117" s="152">
        <v>1.1717444236810659</v>
      </c>
      <c r="AH117" s="154">
        <v>186450</v>
      </c>
      <c r="AI117" s="156">
        <v>160942.23333333299</v>
      </c>
      <c r="AJ117" s="152">
        <v>1.1584901994856565</v>
      </c>
      <c r="AK117" s="154">
        <v>185078</v>
      </c>
      <c r="AL117" s="156">
        <v>160985.08333333299</v>
      </c>
      <c r="AM117" s="152">
        <v>1.1496593110852427</v>
      </c>
      <c r="AN117" s="154">
        <v>185295</v>
      </c>
      <c r="AO117" s="156">
        <v>161025.34166666699</v>
      </c>
      <c r="AP117" s="152">
        <f t="shared" si="1"/>
        <v>1.1507194959633917</v>
      </c>
      <c r="AQ117" s="154">
        <v>184587</v>
      </c>
      <c r="AR117" s="156">
        <v>161034.15</v>
      </c>
      <c r="AS117" s="152">
        <v>1.1462599703230651</v>
      </c>
      <c r="AT117" s="154">
        <v>181431</v>
      </c>
      <c r="AU117" s="156">
        <v>161035.53333333301</v>
      </c>
      <c r="AV117" s="152">
        <v>1.1266519645974638</v>
      </c>
      <c r="AW117" s="154">
        <v>179501</v>
      </c>
      <c r="AX117" s="156">
        <v>161039.92499999999</v>
      </c>
      <c r="AY117" s="152">
        <v>1.1146366343625658</v>
      </c>
      <c r="AZ117" s="154">
        <v>177079</v>
      </c>
      <c r="BA117" s="156">
        <v>161042.28333333301</v>
      </c>
      <c r="BB117" s="152">
        <v>1.0995807829765643</v>
      </c>
      <c r="BC117" s="154">
        <v>173749</v>
      </c>
      <c r="BD117" s="156">
        <v>161040.51666666701</v>
      </c>
      <c r="BE117" s="152">
        <v>1.0789148196763296</v>
      </c>
      <c r="BF117" s="154">
        <v>172697</v>
      </c>
      <c r="BG117" s="156">
        <v>161045.34166666699</v>
      </c>
      <c r="BH117" s="152">
        <v>1.0723501730180418</v>
      </c>
      <c r="BI117" s="154">
        <v>169182</v>
      </c>
      <c r="BJ117" s="156">
        <v>161041.98333333299</v>
      </c>
      <c r="BK117" s="152">
        <v>1.0505459290688093</v>
      </c>
      <c r="BL117" s="154">
        <v>165733</v>
      </c>
      <c r="BM117" s="156">
        <v>161032.75</v>
      </c>
      <c r="BN117" s="152">
        <v>1.0291881620353625</v>
      </c>
      <c r="BO117" s="154">
        <v>162299</v>
      </c>
      <c r="BP117" s="156">
        <v>161025.32500000001</v>
      </c>
      <c r="BQ117" s="152">
        <v>1.0079097806509627</v>
      </c>
      <c r="BR117" s="154">
        <v>157390</v>
      </c>
      <c r="BS117" s="156">
        <v>161015.33333333299</v>
      </c>
      <c r="BT117" s="152">
        <v>0.97748454598527057</v>
      </c>
      <c r="BU117" s="154">
        <v>154666</v>
      </c>
      <c r="BV117" s="156">
        <v>161006.59166666699</v>
      </c>
      <c r="BW117" s="152">
        <v>0.96061905539995551</v>
      </c>
      <c r="BX117" s="154">
        <v>151708</v>
      </c>
      <c r="BY117" s="156">
        <v>161000.22500000001</v>
      </c>
      <c r="BZ117" s="152">
        <v>0.94228439742863712</v>
      </c>
    </row>
    <row r="118" spans="1:78" x14ac:dyDescent="0.2">
      <c r="A118" s="158" t="s">
        <v>183</v>
      </c>
      <c r="B118" s="158" t="s">
        <v>211</v>
      </c>
      <c r="C118" s="158" t="s">
        <v>405</v>
      </c>
      <c r="D118" s="158" t="s">
        <v>406</v>
      </c>
      <c r="E118" s="158" t="s">
        <v>407</v>
      </c>
      <c r="F118" s="158" t="s">
        <v>408</v>
      </c>
      <c r="G118" s="154">
        <v>549178</v>
      </c>
      <c r="H118" s="156">
        <v>611554.86666666705</v>
      </c>
      <c r="I118" s="152">
        <v>0.89800282841888324</v>
      </c>
      <c r="J118" s="154">
        <v>547616</v>
      </c>
      <c r="K118" s="156">
        <v>612739.39166666695</v>
      </c>
      <c r="L118" s="152">
        <v>0.89371763501359092</v>
      </c>
      <c r="M118" s="154">
        <v>545882</v>
      </c>
      <c r="N118" s="156">
        <v>613984.97499999998</v>
      </c>
      <c r="O118" s="152">
        <v>0.88908038832709224</v>
      </c>
      <c r="P118" s="154">
        <v>547219</v>
      </c>
      <c r="Q118" s="156">
        <v>615287</v>
      </c>
      <c r="R118" s="152">
        <v>0.88937195162582661</v>
      </c>
      <c r="S118" s="154">
        <v>547413</v>
      </c>
      <c r="T118" s="156">
        <v>616623.96666666702</v>
      </c>
      <c r="U118" s="152">
        <v>0.88775822801567994</v>
      </c>
      <c r="V118" s="154">
        <v>548173</v>
      </c>
      <c r="W118" s="156">
        <v>617985.29166666698</v>
      </c>
      <c r="X118" s="152">
        <v>0.88703243813718013</v>
      </c>
      <c r="Y118" s="154">
        <v>548009</v>
      </c>
      <c r="Z118" s="156">
        <v>619407.01666666695</v>
      </c>
      <c r="AA118" s="152">
        <v>0.88473166311403006</v>
      </c>
      <c r="AB118" s="154">
        <v>548829</v>
      </c>
      <c r="AC118" s="156">
        <v>619861.65</v>
      </c>
      <c r="AD118" s="152">
        <v>0.88540563850013942</v>
      </c>
      <c r="AE118" s="154">
        <v>551458</v>
      </c>
      <c r="AF118" s="156">
        <v>620329.39166666695</v>
      </c>
      <c r="AG118" s="152">
        <v>0.88897609464928451</v>
      </c>
      <c r="AH118" s="154">
        <v>548859</v>
      </c>
      <c r="AI118" s="156">
        <v>620812.10833333305</v>
      </c>
      <c r="AJ118" s="152">
        <v>0.88409841340481843</v>
      </c>
      <c r="AK118" s="154">
        <v>547092</v>
      </c>
      <c r="AL118" s="156">
        <v>621301.20833333302</v>
      </c>
      <c r="AM118" s="152">
        <v>0.88055840333482949</v>
      </c>
      <c r="AN118" s="154">
        <v>547947</v>
      </c>
      <c r="AO118" s="156">
        <v>621761.17500000005</v>
      </c>
      <c r="AP118" s="152">
        <f t="shared" si="1"/>
        <v>0.88128210964603881</v>
      </c>
      <c r="AQ118" s="154">
        <v>545934</v>
      </c>
      <c r="AR118" s="156">
        <v>622152.125</v>
      </c>
      <c r="AS118" s="152">
        <v>0.87749278361783301</v>
      </c>
      <c r="AT118" s="154">
        <v>536947</v>
      </c>
      <c r="AU118" s="156">
        <v>622516.191666667</v>
      </c>
      <c r="AV118" s="152">
        <v>0.86254302649129178</v>
      </c>
      <c r="AW118" s="154">
        <v>531292</v>
      </c>
      <c r="AX118" s="156">
        <v>622841.15</v>
      </c>
      <c r="AY118" s="152">
        <v>0.85301364561413451</v>
      </c>
      <c r="AZ118" s="154">
        <v>523358</v>
      </c>
      <c r="BA118" s="156">
        <v>623158.67500000005</v>
      </c>
      <c r="BB118" s="152">
        <v>0.83984709030970317</v>
      </c>
      <c r="BC118" s="154">
        <v>514526</v>
      </c>
      <c r="BD118" s="156">
        <v>623491.316666667</v>
      </c>
      <c r="BE118" s="152">
        <v>0.82523362594811822</v>
      </c>
      <c r="BF118" s="154">
        <v>510455</v>
      </c>
      <c r="BG118" s="156">
        <v>623844.60833333305</v>
      </c>
      <c r="BH118" s="152">
        <v>0.8182406214325304</v>
      </c>
      <c r="BI118" s="154">
        <v>500412</v>
      </c>
      <c r="BJ118" s="156">
        <v>624167.433333333</v>
      </c>
      <c r="BK118" s="152">
        <v>0.80172718612949145</v>
      </c>
      <c r="BL118" s="154">
        <v>488042</v>
      </c>
      <c r="BM118" s="156">
        <v>624494.92500000005</v>
      </c>
      <c r="BN118" s="152">
        <v>0.78149874476561998</v>
      </c>
      <c r="BO118" s="154">
        <v>472961</v>
      </c>
      <c r="BP118" s="156">
        <v>624835.941666667</v>
      </c>
      <c r="BQ118" s="152">
        <v>0.75693629073007429</v>
      </c>
      <c r="BR118" s="154">
        <v>456504</v>
      </c>
      <c r="BS118" s="156">
        <v>625121.40833333298</v>
      </c>
      <c r="BT118" s="152">
        <v>0.73026454367817584</v>
      </c>
      <c r="BU118" s="154">
        <v>442065</v>
      </c>
      <c r="BV118" s="156">
        <v>625374.4</v>
      </c>
      <c r="BW118" s="152">
        <v>0.70688055027516317</v>
      </c>
      <c r="BX118" s="154">
        <v>429323</v>
      </c>
      <c r="BY118" s="156">
        <v>625704.17500000005</v>
      </c>
      <c r="BZ118" s="152">
        <v>0.68614373557600117</v>
      </c>
    </row>
    <row r="119" spans="1:78" x14ac:dyDescent="0.2">
      <c r="A119" s="158" t="s">
        <v>183</v>
      </c>
      <c r="B119" s="158" t="s">
        <v>211</v>
      </c>
      <c r="C119" s="158" t="s">
        <v>281</v>
      </c>
      <c r="D119" s="158" t="s">
        <v>282</v>
      </c>
      <c r="E119" s="158" t="s">
        <v>409</v>
      </c>
      <c r="F119" s="158" t="s">
        <v>92</v>
      </c>
      <c r="G119" s="154">
        <v>48351</v>
      </c>
      <c r="H119" s="156">
        <v>54685.3</v>
      </c>
      <c r="I119" s="152">
        <v>0.88416814024975632</v>
      </c>
      <c r="J119" s="154">
        <v>48154</v>
      </c>
      <c r="K119" s="156">
        <v>54736.783333333296</v>
      </c>
      <c r="L119" s="152">
        <v>0.87973748305146482</v>
      </c>
      <c r="M119" s="154">
        <v>47746</v>
      </c>
      <c r="N119" s="156">
        <v>54800.233333333301</v>
      </c>
      <c r="O119" s="152">
        <v>0.8712736624600752</v>
      </c>
      <c r="P119" s="154">
        <v>47536</v>
      </c>
      <c r="Q119" s="156">
        <v>54873.25</v>
      </c>
      <c r="R119" s="152">
        <v>0.86628730756789507</v>
      </c>
      <c r="S119" s="154">
        <v>47947</v>
      </c>
      <c r="T119" s="156">
        <v>54957.891666666699</v>
      </c>
      <c r="U119" s="152">
        <v>0.87243157526512294</v>
      </c>
      <c r="V119" s="154">
        <v>48219</v>
      </c>
      <c r="W119" s="156">
        <v>55040.058333333298</v>
      </c>
      <c r="X119" s="152">
        <v>0.87607101918345287</v>
      </c>
      <c r="Y119" s="154">
        <v>48275</v>
      </c>
      <c r="Z119" s="156">
        <v>55121.233333333301</v>
      </c>
      <c r="AA119" s="152">
        <v>0.87579680425631556</v>
      </c>
      <c r="AB119" s="154">
        <v>48286</v>
      </c>
      <c r="AC119" s="156">
        <v>55171.741666666698</v>
      </c>
      <c r="AD119" s="152">
        <v>0.87519441187359004</v>
      </c>
      <c r="AE119" s="154">
        <v>48680</v>
      </c>
      <c r="AF119" s="156">
        <v>55228.991666666698</v>
      </c>
      <c r="AG119" s="152">
        <v>0.88142112558938279</v>
      </c>
      <c r="AH119" s="154">
        <v>48722</v>
      </c>
      <c r="AI119" s="156">
        <v>55289.191666666702</v>
      </c>
      <c r="AJ119" s="152">
        <v>0.88122105842567422</v>
      </c>
      <c r="AK119" s="154">
        <v>48748</v>
      </c>
      <c r="AL119" s="156">
        <v>55350.258333333302</v>
      </c>
      <c r="AM119" s="152">
        <v>0.88071856334305021</v>
      </c>
      <c r="AN119" s="154">
        <v>48941</v>
      </c>
      <c r="AO119" s="156">
        <v>55410.983333333301</v>
      </c>
      <c r="AP119" s="152">
        <f t="shared" si="1"/>
        <v>0.88323644620395703</v>
      </c>
      <c r="AQ119" s="154">
        <v>49238</v>
      </c>
      <c r="AR119" s="156">
        <v>55460.233333333301</v>
      </c>
      <c r="AS119" s="152">
        <v>0.88780729976493722</v>
      </c>
      <c r="AT119" s="154">
        <v>48588</v>
      </c>
      <c r="AU119" s="156">
        <v>55501.974999999999</v>
      </c>
      <c r="AV119" s="152">
        <v>0.87542830683052275</v>
      </c>
      <c r="AW119" s="154">
        <v>48329</v>
      </c>
      <c r="AX119" s="156">
        <v>55533.175000000003</v>
      </c>
      <c r="AY119" s="152">
        <v>0.87027258931260454</v>
      </c>
      <c r="AZ119" s="154">
        <v>47994</v>
      </c>
      <c r="BA119" s="156">
        <v>55563.616666666698</v>
      </c>
      <c r="BB119" s="152">
        <v>0.86376666745655162</v>
      </c>
      <c r="BC119" s="154">
        <v>46901</v>
      </c>
      <c r="BD119" s="156">
        <v>55581.574999999997</v>
      </c>
      <c r="BE119" s="152">
        <v>0.84382279559368378</v>
      </c>
      <c r="BF119" s="154">
        <v>46490</v>
      </c>
      <c r="BG119" s="156">
        <v>55598.866666666698</v>
      </c>
      <c r="BH119" s="152">
        <v>0.83616812333105062</v>
      </c>
      <c r="BI119" s="154">
        <v>45663</v>
      </c>
      <c r="BJ119" s="156">
        <v>55618.491666666698</v>
      </c>
      <c r="BK119" s="152">
        <v>0.82100392570276715</v>
      </c>
      <c r="BL119" s="154">
        <v>44850</v>
      </c>
      <c r="BM119" s="156">
        <v>55638.224999999999</v>
      </c>
      <c r="BN119" s="152">
        <v>0.80610048217749575</v>
      </c>
      <c r="BO119" s="154">
        <v>43762</v>
      </c>
      <c r="BP119" s="156">
        <v>55651.324999999997</v>
      </c>
      <c r="BQ119" s="152">
        <v>0.78636043256831711</v>
      </c>
      <c r="BR119" s="154">
        <v>42205</v>
      </c>
      <c r="BS119" s="156">
        <v>55640.991666666698</v>
      </c>
      <c r="BT119" s="152">
        <v>0.75852350462840679</v>
      </c>
      <c r="BU119" s="154">
        <v>41044</v>
      </c>
      <c r="BV119" s="156">
        <v>55624.633333333302</v>
      </c>
      <c r="BW119" s="152">
        <v>0.73787452681336063</v>
      </c>
      <c r="BX119" s="154">
        <v>39962</v>
      </c>
      <c r="BY119" s="156">
        <v>55601.566666666702</v>
      </c>
      <c r="BZ119" s="152">
        <v>0.71872075547031899</v>
      </c>
    </row>
    <row r="120" spans="1:78" x14ac:dyDescent="0.2">
      <c r="A120" s="158" t="s">
        <v>182</v>
      </c>
      <c r="B120" s="158" t="s">
        <v>219</v>
      </c>
      <c r="C120" s="158" t="s">
        <v>224</v>
      </c>
      <c r="D120" s="158" t="s">
        <v>225</v>
      </c>
      <c r="E120" s="158" t="s">
        <v>410</v>
      </c>
      <c r="F120" s="158" t="s">
        <v>93</v>
      </c>
      <c r="G120" s="154">
        <v>141348</v>
      </c>
      <c r="H120" s="156">
        <v>138024.9</v>
      </c>
      <c r="I120" s="152">
        <v>1.0240760906184319</v>
      </c>
      <c r="J120" s="154">
        <v>139563</v>
      </c>
      <c r="K120" s="156">
        <v>138142.1</v>
      </c>
      <c r="L120" s="152">
        <v>1.0102857854339842</v>
      </c>
      <c r="M120" s="154">
        <v>137955</v>
      </c>
      <c r="N120" s="156">
        <v>138270.10833333299</v>
      </c>
      <c r="O120" s="152">
        <v>0.99772106685146045</v>
      </c>
      <c r="P120" s="154">
        <v>137226</v>
      </c>
      <c r="Q120" s="156">
        <v>138410.16666666701</v>
      </c>
      <c r="R120" s="152">
        <v>0.99144451094030661</v>
      </c>
      <c r="S120" s="154">
        <v>135868</v>
      </c>
      <c r="T120" s="156">
        <v>138561.65</v>
      </c>
      <c r="U120" s="152">
        <v>0.98055991683124444</v>
      </c>
      <c r="V120" s="154">
        <v>134786</v>
      </c>
      <c r="W120" s="156">
        <v>138712.691666667</v>
      </c>
      <c r="X120" s="152">
        <v>0.9716919077880557</v>
      </c>
      <c r="Y120" s="154">
        <v>133407</v>
      </c>
      <c r="Z120" s="156">
        <v>138870.98333333299</v>
      </c>
      <c r="AA120" s="152">
        <v>0.96065424754559592</v>
      </c>
      <c r="AB120" s="154">
        <v>132539</v>
      </c>
      <c r="AC120" s="156">
        <v>138961.38333333301</v>
      </c>
      <c r="AD120" s="152">
        <v>0.95378296344440272</v>
      </c>
      <c r="AE120" s="154">
        <v>132597</v>
      </c>
      <c r="AF120" s="156">
        <v>139053.70833333299</v>
      </c>
      <c r="AG120" s="152">
        <v>0.95356680227574175</v>
      </c>
      <c r="AH120" s="154">
        <v>130473</v>
      </c>
      <c r="AI120" s="156">
        <v>139146.933333333</v>
      </c>
      <c r="AJ120" s="152">
        <v>0.93766349623707346</v>
      </c>
      <c r="AK120" s="154">
        <v>128827</v>
      </c>
      <c r="AL120" s="156">
        <v>139241.29166666701</v>
      </c>
      <c r="AM120" s="152">
        <v>0.92520687260214429</v>
      </c>
      <c r="AN120" s="154">
        <v>128773</v>
      </c>
      <c r="AO120" s="156">
        <v>139327.00833333301</v>
      </c>
      <c r="AP120" s="152">
        <f t="shared" si="1"/>
        <v>0.92425009006090864</v>
      </c>
      <c r="AQ120" s="154">
        <v>128304</v>
      </c>
      <c r="AR120" s="156">
        <v>139385.01666666701</v>
      </c>
      <c r="AS120" s="152">
        <v>0.92050066117818985</v>
      </c>
      <c r="AT120" s="154">
        <v>127213</v>
      </c>
      <c r="AU120" s="156">
        <v>139434.29999999999</v>
      </c>
      <c r="AV120" s="152">
        <v>0.91235083476590773</v>
      </c>
      <c r="AW120" s="154">
        <v>126891</v>
      </c>
      <c r="AX120" s="156">
        <v>139474.75</v>
      </c>
      <c r="AY120" s="152">
        <v>0.90977757622795519</v>
      </c>
      <c r="AZ120" s="154">
        <v>125773</v>
      </c>
      <c r="BA120" s="156">
        <v>139515.82500000001</v>
      </c>
      <c r="BB120" s="152">
        <v>0.90149629979251455</v>
      </c>
      <c r="BC120" s="154">
        <v>124156</v>
      </c>
      <c r="BD120" s="156">
        <v>139551.77499999999</v>
      </c>
      <c r="BE120" s="152">
        <v>0.88967696756275583</v>
      </c>
      <c r="BF120" s="154">
        <v>124049</v>
      </c>
      <c r="BG120" s="156">
        <v>139588.33333333299</v>
      </c>
      <c r="BH120" s="152">
        <v>0.88867742051031229</v>
      </c>
      <c r="BI120" s="154">
        <v>122286</v>
      </c>
      <c r="BJ120" s="156">
        <v>139614.88333333301</v>
      </c>
      <c r="BK120" s="152">
        <v>0.87588083075670387</v>
      </c>
      <c r="BL120" s="154">
        <v>119948</v>
      </c>
      <c r="BM120" s="156">
        <v>139629.34166666699</v>
      </c>
      <c r="BN120" s="152">
        <v>0.85904580346979165</v>
      </c>
      <c r="BO120" s="154">
        <v>117065</v>
      </c>
      <c r="BP120" s="156">
        <v>139640.46666666699</v>
      </c>
      <c r="BQ120" s="152">
        <v>0.83833148652706491</v>
      </c>
      <c r="BR120" s="154">
        <v>113650</v>
      </c>
      <c r="BS120" s="156">
        <v>139645.86666666699</v>
      </c>
      <c r="BT120" s="152">
        <v>0.81384435295375546</v>
      </c>
      <c r="BU120" s="154">
        <v>111691</v>
      </c>
      <c r="BV120" s="156">
        <v>139650.79166666701</v>
      </c>
      <c r="BW120" s="152">
        <v>0.79978780404335736</v>
      </c>
      <c r="BX120" s="154">
        <v>109436</v>
      </c>
      <c r="BY120" s="156">
        <v>139669.04166666701</v>
      </c>
      <c r="BZ120" s="152">
        <v>0.78353798876331571</v>
      </c>
    </row>
    <row r="121" spans="1:78" x14ac:dyDescent="0.2">
      <c r="A121" s="158" t="s">
        <v>181</v>
      </c>
      <c r="B121" s="158" t="s">
        <v>199</v>
      </c>
      <c r="C121" s="158" t="s">
        <v>257</v>
      </c>
      <c r="D121" s="158" t="s">
        <v>258</v>
      </c>
      <c r="E121" s="158" t="s">
        <v>411</v>
      </c>
      <c r="F121" s="158" t="s">
        <v>412</v>
      </c>
      <c r="G121" s="154">
        <v>445442</v>
      </c>
      <c r="H121" s="156">
        <v>392214.33333333302</v>
      </c>
      <c r="I121" s="152">
        <v>1.135710661602543</v>
      </c>
      <c r="J121" s="154">
        <v>444588</v>
      </c>
      <c r="K121" s="156">
        <v>393014.07500000001</v>
      </c>
      <c r="L121" s="152">
        <v>1.1312266615387756</v>
      </c>
      <c r="M121" s="154">
        <v>442164</v>
      </c>
      <c r="N121" s="156">
        <v>393839.29166666698</v>
      </c>
      <c r="O121" s="152">
        <v>1.1227015926441222</v>
      </c>
      <c r="P121" s="154">
        <v>442153</v>
      </c>
      <c r="Q121" s="156">
        <v>394690.33333333302</v>
      </c>
      <c r="R121" s="152">
        <v>1.1202529240222934</v>
      </c>
      <c r="S121" s="154">
        <v>441990</v>
      </c>
      <c r="T121" s="156">
        <v>395561.55</v>
      </c>
      <c r="U121" s="152">
        <v>1.1173735162075282</v>
      </c>
      <c r="V121" s="154">
        <v>441457</v>
      </c>
      <c r="W121" s="156">
        <v>396454.6</v>
      </c>
      <c r="X121" s="152">
        <v>1.1135121146280054</v>
      </c>
      <c r="Y121" s="154">
        <v>439301</v>
      </c>
      <c r="Z121" s="156">
        <v>397365.76666666701</v>
      </c>
      <c r="AA121" s="152">
        <v>1.1055330802275944</v>
      </c>
      <c r="AB121" s="154">
        <v>438292</v>
      </c>
      <c r="AC121" s="156">
        <v>397569.70833333302</v>
      </c>
      <c r="AD121" s="152">
        <v>1.1024280542835632</v>
      </c>
      <c r="AE121" s="154">
        <v>440492</v>
      </c>
      <c r="AF121" s="156">
        <v>397774.39166666701</v>
      </c>
      <c r="AG121" s="152">
        <v>1.1073915496529252</v>
      </c>
      <c r="AH121" s="154">
        <v>436518</v>
      </c>
      <c r="AI121" s="156">
        <v>397981.308333333</v>
      </c>
      <c r="AJ121" s="152">
        <v>1.0968304060008522</v>
      </c>
      <c r="AK121" s="154">
        <v>433242</v>
      </c>
      <c r="AL121" s="156">
        <v>398195.85833333299</v>
      </c>
      <c r="AM121" s="152">
        <v>1.0880123209049795</v>
      </c>
      <c r="AN121" s="154">
        <v>433387</v>
      </c>
      <c r="AO121" s="156">
        <v>398401.03333333298</v>
      </c>
      <c r="AP121" s="152">
        <f t="shared" si="1"/>
        <v>1.0878159536232805</v>
      </c>
      <c r="AQ121" s="154">
        <v>431330</v>
      </c>
      <c r="AR121" s="156">
        <v>398556.66666666698</v>
      </c>
      <c r="AS121" s="152">
        <v>1.0822300467520294</v>
      </c>
      <c r="AT121" s="154">
        <v>425956</v>
      </c>
      <c r="AU121" s="156">
        <v>398683.11666666699</v>
      </c>
      <c r="AV121" s="152">
        <v>1.0684074198108957</v>
      </c>
      <c r="AW121" s="154">
        <v>423207</v>
      </c>
      <c r="AX121" s="156">
        <v>398805.16666666698</v>
      </c>
      <c r="AY121" s="152">
        <v>1.0611873550618485</v>
      </c>
      <c r="AZ121" s="154">
        <v>418286</v>
      </c>
      <c r="BA121" s="156">
        <v>398923</v>
      </c>
      <c r="BB121" s="152">
        <v>1.0485381890740819</v>
      </c>
      <c r="BC121" s="154">
        <v>412055</v>
      </c>
      <c r="BD121" s="156">
        <v>399040.83333333302</v>
      </c>
      <c r="BE121" s="152">
        <v>1.0326136214130142</v>
      </c>
      <c r="BF121" s="154">
        <v>411251</v>
      </c>
      <c r="BG121" s="156">
        <v>399153.14166666701</v>
      </c>
      <c r="BH121" s="152">
        <v>1.0303088140126326</v>
      </c>
      <c r="BI121" s="154">
        <v>406518</v>
      </c>
      <c r="BJ121" s="156">
        <v>399258.55</v>
      </c>
      <c r="BK121" s="152">
        <v>1.0181823282181435</v>
      </c>
      <c r="BL121" s="154">
        <v>401061</v>
      </c>
      <c r="BM121" s="156">
        <v>399365.05</v>
      </c>
      <c r="BN121" s="152">
        <v>1.0042466159720287</v>
      </c>
      <c r="BO121" s="154">
        <v>392213</v>
      </c>
      <c r="BP121" s="156">
        <v>399468.816666667</v>
      </c>
      <c r="BQ121" s="152">
        <v>0.98183633774667933</v>
      </c>
      <c r="BR121" s="154">
        <v>381595</v>
      </c>
      <c r="BS121" s="156">
        <v>399540.84166666702</v>
      </c>
      <c r="BT121" s="152">
        <v>0.95508383675669617</v>
      </c>
      <c r="BU121" s="154">
        <v>375079</v>
      </c>
      <c r="BV121" s="156">
        <v>399586.45</v>
      </c>
      <c r="BW121" s="152">
        <v>0.93866796534266861</v>
      </c>
      <c r="BX121" s="154">
        <v>369125</v>
      </c>
      <c r="BY121" s="156">
        <v>399669.52500000002</v>
      </c>
      <c r="BZ121" s="152">
        <v>0.92357554657188334</v>
      </c>
    </row>
    <row r="122" spans="1:78" x14ac:dyDescent="0.2">
      <c r="A122" s="158" t="s">
        <v>180</v>
      </c>
      <c r="B122" s="158" t="s">
        <v>215</v>
      </c>
      <c r="C122" s="158" t="s">
        <v>379</v>
      </c>
      <c r="D122" s="158" t="s">
        <v>380</v>
      </c>
      <c r="E122" s="158" t="s">
        <v>413</v>
      </c>
      <c r="F122" s="158" t="s">
        <v>94</v>
      </c>
      <c r="G122" s="154">
        <v>90795</v>
      </c>
      <c r="H122" s="156">
        <v>103492.608333333</v>
      </c>
      <c r="I122" s="152">
        <v>0.87730903165145813</v>
      </c>
      <c r="J122" s="154">
        <v>90646</v>
      </c>
      <c r="K122" s="156">
        <v>103712.066666667</v>
      </c>
      <c r="L122" s="152">
        <v>0.874015945428398</v>
      </c>
      <c r="M122" s="154">
        <v>90172</v>
      </c>
      <c r="N122" s="156">
        <v>103944.008333333</v>
      </c>
      <c r="O122" s="152">
        <v>0.86750551037854717</v>
      </c>
      <c r="P122" s="154">
        <v>90108</v>
      </c>
      <c r="Q122" s="156">
        <v>104185.27499999999</v>
      </c>
      <c r="R122" s="152">
        <v>0.86488229742638778</v>
      </c>
      <c r="S122" s="154">
        <v>90239</v>
      </c>
      <c r="T122" s="156">
        <v>104445.15833333301</v>
      </c>
      <c r="U122" s="152">
        <v>0.86398452010580939</v>
      </c>
      <c r="V122" s="154">
        <v>90380</v>
      </c>
      <c r="W122" s="156">
        <v>104711.59166666699</v>
      </c>
      <c r="X122" s="152">
        <v>0.86313271111101642</v>
      </c>
      <c r="Y122" s="154">
        <v>90684</v>
      </c>
      <c r="Z122" s="156">
        <v>105011.59166666699</v>
      </c>
      <c r="AA122" s="152">
        <v>0.86356180837496166</v>
      </c>
      <c r="AB122" s="154">
        <v>90712</v>
      </c>
      <c r="AC122" s="156">
        <v>105183.816666667</v>
      </c>
      <c r="AD122" s="152">
        <v>0.86241403739389932</v>
      </c>
      <c r="AE122" s="154">
        <v>91689</v>
      </c>
      <c r="AF122" s="156">
        <v>105358.625</v>
      </c>
      <c r="AG122" s="152">
        <v>0.8702562319886008</v>
      </c>
      <c r="AH122" s="154">
        <v>92012</v>
      </c>
      <c r="AI122" s="156">
        <v>105520.46666666699</v>
      </c>
      <c r="AJ122" s="152">
        <v>0.87198249691844665</v>
      </c>
      <c r="AK122" s="154">
        <v>91921</v>
      </c>
      <c r="AL122" s="156">
        <v>105685.25</v>
      </c>
      <c r="AM122" s="152">
        <v>0.86976186364700847</v>
      </c>
      <c r="AN122" s="154">
        <v>92415</v>
      </c>
      <c r="AO122" s="156">
        <v>105839.90833333301</v>
      </c>
      <c r="AP122" s="152">
        <f t="shared" si="1"/>
        <v>0.87315835260313623</v>
      </c>
      <c r="AQ122" s="154">
        <v>91846</v>
      </c>
      <c r="AR122" s="156">
        <v>105986.141666667</v>
      </c>
      <c r="AS122" s="152">
        <v>0.8665849945633588</v>
      </c>
      <c r="AT122" s="154">
        <v>90619</v>
      </c>
      <c r="AU122" s="156">
        <v>106117.325</v>
      </c>
      <c r="AV122" s="152">
        <v>0.85395103956870377</v>
      </c>
      <c r="AW122" s="154">
        <v>89915</v>
      </c>
      <c r="AX122" s="156">
        <v>106242.758333333</v>
      </c>
      <c r="AY122" s="152">
        <v>0.84631650580733964</v>
      </c>
      <c r="AZ122" s="154">
        <v>88874</v>
      </c>
      <c r="BA122" s="156">
        <v>106367.85</v>
      </c>
      <c r="BB122" s="152">
        <v>0.83553442135006017</v>
      </c>
      <c r="BC122" s="154">
        <v>87709</v>
      </c>
      <c r="BD122" s="156">
        <v>106488.8</v>
      </c>
      <c r="BE122" s="152">
        <v>0.82364530354365906</v>
      </c>
      <c r="BF122" s="154">
        <v>87458</v>
      </c>
      <c r="BG122" s="156">
        <v>106613.95</v>
      </c>
      <c r="BH122" s="152">
        <v>0.82032416958568743</v>
      </c>
      <c r="BI122" s="154">
        <v>85513</v>
      </c>
      <c r="BJ122" s="156">
        <v>106719.1</v>
      </c>
      <c r="BK122" s="152">
        <v>0.80129049064319313</v>
      </c>
      <c r="BL122" s="154">
        <v>83699</v>
      </c>
      <c r="BM122" s="156">
        <v>106823.358333333</v>
      </c>
      <c r="BN122" s="152">
        <v>0.78352713588000622</v>
      </c>
      <c r="BO122" s="154">
        <v>80944</v>
      </c>
      <c r="BP122" s="156">
        <v>106925.52499999999</v>
      </c>
      <c r="BQ122" s="152">
        <v>0.75701288349998752</v>
      </c>
      <c r="BR122" s="154">
        <v>77439</v>
      </c>
      <c r="BS122" s="156">
        <v>107029.65</v>
      </c>
      <c r="BT122" s="152">
        <v>0.72352848019217109</v>
      </c>
      <c r="BU122" s="154">
        <v>75291</v>
      </c>
      <c r="BV122" s="156">
        <v>107132.45</v>
      </c>
      <c r="BW122" s="152">
        <v>0.70278426377815495</v>
      </c>
      <c r="BX122" s="154">
        <v>72885</v>
      </c>
      <c r="BY122" s="156">
        <v>107238.70833333299</v>
      </c>
      <c r="BZ122" s="152">
        <v>0.67965197579077108</v>
      </c>
    </row>
    <row r="123" spans="1:78" x14ac:dyDescent="0.2">
      <c r="A123" s="158" t="s">
        <v>179</v>
      </c>
      <c r="B123" s="158" t="s">
        <v>203</v>
      </c>
      <c r="C123" s="158" t="s">
        <v>204</v>
      </c>
      <c r="D123" s="158" t="s">
        <v>205</v>
      </c>
      <c r="E123" s="158" t="s">
        <v>414</v>
      </c>
      <c r="F123" s="158" t="s">
        <v>95</v>
      </c>
      <c r="G123" s="154">
        <v>99006</v>
      </c>
      <c r="H123" s="156">
        <v>95664.074999999997</v>
      </c>
      <c r="I123" s="152">
        <v>1.0349339603189598</v>
      </c>
      <c r="J123" s="154">
        <v>98449</v>
      </c>
      <c r="K123" s="156">
        <v>95850.666666666701</v>
      </c>
      <c r="L123" s="152">
        <v>1.0271081404406852</v>
      </c>
      <c r="M123" s="154">
        <v>97640</v>
      </c>
      <c r="N123" s="156">
        <v>96046.916666666701</v>
      </c>
      <c r="O123" s="152">
        <v>1.0165865119737485</v>
      </c>
      <c r="P123" s="154">
        <v>97218</v>
      </c>
      <c r="Q123" s="156">
        <v>96254.5</v>
      </c>
      <c r="R123" s="152">
        <v>1.0100099216140543</v>
      </c>
      <c r="S123" s="154">
        <v>96839</v>
      </c>
      <c r="T123" s="156">
        <v>96470.058333333305</v>
      </c>
      <c r="U123" s="152">
        <v>1.0038244163322871</v>
      </c>
      <c r="V123" s="154">
        <v>96683</v>
      </c>
      <c r="W123" s="156">
        <v>96688.658333333296</v>
      </c>
      <c r="X123" s="152">
        <v>0.99994147883080775</v>
      </c>
      <c r="Y123" s="154">
        <v>96500</v>
      </c>
      <c r="Z123" s="156">
        <v>96915.141666666706</v>
      </c>
      <c r="AA123" s="152">
        <v>0.99571644162586526</v>
      </c>
      <c r="AB123" s="154">
        <v>96352</v>
      </c>
      <c r="AC123" s="156">
        <v>97027.308333333305</v>
      </c>
      <c r="AD123" s="152">
        <v>0.99304001785751583</v>
      </c>
      <c r="AE123" s="154">
        <v>96836</v>
      </c>
      <c r="AF123" s="156">
        <v>97143.016666666706</v>
      </c>
      <c r="AG123" s="152">
        <v>0.99683953950369697</v>
      </c>
      <c r="AH123" s="154">
        <v>96785</v>
      </c>
      <c r="AI123" s="156">
        <v>97254.175000000003</v>
      </c>
      <c r="AJ123" s="152">
        <v>0.99517578551254993</v>
      </c>
      <c r="AK123" s="154">
        <v>96433</v>
      </c>
      <c r="AL123" s="156">
        <v>97370.358333333294</v>
      </c>
      <c r="AM123" s="152">
        <v>0.99037326811385062</v>
      </c>
      <c r="AN123" s="154">
        <v>97644</v>
      </c>
      <c r="AO123" s="156">
        <v>97471.883333333302</v>
      </c>
      <c r="AP123" s="152">
        <f t="shared" si="1"/>
        <v>1.0017658083621725</v>
      </c>
      <c r="AQ123" s="154">
        <v>97402</v>
      </c>
      <c r="AR123" s="156">
        <v>97546.816666666695</v>
      </c>
      <c r="AS123" s="152">
        <v>0.99851541370989527</v>
      </c>
      <c r="AT123" s="154">
        <v>95876</v>
      </c>
      <c r="AU123" s="156">
        <v>97606.033333333296</v>
      </c>
      <c r="AV123" s="152">
        <v>0.98227534431785501</v>
      </c>
      <c r="AW123" s="154">
        <v>95085</v>
      </c>
      <c r="AX123" s="156">
        <v>97665.05</v>
      </c>
      <c r="AY123" s="152">
        <v>0.97358266851857445</v>
      </c>
      <c r="AZ123" s="154">
        <v>94032</v>
      </c>
      <c r="BA123" s="156">
        <v>97717.983333333294</v>
      </c>
      <c r="BB123" s="152">
        <v>0.96227937573414968</v>
      </c>
      <c r="BC123" s="154">
        <v>93144</v>
      </c>
      <c r="BD123" s="156">
        <v>97768.675000000003</v>
      </c>
      <c r="BE123" s="152">
        <v>0.95269778382493164</v>
      </c>
      <c r="BF123" s="154">
        <v>93247</v>
      </c>
      <c r="BG123" s="156">
        <v>97817.008333333302</v>
      </c>
      <c r="BH123" s="152">
        <v>0.95328002347240082</v>
      </c>
      <c r="BI123" s="154">
        <v>91923</v>
      </c>
      <c r="BJ123" s="156">
        <v>97859.966666666704</v>
      </c>
      <c r="BK123" s="152">
        <v>0.93933201830234259</v>
      </c>
      <c r="BL123" s="154">
        <v>90091</v>
      </c>
      <c r="BM123" s="156">
        <v>97903.425000000003</v>
      </c>
      <c r="BN123" s="152">
        <v>0.92020274060892149</v>
      </c>
      <c r="BO123" s="154">
        <v>87720</v>
      </c>
      <c r="BP123" s="156">
        <v>97939.083333333299</v>
      </c>
      <c r="BQ123" s="152">
        <v>0.89565878109607278</v>
      </c>
      <c r="BR123" s="154">
        <v>84935</v>
      </c>
      <c r="BS123" s="156">
        <v>97953.508333333302</v>
      </c>
      <c r="BT123" s="152">
        <v>0.86709502747944822</v>
      </c>
      <c r="BU123" s="154">
        <v>82473</v>
      </c>
      <c r="BV123" s="156">
        <v>97956.2</v>
      </c>
      <c r="BW123" s="152">
        <v>0.84193751901360003</v>
      </c>
      <c r="BX123" s="154">
        <v>79517</v>
      </c>
      <c r="BY123" s="156">
        <v>97969.558333333305</v>
      </c>
      <c r="BZ123" s="152">
        <v>0.8116500814411145</v>
      </c>
    </row>
    <row r="124" spans="1:78" x14ac:dyDescent="0.2">
      <c r="A124" s="158" t="s">
        <v>161</v>
      </c>
      <c r="B124" s="158" t="s">
        <v>195</v>
      </c>
      <c r="C124" s="158" t="s">
        <v>196</v>
      </c>
      <c r="D124" s="158" t="s">
        <v>197</v>
      </c>
      <c r="E124" s="158" t="s">
        <v>415</v>
      </c>
      <c r="F124" s="158" t="s">
        <v>96</v>
      </c>
      <c r="G124" s="154">
        <v>118340</v>
      </c>
      <c r="H124" s="156">
        <v>156764.16666666701</v>
      </c>
      <c r="I124" s="152">
        <v>0.75489190237990023</v>
      </c>
      <c r="J124" s="154">
        <v>117758</v>
      </c>
      <c r="K124" s="156">
        <v>157257.35833333299</v>
      </c>
      <c r="L124" s="152">
        <v>0.74882346522947718</v>
      </c>
      <c r="M124" s="154">
        <v>117156</v>
      </c>
      <c r="N124" s="156">
        <v>157773.54999999999</v>
      </c>
      <c r="O124" s="152">
        <v>0.74255792558385114</v>
      </c>
      <c r="P124" s="154">
        <v>117223</v>
      </c>
      <c r="Q124" s="156">
        <v>158312.45833333299</v>
      </c>
      <c r="R124" s="152">
        <v>0.74045341241042728</v>
      </c>
      <c r="S124" s="154">
        <v>117416</v>
      </c>
      <c r="T124" s="156">
        <v>158859.45000000001</v>
      </c>
      <c r="U124" s="152">
        <v>0.73911876189927628</v>
      </c>
      <c r="V124" s="154">
        <v>117788</v>
      </c>
      <c r="W124" s="156">
        <v>159453.22500000001</v>
      </c>
      <c r="X124" s="152">
        <v>0.73869938974266591</v>
      </c>
      <c r="Y124" s="154">
        <v>117643</v>
      </c>
      <c r="Z124" s="156">
        <v>160110.77499999999</v>
      </c>
      <c r="AA124" s="152">
        <v>0.73476004347614954</v>
      </c>
      <c r="AB124" s="154">
        <v>117706</v>
      </c>
      <c r="AC124" s="156">
        <v>160425.39166666701</v>
      </c>
      <c r="AD124" s="152">
        <v>0.73371178201372478</v>
      </c>
      <c r="AE124" s="154">
        <v>119013</v>
      </c>
      <c r="AF124" s="156">
        <v>160733.066666667</v>
      </c>
      <c r="AG124" s="152">
        <v>0.74043880620291214</v>
      </c>
      <c r="AH124" s="154">
        <v>119650</v>
      </c>
      <c r="AI124" s="156">
        <v>161009.75833333301</v>
      </c>
      <c r="AJ124" s="152">
        <v>0.74312266062962895</v>
      </c>
      <c r="AK124" s="154">
        <v>119887</v>
      </c>
      <c r="AL124" s="156">
        <v>161274.33333333299</v>
      </c>
      <c r="AM124" s="152">
        <v>0.74337309305262622</v>
      </c>
      <c r="AN124" s="154">
        <v>120293</v>
      </c>
      <c r="AO124" s="156">
        <v>161536.76666666701</v>
      </c>
      <c r="AP124" s="152">
        <f t="shared" si="1"/>
        <v>0.74467876559784063</v>
      </c>
      <c r="AQ124" s="154">
        <v>120674</v>
      </c>
      <c r="AR124" s="156">
        <v>161772.65833333301</v>
      </c>
      <c r="AS124" s="152">
        <v>0.74594805601420544</v>
      </c>
      <c r="AT124" s="154">
        <v>118596</v>
      </c>
      <c r="AU124" s="156">
        <v>161985.16666666701</v>
      </c>
      <c r="AV124" s="152">
        <v>0.73214111168615081</v>
      </c>
      <c r="AW124" s="154">
        <v>117354</v>
      </c>
      <c r="AX124" s="156">
        <v>162174.35833333299</v>
      </c>
      <c r="AY124" s="152">
        <v>0.72362857609580133</v>
      </c>
      <c r="AZ124" s="154">
        <v>115434</v>
      </c>
      <c r="BA124" s="156">
        <v>162358.33333333299</v>
      </c>
      <c r="BB124" s="152">
        <v>0.71098290817636034</v>
      </c>
      <c r="BC124" s="154">
        <v>113807</v>
      </c>
      <c r="BD124" s="156">
        <v>162539.125</v>
      </c>
      <c r="BE124" s="152">
        <v>0.70018218690422995</v>
      </c>
      <c r="BF124" s="154">
        <v>113043</v>
      </c>
      <c r="BG124" s="156">
        <v>162719.57500000001</v>
      </c>
      <c r="BH124" s="152">
        <v>0.69471051654356886</v>
      </c>
      <c r="BI124" s="154">
        <v>111413</v>
      </c>
      <c r="BJ124" s="156">
        <v>162887.83333333299</v>
      </c>
      <c r="BK124" s="152">
        <v>0.68398601491619626</v>
      </c>
      <c r="BL124" s="154">
        <v>109312</v>
      </c>
      <c r="BM124" s="156">
        <v>163076.84166666699</v>
      </c>
      <c r="BN124" s="152">
        <v>0.67030976859017399</v>
      </c>
      <c r="BO124" s="154">
        <v>106745</v>
      </c>
      <c r="BP124" s="156">
        <v>163312.26666666701</v>
      </c>
      <c r="BQ124" s="152">
        <v>0.65362512062780209</v>
      </c>
      <c r="BR124" s="154">
        <v>104629</v>
      </c>
      <c r="BS124" s="156">
        <v>163561.39166666701</v>
      </c>
      <c r="BT124" s="152">
        <v>0.63969252727581716</v>
      </c>
      <c r="BU124" s="154">
        <v>101902</v>
      </c>
      <c r="BV124" s="156">
        <v>163818.99166666699</v>
      </c>
      <c r="BW124" s="152">
        <v>0.62204021013233035</v>
      </c>
      <c r="BX124" s="154">
        <v>100255</v>
      </c>
      <c r="BY124" s="156">
        <v>164129.26666666701</v>
      </c>
      <c r="BZ124" s="152">
        <v>0.61082951283520703</v>
      </c>
    </row>
    <row r="125" spans="1:78" x14ac:dyDescent="0.2">
      <c r="A125" s="158" t="s">
        <v>182</v>
      </c>
      <c r="B125" s="158" t="s">
        <v>219</v>
      </c>
      <c r="C125" s="158" t="s">
        <v>224</v>
      </c>
      <c r="D125" s="158" t="s">
        <v>225</v>
      </c>
      <c r="E125" s="158" t="s">
        <v>416</v>
      </c>
      <c r="F125" s="158" t="s">
        <v>97</v>
      </c>
      <c r="G125" s="154">
        <v>131794</v>
      </c>
      <c r="H125" s="156">
        <v>134772.54166666701</v>
      </c>
      <c r="I125" s="152">
        <v>0.97789949176714475</v>
      </c>
      <c r="J125" s="154">
        <v>132353</v>
      </c>
      <c r="K125" s="156">
        <v>134879.74166666699</v>
      </c>
      <c r="L125" s="152">
        <v>0.98126670739842148</v>
      </c>
      <c r="M125" s="154">
        <v>132261</v>
      </c>
      <c r="N125" s="156">
        <v>134979.36666666699</v>
      </c>
      <c r="O125" s="152">
        <v>0.97986087256298937</v>
      </c>
      <c r="P125" s="154">
        <v>132753</v>
      </c>
      <c r="Q125" s="156">
        <v>135095.79999999999</v>
      </c>
      <c r="R125" s="152">
        <v>0.98265823215821668</v>
      </c>
      <c r="S125" s="154">
        <v>132877</v>
      </c>
      <c r="T125" s="156">
        <v>135206.35833333299</v>
      </c>
      <c r="U125" s="152">
        <v>0.98277182846985445</v>
      </c>
      <c r="V125" s="154">
        <v>133739</v>
      </c>
      <c r="W125" s="156">
        <v>135322.61666666699</v>
      </c>
      <c r="X125" s="152">
        <v>0.98829747232446863</v>
      </c>
      <c r="Y125" s="154">
        <v>133694</v>
      </c>
      <c r="Z125" s="156">
        <v>135441.058333333</v>
      </c>
      <c r="AA125" s="152">
        <v>0.98710096956689952</v>
      </c>
      <c r="AB125" s="154">
        <v>134388</v>
      </c>
      <c r="AC125" s="156">
        <v>135470.375</v>
      </c>
      <c r="AD125" s="152">
        <v>0.99201024578251884</v>
      </c>
      <c r="AE125" s="154">
        <v>136139</v>
      </c>
      <c r="AF125" s="156">
        <v>135498.9</v>
      </c>
      <c r="AG125" s="152">
        <v>1.0047240235898593</v>
      </c>
      <c r="AH125" s="154">
        <v>136546</v>
      </c>
      <c r="AI125" s="156">
        <v>135519.01666666701</v>
      </c>
      <c r="AJ125" s="152">
        <v>1.007578149241291</v>
      </c>
      <c r="AK125" s="154">
        <v>136515</v>
      </c>
      <c r="AL125" s="156">
        <v>135537.26666666701</v>
      </c>
      <c r="AM125" s="152">
        <v>1.007213760151572</v>
      </c>
      <c r="AN125" s="154">
        <v>138045</v>
      </c>
      <c r="AO125" s="156">
        <v>135553.50833333301</v>
      </c>
      <c r="AP125" s="152">
        <f t="shared" si="1"/>
        <v>1.018380134142602</v>
      </c>
      <c r="AQ125" s="154">
        <v>137426</v>
      </c>
      <c r="AR125" s="156">
        <v>135556.60833333299</v>
      </c>
      <c r="AS125" s="152">
        <v>1.0137904871599486</v>
      </c>
      <c r="AT125" s="154">
        <v>135032</v>
      </c>
      <c r="AU125" s="156">
        <v>135553.98333333299</v>
      </c>
      <c r="AV125" s="152">
        <v>0.99614925861640369</v>
      </c>
      <c r="AW125" s="154">
        <v>134224</v>
      </c>
      <c r="AX125" s="156">
        <v>135560.86666666699</v>
      </c>
      <c r="AY125" s="152">
        <v>0.9901382552388498</v>
      </c>
      <c r="AZ125" s="154">
        <v>133093</v>
      </c>
      <c r="BA125" s="156">
        <v>135558.00833333301</v>
      </c>
      <c r="BB125" s="152">
        <v>0.981815841324021</v>
      </c>
      <c r="BC125" s="154">
        <v>131168</v>
      </c>
      <c r="BD125" s="156">
        <v>135565.90833333301</v>
      </c>
      <c r="BE125" s="152">
        <v>0.96755889155760821</v>
      </c>
      <c r="BF125" s="154">
        <v>130125</v>
      </c>
      <c r="BG125" s="156">
        <v>135558.9</v>
      </c>
      <c r="BH125" s="152">
        <v>0.95991484144530537</v>
      </c>
      <c r="BI125" s="154">
        <v>128081</v>
      </c>
      <c r="BJ125" s="156">
        <v>135546.92499999999</v>
      </c>
      <c r="BK125" s="152">
        <v>0.94491999726294063</v>
      </c>
      <c r="BL125" s="154">
        <v>125366</v>
      </c>
      <c r="BM125" s="156">
        <v>135530.625</v>
      </c>
      <c r="BN125" s="152">
        <v>0.92500126816356076</v>
      </c>
      <c r="BO125" s="154">
        <v>121997</v>
      </c>
      <c r="BP125" s="156">
        <v>135508.17499999999</v>
      </c>
      <c r="BQ125" s="152">
        <v>0.90029254692567451</v>
      </c>
      <c r="BR125" s="154">
        <v>117518</v>
      </c>
      <c r="BS125" s="156">
        <v>135486.86666666699</v>
      </c>
      <c r="BT125" s="152">
        <v>0.86737558326686315</v>
      </c>
      <c r="BU125" s="154">
        <v>115072</v>
      </c>
      <c r="BV125" s="156">
        <v>135465.316666667</v>
      </c>
      <c r="BW125" s="152">
        <v>0.84945728420767763</v>
      </c>
      <c r="BX125" s="154">
        <v>112537</v>
      </c>
      <c r="BY125" s="156">
        <v>135455.48333333299</v>
      </c>
      <c r="BZ125" s="152">
        <v>0.83080431467706273</v>
      </c>
    </row>
    <row r="126" spans="1:78" x14ac:dyDescent="0.2">
      <c r="A126" s="158" t="s">
        <v>181</v>
      </c>
      <c r="B126" s="158" t="s">
        <v>199</v>
      </c>
      <c r="C126" s="158" t="s">
        <v>288</v>
      </c>
      <c r="D126" s="158" t="s">
        <v>289</v>
      </c>
      <c r="E126" s="158" t="s">
        <v>417</v>
      </c>
      <c r="F126" s="158" t="s">
        <v>98</v>
      </c>
      <c r="G126" s="154">
        <v>174383</v>
      </c>
      <c r="H126" s="156">
        <v>204578.691666667</v>
      </c>
      <c r="I126" s="152">
        <v>0.85240060232731008</v>
      </c>
      <c r="J126" s="154">
        <v>173615</v>
      </c>
      <c r="K126" s="156">
        <v>204864.35833333299</v>
      </c>
      <c r="L126" s="152">
        <v>0.84746317715994579</v>
      </c>
      <c r="M126" s="154">
        <v>172384</v>
      </c>
      <c r="N126" s="156">
        <v>205149.34166666699</v>
      </c>
      <c r="O126" s="152">
        <v>0.8402854164655077</v>
      </c>
      <c r="P126" s="154">
        <v>172334</v>
      </c>
      <c r="Q126" s="156">
        <v>205431.49166666699</v>
      </c>
      <c r="R126" s="152">
        <v>0.83888793583619126</v>
      </c>
      <c r="S126" s="154">
        <v>172112</v>
      </c>
      <c r="T126" s="156">
        <v>205714.16666666701</v>
      </c>
      <c r="U126" s="152">
        <v>0.83665603973150304</v>
      </c>
      <c r="V126" s="154">
        <v>172098</v>
      </c>
      <c r="W126" s="156">
        <v>206011.92499999999</v>
      </c>
      <c r="X126" s="152">
        <v>0.83537882576457656</v>
      </c>
      <c r="Y126" s="154">
        <v>172336</v>
      </c>
      <c r="Z126" s="156">
        <v>206390.808333333</v>
      </c>
      <c r="AA126" s="152">
        <v>0.83499842551935488</v>
      </c>
      <c r="AB126" s="154">
        <v>172001</v>
      </c>
      <c r="AC126" s="156">
        <v>206578.00833333301</v>
      </c>
      <c r="AD126" s="152">
        <v>0.83262009052996699</v>
      </c>
      <c r="AE126" s="154">
        <v>174118</v>
      </c>
      <c r="AF126" s="156">
        <v>206765.808333333</v>
      </c>
      <c r="AG126" s="152">
        <v>0.84210248011266664</v>
      </c>
      <c r="AH126" s="154">
        <v>173607</v>
      </c>
      <c r="AI126" s="156">
        <v>206947.88333333301</v>
      </c>
      <c r="AJ126" s="152">
        <v>0.83889236847312654</v>
      </c>
      <c r="AK126" s="154">
        <v>173427</v>
      </c>
      <c r="AL126" s="156">
        <v>207128.51666666701</v>
      </c>
      <c r="AM126" s="152">
        <v>0.8372917587156623</v>
      </c>
      <c r="AN126" s="154">
        <v>174984</v>
      </c>
      <c r="AO126" s="156">
        <v>207288.71666666699</v>
      </c>
      <c r="AP126" s="152">
        <f t="shared" si="1"/>
        <v>0.84415593291257152</v>
      </c>
      <c r="AQ126" s="154">
        <v>174688</v>
      </c>
      <c r="AR126" s="156">
        <v>207417.22500000001</v>
      </c>
      <c r="AS126" s="152">
        <v>0.84220584862226366</v>
      </c>
      <c r="AT126" s="154">
        <v>172349</v>
      </c>
      <c r="AU126" s="156">
        <v>207529.64166666701</v>
      </c>
      <c r="AV126" s="152">
        <v>0.83047895527534343</v>
      </c>
      <c r="AW126" s="154">
        <v>170777</v>
      </c>
      <c r="AX126" s="156">
        <v>207639.95</v>
      </c>
      <c r="AY126" s="152">
        <v>0.82246696745977832</v>
      </c>
      <c r="AZ126" s="154">
        <v>168796</v>
      </c>
      <c r="BA126" s="156">
        <v>207751.308333333</v>
      </c>
      <c r="BB126" s="152">
        <v>0.81249067143861275</v>
      </c>
      <c r="BC126" s="154">
        <v>166630</v>
      </c>
      <c r="BD126" s="156">
        <v>207868.10833333299</v>
      </c>
      <c r="BE126" s="152">
        <v>0.80161406834373838</v>
      </c>
      <c r="BF126" s="154">
        <v>165796</v>
      </c>
      <c r="BG126" s="156">
        <v>207980.71666666699</v>
      </c>
      <c r="BH126" s="152">
        <v>0.79717005815362729</v>
      </c>
      <c r="BI126" s="154">
        <v>162894</v>
      </c>
      <c r="BJ126" s="156">
        <v>208085.46666666699</v>
      </c>
      <c r="BK126" s="152">
        <v>0.78282257098205033</v>
      </c>
      <c r="BL126" s="154">
        <v>160264</v>
      </c>
      <c r="BM126" s="156">
        <v>208190.15</v>
      </c>
      <c r="BN126" s="152">
        <v>0.7697962655774061</v>
      </c>
      <c r="BO126" s="154">
        <v>155189</v>
      </c>
      <c r="BP126" s="156">
        <v>208289.558333333</v>
      </c>
      <c r="BQ126" s="152">
        <v>0.74506375279573867</v>
      </c>
      <c r="BR126" s="154">
        <v>150683</v>
      </c>
      <c r="BS126" s="156">
        <v>208379.72500000001</v>
      </c>
      <c r="BT126" s="152">
        <v>0.7231173762226627</v>
      </c>
      <c r="BU126" s="154">
        <v>147430</v>
      </c>
      <c r="BV126" s="156">
        <v>208451.65</v>
      </c>
      <c r="BW126" s="152">
        <v>0.70726233157665097</v>
      </c>
      <c r="BX126" s="154">
        <v>143894</v>
      </c>
      <c r="BY126" s="156">
        <v>208532.375</v>
      </c>
      <c r="BZ126" s="152">
        <v>0.69003194348119812</v>
      </c>
    </row>
    <row r="127" spans="1:78" x14ac:dyDescent="0.2">
      <c r="A127" s="158" t="s">
        <v>181</v>
      </c>
      <c r="B127" s="158" t="s">
        <v>199</v>
      </c>
      <c r="C127" s="158" t="s">
        <v>227</v>
      </c>
      <c r="D127" s="158" t="s">
        <v>228</v>
      </c>
      <c r="E127" s="158" t="s">
        <v>418</v>
      </c>
      <c r="F127" s="158" t="s">
        <v>99</v>
      </c>
      <c r="G127" s="154">
        <v>234450</v>
      </c>
      <c r="H127" s="156">
        <v>210121.97500000001</v>
      </c>
      <c r="I127" s="152">
        <v>1.115780488927919</v>
      </c>
      <c r="J127" s="154">
        <v>233446</v>
      </c>
      <c r="K127" s="156">
        <v>210454.058333333</v>
      </c>
      <c r="L127" s="152">
        <v>1.1092492197525154</v>
      </c>
      <c r="M127" s="154">
        <v>232035</v>
      </c>
      <c r="N127" s="156">
        <v>210811.74166666699</v>
      </c>
      <c r="O127" s="152">
        <v>1.1006739860196733</v>
      </c>
      <c r="P127" s="154">
        <v>231302</v>
      </c>
      <c r="Q127" s="156">
        <v>211192.6</v>
      </c>
      <c r="R127" s="152">
        <v>1.0952182983684087</v>
      </c>
      <c r="S127" s="154">
        <v>230666</v>
      </c>
      <c r="T127" s="156">
        <v>211594.59166666699</v>
      </c>
      <c r="U127" s="152">
        <v>1.0901318326858604</v>
      </c>
      <c r="V127" s="154">
        <v>230332</v>
      </c>
      <c r="W127" s="156">
        <v>212007.22500000001</v>
      </c>
      <c r="X127" s="152">
        <v>1.0864346722145908</v>
      </c>
      <c r="Y127" s="154">
        <v>229943</v>
      </c>
      <c r="Z127" s="156">
        <v>212438.75833333301</v>
      </c>
      <c r="AA127" s="152">
        <v>1.0823966483517169</v>
      </c>
      <c r="AB127" s="154">
        <v>229735</v>
      </c>
      <c r="AC127" s="156">
        <v>212664.816666667</v>
      </c>
      <c r="AD127" s="152">
        <v>1.080268018005484</v>
      </c>
      <c r="AE127" s="154">
        <v>230484</v>
      </c>
      <c r="AF127" s="156">
        <v>212894.433333333</v>
      </c>
      <c r="AG127" s="152">
        <v>1.0826210736995958</v>
      </c>
      <c r="AH127" s="154">
        <v>229000</v>
      </c>
      <c r="AI127" s="156">
        <v>213122.25833333301</v>
      </c>
      <c r="AJ127" s="152">
        <v>1.0745006260295604</v>
      </c>
      <c r="AK127" s="154">
        <v>227518</v>
      </c>
      <c r="AL127" s="156">
        <v>213354.816666667</v>
      </c>
      <c r="AM127" s="152">
        <v>1.0663832368755974</v>
      </c>
      <c r="AN127" s="154">
        <v>228085</v>
      </c>
      <c r="AO127" s="156">
        <v>213582.88333333301</v>
      </c>
      <c r="AP127" s="152">
        <f t="shared" si="1"/>
        <v>1.0678992456714518</v>
      </c>
      <c r="AQ127" s="154">
        <v>227050</v>
      </c>
      <c r="AR127" s="156">
        <v>213786.45833333299</v>
      </c>
      <c r="AS127" s="152">
        <v>1.0620410748653999</v>
      </c>
      <c r="AT127" s="154">
        <v>223747</v>
      </c>
      <c r="AU127" s="156">
        <v>213966.183333333</v>
      </c>
      <c r="AV127" s="152">
        <v>1.0457119742675864</v>
      </c>
      <c r="AW127" s="154">
        <v>221821</v>
      </c>
      <c r="AX127" s="156">
        <v>214136.61666666699</v>
      </c>
      <c r="AY127" s="152">
        <v>1.0358854242350097</v>
      </c>
      <c r="AZ127" s="154">
        <v>219626</v>
      </c>
      <c r="BA127" s="156">
        <v>214308.57500000001</v>
      </c>
      <c r="BB127" s="152">
        <v>1.024812002972816</v>
      </c>
      <c r="BC127" s="154">
        <v>217018</v>
      </c>
      <c r="BD127" s="156">
        <v>214472.50833333301</v>
      </c>
      <c r="BE127" s="152">
        <v>1.0118686151733294</v>
      </c>
      <c r="BF127" s="154">
        <v>216554</v>
      </c>
      <c r="BG127" s="156">
        <v>214634.95</v>
      </c>
      <c r="BH127" s="152">
        <v>1.008940994931161</v>
      </c>
      <c r="BI127" s="154">
        <v>213643</v>
      </c>
      <c r="BJ127" s="156">
        <v>214783.2</v>
      </c>
      <c r="BK127" s="152">
        <v>0.99469139113301219</v>
      </c>
      <c r="BL127" s="154">
        <v>209927</v>
      </c>
      <c r="BM127" s="156">
        <v>214915.933333333</v>
      </c>
      <c r="BN127" s="152">
        <v>0.97678658228845605</v>
      </c>
      <c r="BO127" s="154">
        <v>204087</v>
      </c>
      <c r="BP127" s="156">
        <v>215040.48333333299</v>
      </c>
      <c r="BQ127" s="152">
        <v>0.94906315702260557</v>
      </c>
      <c r="BR127" s="154">
        <v>196784</v>
      </c>
      <c r="BS127" s="156">
        <v>215151.89166666701</v>
      </c>
      <c r="BT127" s="152">
        <v>0.91462825855547558</v>
      </c>
      <c r="BU127" s="154">
        <v>192508</v>
      </c>
      <c r="BV127" s="156">
        <v>215258.933333333</v>
      </c>
      <c r="BW127" s="152">
        <v>0.89430899344789239</v>
      </c>
      <c r="BX127" s="154">
        <v>188700</v>
      </c>
      <c r="BY127" s="156">
        <v>215384.625</v>
      </c>
      <c r="BZ127" s="152">
        <v>0.87610710374521861</v>
      </c>
    </row>
    <row r="128" spans="1:78" x14ac:dyDescent="0.2">
      <c r="A128" s="158" t="s">
        <v>180</v>
      </c>
      <c r="B128" s="158" t="s">
        <v>215</v>
      </c>
      <c r="C128" s="158" t="s">
        <v>274</v>
      </c>
      <c r="D128" s="158" t="s">
        <v>275</v>
      </c>
      <c r="E128" s="158" t="s">
        <v>419</v>
      </c>
      <c r="F128" s="158" t="s">
        <v>100</v>
      </c>
      <c r="G128" s="154">
        <v>181031</v>
      </c>
      <c r="H128" s="156">
        <v>159648.83333333299</v>
      </c>
      <c r="I128" s="152">
        <v>1.1339324955918901</v>
      </c>
      <c r="J128" s="154">
        <v>180533</v>
      </c>
      <c r="K128" s="156">
        <v>159858.71666666699</v>
      </c>
      <c r="L128" s="152">
        <v>1.1293284705671849</v>
      </c>
      <c r="M128" s="154">
        <v>179341</v>
      </c>
      <c r="N128" s="156">
        <v>160080.691666667</v>
      </c>
      <c r="O128" s="152">
        <v>1.1203162488417928</v>
      </c>
      <c r="P128" s="154">
        <v>179101</v>
      </c>
      <c r="Q128" s="156">
        <v>160310.15</v>
      </c>
      <c r="R128" s="152">
        <v>1.1172155973904334</v>
      </c>
      <c r="S128" s="154">
        <v>179200</v>
      </c>
      <c r="T128" s="156">
        <v>160550.86666666699</v>
      </c>
      <c r="U128" s="152">
        <v>1.1161571638977947</v>
      </c>
      <c r="V128" s="154">
        <v>179264</v>
      </c>
      <c r="W128" s="156">
        <v>160798.85833333299</v>
      </c>
      <c r="X128" s="152">
        <v>1.1148337858742077</v>
      </c>
      <c r="Y128" s="154">
        <v>179030</v>
      </c>
      <c r="Z128" s="156">
        <v>161058.308333333</v>
      </c>
      <c r="AA128" s="152">
        <v>1.1115850020569695</v>
      </c>
      <c r="AB128" s="154">
        <v>178996</v>
      </c>
      <c r="AC128" s="156">
        <v>161178.15833333301</v>
      </c>
      <c r="AD128" s="152">
        <v>1.110547495088124</v>
      </c>
      <c r="AE128" s="154">
        <v>180323</v>
      </c>
      <c r="AF128" s="156">
        <v>161292.63333333301</v>
      </c>
      <c r="AG128" s="152">
        <v>1.1179865829788902</v>
      </c>
      <c r="AH128" s="154">
        <v>179320</v>
      </c>
      <c r="AI128" s="156">
        <v>161409.15</v>
      </c>
      <c r="AJ128" s="152">
        <v>1.1109655183736487</v>
      </c>
      <c r="AK128" s="154">
        <v>179111</v>
      </c>
      <c r="AL128" s="156">
        <v>161530.17499999999</v>
      </c>
      <c r="AM128" s="152">
        <v>1.1088392617664162</v>
      </c>
      <c r="AN128" s="154">
        <v>179569</v>
      </c>
      <c r="AO128" s="156">
        <v>161644.39166666701</v>
      </c>
      <c r="AP128" s="152">
        <f t="shared" si="1"/>
        <v>1.110889144674416</v>
      </c>
      <c r="AQ128" s="154">
        <v>179038</v>
      </c>
      <c r="AR128" s="156">
        <v>161718.308333333</v>
      </c>
      <c r="AS128" s="152">
        <v>1.1070979027987835</v>
      </c>
      <c r="AT128" s="154">
        <v>176290</v>
      </c>
      <c r="AU128" s="156">
        <v>161779.183333333</v>
      </c>
      <c r="AV128" s="152">
        <v>1.0896952028541806</v>
      </c>
      <c r="AW128" s="154">
        <v>174326</v>
      </c>
      <c r="AX128" s="156">
        <v>161829.058333333</v>
      </c>
      <c r="AY128" s="152">
        <v>1.0772231006926209</v>
      </c>
      <c r="AZ128" s="154">
        <v>172145</v>
      </c>
      <c r="BA128" s="156">
        <v>161879.01666666701</v>
      </c>
      <c r="BB128" s="152">
        <v>1.0634176284531811</v>
      </c>
      <c r="BC128" s="154">
        <v>169734</v>
      </c>
      <c r="BD128" s="156">
        <v>161923.86666666699</v>
      </c>
      <c r="BE128" s="152">
        <v>1.0482333672861877</v>
      </c>
      <c r="BF128" s="154">
        <v>169434</v>
      </c>
      <c r="BG128" s="156">
        <v>161961.33333333299</v>
      </c>
      <c r="BH128" s="152">
        <v>1.0461385845181177</v>
      </c>
      <c r="BI128" s="154">
        <v>166920</v>
      </c>
      <c r="BJ128" s="156">
        <v>161993.09166666699</v>
      </c>
      <c r="BK128" s="152">
        <v>1.0304143113921864</v>
      </c>
      <c r="BL128" s="154">
        <v>163841</v>
      </c>
      <c r="BM128" s="156">
        <v>162014.99166666699</v>
      </c>
      <c r="BN128" s="152">
        <v>1.0112706133830496</v>
      </c>
      <c r="BO128" s="154">
        <v>158349</v>
      </c>
      <c r="BP128" s="156">
        <v>162039.90833333301</v>
      </c>
      <c r="BQ128" s="152">
        <v>0.97722222647929158</v>
      </c>
      <c r="BR128" s="154">
        <v>153943</v>
      </c>
      <c r="BS128" s="156">
        <v>162046.40833333301</v>
      </c>
      <c r="BT128" s="152">
        <v>0.94999328638827885</v>
      </c>
      <c r="BU128" s="154">
        <v>150138</v>
      </c>
      <c r="BV128" s="156">
        <v>162039.04166666701</v>
      </c>
      <c r="BW128" s="152">
        <v>0.92655448005457341</v>
      </c>
      <c r="BX128" s="154">
        <v>146688</v>
      </c>
      <c r="BY128" s="156">
        <v>162035.875</v>
      </c>
      <c r="BZ128" s="152">
        <v>0.90528100644378906</v>
      </c>
    </row>
    <row r="129" spans="1:78" x14ac:dyDescent="0.2">
      <c r="A129" s="158" t="s">
        <v>161</v>
      </c>
      <c r="B129" s="158" t="s">
        <v>195</v>
      </c>
      <c r="C129" s="158" t="s">
        <v>196</v>
      </c>
      <c r="D129" s="158" t="s">
        <v>197</v>
      </c>
      <c r="E129" s="158" t="s">
        <v>420</v>
      </c>
      <c r="F129" s="158" t="s">
        <v>101</v>
      </c>
      <c r="G129" s="154">
        <v>125640</v>
      </c>
      <c r="H129" s="156">
        <v>160208.96666666699</v>
      </c>
      <c r="I129" s="152">
        <v>0.78422576847030245</v>
      </c>
      <c r="J129" s="154">
        <v>125221</v>
      </c>
      <c r="K129" s="156">
        <v>160465.29166666701</v>
      </c>
      <c r="L129" s="152">
        <v>0.78036190069139921</v>
      </c>
      <c r="M129" s="154">
        <v>124486</v>
      </c>
      <c r="N129" s="156">
        <v>160743.83333333299</v>
      </c>
      <c r="O129" s="152">
        <v>0.7744371738470025</v>
      </c>
      <c r="P129" s="154">
        <v>124730</v>
      </c>
      <c r="Q129" s="156">
        <v>161043.058333333</v>
      </c>
      <c r="R129" s="152">
        <v>0.77451335866851923</v>
      </c>
      <c r="S129" s="154">
        <v>124577</v>
      </c>
      <c r="T129" s="156">
        <v>161354.066666667</v>
      </c>
      <c r="U129" s="152">
        <v>0.77207226674588358</v>
      </c>
      <c r="V129" s="154">
        <v>124212</v>
      </c>
      <c r="W129" s="156">
        <v>161666.36666666699</v>
      </c>
      <c r="X129" s="152">
        <v>0.76832307523869481</v>
      </c>
      <c r="Y129" s="154">
        <v>124168</v>
      </c>
      <c r="Z129" s="156">
        <v>161998.375</v>
      </c>
      <c r="AA129" s="152">
        <v>0.76647682422740349</v>
      </c>
      <c r="AB129" s="154">
        <v>124529</v>
      </c>
      <c r="AC129" s="156">
        <v>162163.58333333299</v>
      </c>
      <c r="AD129" s="152">
        <v>0.76792210334934585</v>
      </c>
      <c r="AE129" s="154">
        <v>126458</v>
      </c>
      <c r="AF129" s="156">
        <v>162325.86666666699</v>
      </c>
      <c r="AG129" s="152">
        <v>0.77903788593150747</v>
      </c>
      <c r="AH129" s="154">
        <v>126458</v>
      </c>
      <c r="AI129" s="156">
        <v>162490.72500000001</v>
      </c>
      <c r="AJ129" s="152">
        <v>0.77824749689559203</v>
      </c>
      <c r="AK129" s="154">
        <v>126448</v>
      </c>
      <c r="AL129" s="156">
        <v>162639.03333333301</v>
      </c>
      <c r="AM129" s="152">
        <v>0.77747633768113633</v>
      </c>
      <c r="AN129" s="154">
        <v>126227</v>
      </c>
      <c r="AO129" s="156">
        <v>162797.08333333299</v>
      </c>
      <c r="AP129" s="152">
        <f t="shared" si="1"/>
        <v>0.77536401399492882</v>
      </c>
      <c r="AQ129" s="154">
        <v>125182</v>
      </c>
      <c r="AR129" s="156">
        <v>162919.47500000001</v>
      </c>
      <c r="AS129" s="152">
        <v>0.76836731765800248</v>
      </c>
      <c r="AT129" s="154">
        <v>122622</v>
      </c>
      <c r="AU129" s="156">
        <v>163029.83333333299</v>
      </c>
      <c r="AV129" s="152">
        <v>0.75214454614135196</v>
      </c>
      <c r="AW129" s="154">
        <v>120674</v>
      </c>
      <c r="AX129" s="156">
        <v>163127.316666667</v>
      </c>
      <c r="AY129" s="152">
        <v>0.73975347885225284</v>
      </c>
      <c r="AZ129" s="154">
        <v>118483</v>
      </c>
      <c r="BA129" s="156">
        <v>163218.22500000001</v>
      </c>
      <c r="BB129" s="152">
        <v>0.72591770925091237</v>
      </c>
      <c r="BC129" s="154">
        <v>116320</v>
      </c>
      <c r="BD129" s="156">
        <v>163299.058333333</v>
      </c>
      <c r="BE129" s="152">
        <v>0.7123127419544738</v>
      </c>
      <c r="BF129" s="154">
        <v>115451</v>
      </c>
      <c r="BG129" s="156">
        <v>163368.79999999999</v>
      </c>
      <c r="BH129" s="152">
        <v>0.7066894045864327</v>
      </c>
      <c r="BI129" s="154">
        <v>112804</v>
      </c>
      <c r="BJ129" s="156">
        <v>163413.566666667</v>
      </c>
      <c r="BK129" s="152">
        <v>0.69029764358609824</v>
      </c>
      <c r="BL129" s="154">
        <v>108905</v>
      </c>
      <c r="BM129" s="156">
        <v>163459.558333333</v>
      </c>
      <c r="BN129" s="152">
        <v>0.66625042371591847</v>
      </c>
      <c r="BO129" s="154">
        <v>103837</v>
      </c>
      <c r="BP129" s="156">
        <v>163495.01666666701</v>
      </c>
      <c r="BQ129" s="152">
        <v>0.63510804253870601</v>
      </c>
      <c r="BR129" s="154">
        <v>99883</v>
      </c>
      <c r="BS129" s="156">
        <v>163506.98333333299</v>
      </c>
      <c r="BT129" s="152">
        <v>0.61087910720225225</v>
      </c>
      <c r="BU129" s="154">
        <v>95858</v>
      </c>
      <c r="BV129" s="156">
        <v>163503.20833333299</v>
      </c>
      <c r="BW129" s="152">
        <v>0.58627595737800375</v>
      </c>
      <c r="BX129" s="154">
        <v>92832</v>
      </c>
      <c r="BY129" s="156">
        <v>163486.28333333301</v>
      </c>
      <c r="BZ129" s="152">
        <v>0.56782745382207001</v>
      </c>
    </row>
    <row r="130" spans="1:78" x14ac:dyDescent="0.2">
      <c r="A130" s="158" t="s">
        <v>182</v>
      </c>
      <c r="B130" s="158" t="s">
        <v>219</v>
      </c>
      <c r="C130" s="158" t="s">
        <v>251</v>
      </c>
      <c r="D130" s="158" t="s">
        <v>252</v>
      </c>
      <c r="E130" s="158" t="s">
        <v>421</v>
      </c>
      <c r="F130" s="158" t="s">
        <v>102</v>
      </c>
      <c r="G130" s="154">
        <v>115019</v>
      </c>
      <c r="H130" s="156">
        <v>122099.383333333</v>
      </c>
      <c r="I130" s="152">
        <v>0.94201130963943158</v>
      </c>
      <c r="J130" s="154">
        <v>114481</v>
      </c>
      <c r="K130" s="156">
        <v>122220.15</v>
      </c>
      <c r="L130" s="152">
        <v>0.93667860823276694</v>
      </c>
      <c r="M130" s="154">
        <v>114772</v>
      </c>
      <c r="N130" s="156">
        <v>122352.04166666701</v>
      </c>
      <c r="O130" s="152">
        <v>0.93804728091650569</v>
      </c>
      <c r="P130" s="154">
        <v>115001</v>
      </c>
      <c r="Q130" s="156">
        <v>122498.116666667</v>
      </c>
      <c r="R130" s="152">
        <v>0.93879810669197783</v>
      </c>
      <c r="S130" s="154">
        <v>115343</v>
      </c>
      <c r="T130" s="156">
        <v>122651.133333333</v>
      </c>
      <c r="U130" s="152">
        <v>0.94041528084806647</v>
      </c>
      <c r="V130" s="154">
        <v>115878</v>
      </c>
      <c r="W130" s="156">
        <v>122803.33333333299</v>
      </c>
      <c r="X130" s="152">
        <v>0.94360630818924829</v>
      </c>
      <c r="Y130" s="154">
        <v>115675</v>
      </c>
      <c r="Z130" s="156">
        <v>122962.733333333</v>
      </c>
      <c r="AA130" s="152">
        <v>0.94073217847575752</v>
      </c>
      <c r="AB130" s="154">
        <v>115945</v>
      </c>
      <c r="AC130" s="156">
        <v>123050.96666666699</v>
      </c>
      <c r="AD130" s="152">
        <v>0.94225184198742329</v>
      </c>
      <c r="AE130" s="154">
        <v>117659</v>
      </c>
      <c r="AF130" s="156">
        <v>123133.066666667</v>
      </c>
      <c r="AG130" s="152">
        <v>0.9555434879122614</v>
      </c>
      <c r="AH130" s="154">
        <v>117690</v>
      </c>
      <c r="AI130" s="156">
        <v>123208.566666667</v>
      </c>
      <c r="AJ130" s="152">
        <v>0.95520955388112638</v>
      </c>
      <c r="AK130" s="154">
        <v>117136</v>
      </c>
      <c r="AL130" s="156">
        <v>123284.116666667</v>
      </c>
      <c r="AM130" s="152">
        <v>0.95013050478116212</v>
      </c>
      <c r="AN130" s="154">
        <v>117769</v>
      </c>
      <c r="AO130" s="156">
        <v>123360.20833333299</v>
      </c>
      <c r="AP130" s="152">
        <f t="shared" si="1"/>
        <v>0.9546757547764112</v>
      </c>
      <c r="AQ130" s="154">
        <v>117343</v>
      </c>
      <c r="AR130" s="156">
        <v>123419.325</v>
      </c>
      <c r="AS130" s="152">
        <v>0.95076682683202163</v>
      </c>
      <c r="AT130" s="154">
        <v>115419</v>
      </c>
      <c r="AU130" s="156">
        <v>123468.08333333299</v>
      </c>
      <c r="AV130" s="152">
        <v>0.93480838840267344</v>
      </c>
      <c r="AW130" s="154">
        <v>114166</v>
      </c>
      <c r="AX130" s="156">
        <v>123509.3</v>
      </c>
      <c r="AY130" s="152">
        <v>0.92435144559964311</v>
      </c>
      <c r="AZ130" s="154">
        <v>112587</v>
      </c>
      <c r="BA130" s="156">
        <v>123549.008333333</v>
      </c>
      <c r="BB130" s="152">
        <v>0.91127400793248214</v>
      </c>
      <c r="BC130" s="154">
        <v>110984</v>
      </c>
      <c r="BD130" s="156">
        <v>123588.558333333</v>
      </c>
      <c r="BE130" s="152">
        <v>0.8980119316600732</v>
      </c>
      <c r="BF130" s="154">
        <v>110180</v>
      </c>
      <c r="BG130" s="156">
        <v>123625.90833333301</v>
      </c>
      <c r="BH130" s="152">
        <v>0.89123713213027522</v>
      </c>
      <c r="BI130" s="154">
        <v>108607</v>
      </c>
      <c r="BJ130" s="156">
        <v>123655.40833333301</v>
      </c>
      <c r="BK130" s="152">
        <v>0.8783036784548266</v>
      </c>
      <c r="BL130" s="154">
        <v>106086</v>
      </c>
      <c r="BM130" s="156">
        <v>123674.683333333</v>
      </c>
      <c r="BN130" s="152">
        <v>0.85778266934448277</v>
      </c>
      <c r="BO130" s="154">
        <v>102575</v>
      </c>
      <c r="BP130" s="156">
        <v>123695.25</v>
      </c>
      <c r="BQ130" s="152">
        <v>0.82925577174547926</v>
      </c>
      <c r="BR130" s="154">
        <v>98443</v>
      </c>
      <c r="BS130" s="156">
        <v>123709.758333333</v>
      </c>
      <c r="BT130" s="152">
        <v>0.79575775853306319</v>
      </c>
      <c r="BU130" s="154">
        <v>95786</v>
      </c>
      <c r="BV130" s="156">
        <v>123721.45833333299</v>
      </c>
      <c r="BW130" s="152">
        <v>0.77420684568663356</v>
      </c>
      <c r="BX130" s="154">
        <v>93614</v>
      </c>
      <c r="BY130" s="156">
        <v>123737.516666667</v>
      </c>
      <c r="BZ130" s="152">
        <v>0.75655308528765863</v>
      </c>
    </row>
    <row r="131" spans="1:78" x14ac:dyDescent="0.2">
      <c r="A131" s="158" t="s">
        <v>180</v>
      </c>
      <c r="B131" s="158" t="s">
        <v>215</v>
      </c>
      <c r="C131" s="158" t="s">
        <v>261</v>
      </c>
      <c r="D131" s="158" t="s">
        <v>262</v>
      </c>
      <c r="E131" s="158" t="s">
        <v>422</v>
      </c>
      <c r="F131" s="158" t="s">
        <v>103</v>
      </c>
      <c r="G131" s="154">
        <v>110979</v>
      </c>
      <c r="H131" s="156">
        <v>109471.5</v>
      </c>
      <c r="I131" s="152">
        <v>1.0137707074444033</v>
      </c>
      <c r="J131" s="154">
        <v>109979</v>
      </c>
      <c r="K131" s="156">
        <v>109605.825</v>
      </c>
      <c r="L131" s="152">
        <v>1.0034047004344888</v>
      </c>
      <c r="M131" s="154">
        <v>109427</v>
      </c>
      <c r="N131" s="156">
        <v>109759.45833333299</v>
      </c>
      <c r="O131" s="152">
        <v>0.99697102793343484</v>
      </c>
      <c r="P131" s="154">
        <v>109420</v>
      </c>
      <c r="Q131" s="156">
        <v>109924.433333333</v>
      </c>
      <c r="R131" s="152">
        <v>0.99541108998212102</v>
      </c>
      <c r="S131" s="154">
        <v>109829</v>
      </c>
      <c r="T131" s="156">
        <v>110099.383333333</v>
      </c>
      <c r="U131" s="152">
        <v>0.99754418848546689</v>
      </c>
      <c r="V131" s="154">
        <v>109864</v>
      </c>
      <c r="W131" s="156">
        <v>110278.941666667</v>
      </c>
      <c r="X131" s="152">
        <v>0.99623734449754497</v>
      </c>
      <c r="Y131" s="154">
        <v>109357</v>
      </c>
      <c r="Z131" s="156">
        <v>110467.491666667</v>
      </c>
      <c r="AA131" s="152">
        <v>0.98994734423754382</v>
      </c>
      <c r="AB131" s="170">
        <v>109353</v>
      </c>
      <c r="AC131" s="192">
        <v>110575.308333333</v>
      </c>
      <c r="AD131" s="191">
        <v>0.98894591973781065</v>
      </c>
      <c r="AE131" s="154">
        <v>111332</v>
      </c>
      <c r="AF131" s="156">
        <v>110682.05</v>
      </c>
      <c r="AG131" s="152">
        <v>1.0058722258939006</v>
      </c>
      <c r="AH131" s="154">
        <v>111254</v>
      </c>
      <c r="AI131" s="156">
        <v>110781.933333333</v>
      </c>
      <c r="AJ131" s="152">
        <v>1.0042612243031235</v>
      </c>
      <c r="AK131" s="154">
        <v>111214</v>
      </c>
      <c r="AL131" s="156">
        <v>110880.03333333301</v>
      </c>
      <c r="AM131" s="152">
        <v>1.0030119639814952</v>
      </c>
      <c r="AN131" s="154">
        <v>112039</v>
      </c>
      <c r="AO131" s="156">
        <v>110969.25</v>
      </c>
      <c r="AP131" s="152">
        <f t="shared" si="1"/>
        <v>1.0096400579439799</v>
      </c>
      <c r="AQ131" s="154">
        <v>111923</v>
      </c>
      <c r="AR131" s="156">
        <v>111043.441666667</v>
      </c>
      <c r="AS131" s="152">
        <v>1.0079208489950562</v>
      </c>
      <c r="AT131" s="154">
        <v>110980</v>
      </c>
      <c r="AU131" s="156">
        <v>111102.91666666701</v>
      </c>
      <c r="AV131" s="152">
        <v>0.99889366840804206</v>
      </c>
      <c r="AW131" s="154">
        <v>110574</v>
      </c>
      <c r="AX131" s="156">
        <v>111149.20833333299</v>
      </c>
      <c r="AY131" s="152">
        <v>0.99482489941261698</v>
      </c>
      <c r="AZ131" s="154">
        <v>109904</v>
      </c>
      <c r="BA131" s="156">
        <v>111190.933333333</v>
      </c>
      <c r="BB131" s="152">
        <v>0.98842591482279429</v>
      </c>
      <c r="BC131" s="154">
        <v>108072</v>
      </c>
      <c r="BD131" s="156">
        <v>111233</v>
      </c>
      <c r="BE131" s="152">
        <v>0.97158217435473282</v>
      </c>
      <c r="BF131" s="154">
        <v>108385</v>
      </c>
      <c r="BG131" s="156">
        <v>111271.46666666699</v>
      </c>
      <c r="BH131" s="152">
        <v>0.97405923770813674</v>
      </c>
      <c r="BI131" s="154">
        <v>107288</v>
      </c>
      <c r="BJ131" s="156">
        <v>111308.04166666701</v>
      </c>
      <c r="BK131" s="152">
        <v>0.9638836367393312</v>
      </c>
      <c r="BL131" s="154">
        <v>105682</v>
      </c>
      <c r="BM131" s="156">
        <v>111344.70833333299</v>
      </c>
      <c r="BN131" s="152">
        <v>0.94914254643893337</v>
      </c>
      <c r="BO131" s="154">
        <v>102598</v>
      </c>
      <c r="BP131" s="156">
        <v>111380.16666666701</v>
      </c>
      <c r="BQ131" s="152">
        <v>0.9211514318078744</v>
      </c>
      <c r="BR131" s="154">
        <v>99200</v>
      </c>
      <c r="BS131" s="156">
        <v>111410.516666667</v>
      </c>
      <c r="BT131" s="152">
        <v>0.89040068180277754</v>
      </c>
      <c r="BU131" s="154">
        <v>97208</v>
      </c>
      <c r="BV131" s="156">
        <v>111437.71666666699</v>
      </c>
      <c r="BW131" s="152">
        <v>0.872307894559335</v>
      </c>
      <c r="BX131" s="154">
        <v>95072</v>
      </c>
      <c r="BY131" s="156">
        <v>111477.125</v>
      </c>
      <c r="BZ131" s="152">
        <v>0.85283864290543909</v>
      </c>
    </row>
    <row r="132" spans="1:78" x14ac:dyDescent="0.2">
      <c r="A132" s="158" t="s">
        <v>179</v>
      </c>
      <c r="B132" s="158" t="s">
        <v>203</v>
      </c>
      <c r="C132" s="158" t="s">
        <v>278</v>
      </c>
      <c r="D132" s="158" t="s">
        <v>279</v>
      </c>
      <c r="E132" s="158" t="s">
        <v>423</v>
      </c>
      <c r="F132" s="158" t="s">
        <v>104</v>
      </c>
      <c r="G132" s="154">
        <v>190290</v>
      </c>
      <c r="H132" s="156">
        <v>176956.15</v>
      </c>
      <c r="I132" s="152">
        <v>1.0753511533789586</v>
      </c>
      <c r="J132" s="154">
        <v>189347</v>
      </c>
      <c r="K132" s="156">
        <v>177274.7</v>
      </c>
      <c r="L132" s="152">
        <v>1.0680993960221057</v>
      </c>
      <c r="M132" s="154">
        <v>188451</v>
      </c>
      <c r="N132" s="156">
        <v>177621.39166666701</v>
      </c>
      <c r="O132" s="152">
        <v>1.0609701806281102</v>
      </c>
      <c r="P132" s="154">
        <v>188551</v>
      </c>
      <c r="Q132" s="156">
        <v>177993.15</v>
      </c>
      <c r="R132" s="152">
        <v>1.0593160467130336</v>
      </c>
      <c r="S132" s="154">
        <v>188346</v>
      </c>
      <c r="T132" s="156">
        <v>178388.24166666699</v>
      </c>
      <c r="U132" s="152">
        <v>1.0558207101561095</v>
      </c>
      <c r="V132" s="154">
        <v>188186</v>
      </c>
      <c r="W132" s="156">
        <v>178789.70833333299</v>
      </c>
      <c r="X132" s="152">
        <v>1.052554991863115</v>
      </c>
      <c r="Y132" s="154">
        <v>188067</v>
      </c>
      <c r="Z132" s="156">
        <v>179204.566666667</v>
      </c>
      <c r="AA132" s="152">
        <v>1.0494542828800659</v>
      </c>
      <c r="AB132" s="170">
        <v>187798</v>
      </c>
      <c r="AC132" s="192">
        <v>179304.73333333299</v>
      </c>
      <c r="AD132" s="191">
        <v>1.0473677772403129</v>
      </c>
      <c r="AE132" s="154">
        <v>188670</v>
      </c>
      <c r="AF132" s="156">
        <v>179407.08333333299</v>
      </c>
      <c r="AG132" s="152">
        <v>1.0516307187796861</v>
      </c>
      <c r="AH132" s="154">
        <v>188319</v>
      </c>
      <c r="AI132" s="156">
        <v>179509.96666666699</v>
      </c>
      <c r="AJ132" s="152">
        <v>1.0490726698740385</v>
      </c>
      <c r="AK132" s="154">
        <v>188210</v>
      </c>
      <c r="AL132" s="156">
        <v>179625.558333333</v>
      </c>
      <c r="AM132" s="152">
        <v>1.0477907584328103</v>
      </c>
      <c r="AN132" s="154">
        <v>188520</v>
      </c>
      <c r="AO132" s="156">
        <v>179726.22500000001</v>
      </c>
      <c r="AP132" s="152">
        <f t="shared" si="1"/>
        <v>1.0489287247868251</v>
      </c>
      <c r="AQ132" s="154">
        <v>187364</v>
      </c>
      <c r="AR132" s="156">
        <v>179786.92499999999</v>
      </c>
      <c r="AS132" s="152">
        <v>1.042144749958875</v>
      </c>
      <c r="AT132" s="154">
        <v>183832</v>
      </c>
      <c r="AU132" s="156">
        <v>179831.03333333301</v>
      </c>
      <c r="AV132" s="152">
        <v>1.022248477320657</v>
      </c>
      <c r="AW132" s="154">
        <v>181807</v>
      </c>
      <c r="AX132" s="156">
        <v>179856.816666667</v>
      </c>
      <c r="AY132" s="152">
        <v>1.0108429770384924</v>
      </c>
      <c r="AZ132" s="154">
        <v>178874</v>
      </c>
      <c r="BA132" s="156">
        <v>179874.28333333301</v>
      </c>
      <c r="BB132" s="152">
        <v>0.9944389864143095</v>
      </c>
      <c r="BC132" s="154">
        <v>176345</v>
      </c>
      <c r="BD132" s="156">
        <v>179883.85</v>
      </c>
      <c r="BE132" s="152">
        <v>0.98032702769036795</v>
      </c>
      <c r="BF132" s="154">
        <v>175369</v>
      </c>
      <c r="BG132" s="156">
        <v>179884.66666666701</v>
      </c>
      <c r="BH132" s="152">
        <v>0.9748968783702131</v>
      </c>
      <c r="BI132" s="154">
        <v>172136</v>
      </c>
      <c r="BJ132" s="156">
        <v>179877.13333333301</v>
      </c>
      <c r="BK132" s="152">
        <v>0.95696432787269403</v>
      </c>
      <c r="BL132" s="154">
        <v>168119</v>
      </c>
      <c r="BM132" s="156">
        <v>179982.71666666699</v>
      </c>
      <c r="BN132" s="152">
        <v>0.93408413381914368</v>
      </c>
      <c r="BO132" s="154">
        <v>163025</v>
      </c>
      <c r="BP132" s="156">
        <v>180088.35833333299</v>
      </c>
      <c r="BQ132" s="152">
        <v>0.9052500756226024</v>
      </c>
      <c r="BR132" s="154">
        <v>157261</v>
      </c>
      <c r="BS132" s="156">
        <v>180166.6</v>
      </c>
      <c r="BT132" s="152">
        <v>0.87286433778513883</v>
      </c>
      <c r="BU132" s="154">
        <v>152193</v>
      </c>
      <c r="BV132" s="156">
        <v>180229.55</v>
      </c>
      <c r="BW132" s="152">
        <v>0.84443977139153936</v>
      </c>
      <c r="BX132" s="154">
        <v>147951</v>
      </c>
      <c r="BY132" s="156">
        <v>180299.9</v>
      </c>
      <c r="BZ132" s="152">
        <v>0.82058281784959397</v>
      </c>
    </row>
    <row r="133" spans="1:78" x14ac:dyDescent="0.2">
      <c r="A133" s="158" t="s">
        <v>183</v>
      </c>
      <c r="B133" s="158" t="s">
        <v>211</v>
      </c>
      <c r="C133" s="158" t="s">
        <v>294</v>
      </c>
      <c r="D133" s="158" t="s">
        <v>295</v>
      </c>
      <c r="E133" s="158" t="s">
        <v>424</v>
      </c>
      <c r="F133" s="158" t="s">
        <v>105</v>
      </c>
      <c r="G133" s="154">
        <v>284255</v>
      </c>
      <c r="H133" s="156">
        <v>333795.125</v>
      </c>
      <c r="I133" s="152">
        <v>0.85158523510491657</v>
      </c>
      <c r="J133" s="154">
        <v>282612</v>
      </c>
      <c r="K133" s="156">
        <v>334162.24166666699</v>
      </c>
      <c r="L133" s="152">
        <v>0.84573289486701098</v>
      </c>
      <c r="M133" s="154">
        <v>280997</v>
      </c>
      <c r="N133" s="156">
        <v>334562.15833333298</v>
      </c>
      <c r="O133" s="152">
        <v>0.83989474900516214</v>
      </c>
      <c r="P133" s="154">
        <v>280077</v>
      </c>
      <c r="Q133" s="156">
        <v>335004.97499999998</v>
      </c>
      <c r="R133" s="152">
        <v>0.83603833047553999</v>
      </c>
      <c r="S133" s="154">
        <v>279622</v>
      </c>
      <c r="T133" s="156">
        <v>335489.3</v>
      </c>
      <c r="U133" s="152">
        <v>0.83347516597399685</v>
      </c>
      <c r="V133" s="154">
        <v>278819</v>
      </c>
      <c r="W133" s="156">
        <v>336024.92499999999</v>
      </c>
      <c r="X133" s="152">
        <v>0.8297568997299829</v>
      </c>
      <c r="Y133" s="154">
        <v>278994</v>
      </c>
      <c r="Z133" s="156">
        <v>336595.88333333301</v>
      </c>
      <c r="AA133" s="152">
        <v>0.82886931722724155</v>
      </c>
      <c r="AB133" s="154">
        <v>279227</v>
      </c>
      <c r="AC133" s="156">
        <v>336914.50833333301</v>
      </c>
      <c r="AD133" s="152">
        <v>0.82877701343671806</v>
      </c>
      <c r="AE133" s="154">
        <v>280387</v>
      </c>
      <c r="AF133" s="156">
        <v>337221.21666666702</v>
      </c>
      <c r="AG133" s="152">
        <v>0.83146310535126877</v>
      </c>
      <c r="AH133" s="154">
        <v>280964</v>
      </c>
      <c r="AI133" s="156">
        <v>337537.09166666702</v>
      </c>
      <c r="AJ133" s="152">
        <v>0.83239444474879964</v>
      </c>
      <c r="AK133" s="154">
        <v>280158</v>
      </c>
      <c r="AL133" s="156">
        <v>337867.1</v>
      </c>
      <c r="AM133" s="152">
        <v>0.82919585837153131</v>
      </c>
      <c r="AN133" s="154">
        <v>281788</v>
      </c>
      <c r="AO133" s="156">
        <v>338201.75833333301</v>
      </c>
      <c r="AP133" s="152">
        <f t="shared" si="1"/>
        <v>0.83319495850245884</v>
      </c>
      <c r="AQ133" s="154">
        <v>281013</v>
      </c>
      <c r="AR133" s="156">
        <v>338500.38333333301</v>
      </c>
      <c r="AS133" s="152">
        <v>0.83017040404139453</v>
      </c>
      <c r="AT133" s="154">
        <v>277367</v>
      </c>
      <c r="AU133" s="156">
        <v>338764.46666666702</v>
      </c>
      <c r="AV133" s="152">
        <v>0.81876060594312539</v>
      </c>
      <c r="AW133" s="154">
        <v>275093</v>
      </c>
      <c r="AX133" s="156">
        <v>339014.70833333302</v>
      </c>
      <c r="AY133" s="152">
        <v>0.81144856915623076</v>
      </c>
      <c r="AZ133" s="154">
        <v>272307</v>
      </c>
      <c r="BA133" s="156">
        <v>339250.73333333299</v>
      </c>
      <c r="BB133" s="152">
        <v>0.80267180950333572</v>
      </c>
      <c r="BC133" s="154">
        <v>268594</v>
      </c>
      <c r="BD133" s="156">
        <v>339475.5</v>
      </c>
      <c r="BE133" s="152">
        <v>0.7912028997674353</v>
      </c>
      <c r="BF133" s="154">
        <v>267453</v>
      </c>
      <c r="BG133" s="156">
        <v>339687.00833333301</v>
      </c>
      <c r="BH133" s="152">
        <v>0.78735127761362556</v>
      </c>
      <c r="BI133" s="154">
        <v>263050</v>
      </c>
      <c r="BJ133" s="156">
        <v>339877.73333333299</v>
      </c>
      <c r="BK133" s="152">
        <v>0.77395479080124185</v>
      </c>
      <c r="BL133" s="154">
        <v>258561</v>
      </c>
      <c r="BM133" s="156">
        <v>340081.8</v>
      </c>
      <c r="BN133" s="152">
        <v>0.76029061243500828</v>
      </c>
      <c r="BO133" s="154">
        <v>253072</v>
      </c>
      <c r="BP133" s="156">
        <v>340310.90833333298</v>
      </c>
      <c r="BQ133" s="152">
        <v>0.74364939178534095</v>
      </c>
      <c r="BR133" s="154">
        <v>244814</v>
      </c>
      <c r="BS133" s="156">
        <v>340523.7</v>
      </c>
      <c r="BT133" s="152">
        <v>0.71893380695675513</v>
      </c>
      <c r="BU133" s="154">
        <v>238894</v>
      </c>
      <c r="BV133" s="156">
        <v>340735.71666666702</v>
      </c>
      <c r="BW133" s="152">
        <v>0.70111229411768372</v>
      </c>
      <c r="BX133" s="154">
        <v>232780</v>
      </c>
      <c r="BY133" s="156">
        <v>340963.55</v>
      </c>
      <c r="BZ133" s="152">
        <v>0.68271227232353726</v>
      </c>
    </row>
    <row r="134" spans="1:78" x14ac:dyDescent="0.2">
      <c r="A134" s="158" t="s">
        <v>182</v>
      </c>
      <c r="B134" s="158" t="s">
        <v>219</v>
      </c>
      <c r="C134" s="158" t="s">
        <v>220</v>
      </c>
      <c r="D134" s="158" t="s">
        <v>221</v>
      </c>
      <c r="E134" s="158" t="s">
        <v>425</v>
      </c>
      <c r="F134" s="158" t="s">
        <v>106</v>
      </c>
      <c r="G134" s="154">
        <v>54546</v>
      </c>
      <c r="H134" s="156">
        <v>65793.958333333299</v>
      </c>
      <c r="I134" s="152">
        <v>0.82904268692350847</v>
      </c>
      <c r="J134" s="154">
        <v>54666</v>
      </c>
      <c r="K134" s="156">
        <v>65807.425000000003</v>
      </c>
      <c r="L134" s="152">
        <v>0.83069653614314798</v>
      </c>
      <c r="M134" s="154">
        <v>54981</v>
      </c>
      <c r="N134" s="156">
        <v>65821.716666666704</v>
      </c>
      <c r="O134" s="152">
        <v>0.83530182414466503</v>
      </c>
      <c r="P134" s="154">
        <v>55223</v>
      </c>
      <c r="Q134" s="156">
        <v>65835.958333333299</v>
      </c>
      <c r="R134" s="152">
        <v>0.83879693404630107</v>
      </c>
      <c r="S134" s="154">
        <v>55363</v>
      </c>
      <c r="T134" s="156">
        <v>65852.274999999994</v>
      </c>
      <c r="U134" s="152">
        <v>0.84071507020828062</v>
      </c>
      <c r="V134" s="154">
        <v>55476</v>
      </c>
      <c r="W134" s="156">
        <v>65890.975000000006</v>
      </c>
      <c r="X134" s="152">
        <v>0.8419362439241489</v>
      </c>
      <c r="Y134" s="154">
        <v>55623</v>
      </c>
      <c r="Z134" s="156">
        <v>65934.5</v>
      </c>
      <c r="AA134" s="152">
        <v>0.84360994623452057</v>
      </c>
      <c r="AB134" s="154">
        <v>55755</v>
      </c>
      <c r="AC134" s="156">
        <v>65969.274999999994</v>
      </c>
      <c r="AD134" s="152">
        <v>0.84516617773956138</v>
      </c>
      <c r="AE134" s="154">
        <v>56764</v>
      </c>
      <c r="AF134" s="156">
        <v>66006.916666666701</v>
      </c>
      <c r="AG134" s="152">
        <v>0.85997048289131273</v>
      </c>
      <c r="AH134" s="154">
        <v>57148</v>
      </c>
      <c r="AI134" s="156">
        <v>66042.266666666706</v>
      </c>
      <c r="AJ134" s="152">
        <v>0.86532463048916097</v>
      </c>
      <c r="AK134" s="154">
        <v>57279</v>
      </c>
      <c r="AL134" s="156">
        <v>66081</v>
      </c>
      <c r="AM134" s="152">
        <v>0.86679983656421666</v>
      </c>
      <c r="AN134" s="154">
        <v>58288</v>
      </c>
      <c r="AO134" s="156">
        <v>66115.741666666698</v>
      </c>
      <c r="AP134" s="152">
        <f t="shared" si="1"/>
        <v>0.88160547746508633</v>
      </c>
      <c r="AQ134" s="154">
        <v>58861</v>
      </c>
      <c r="AR134" s="156">
        <v>66136.016666666706</v>
      </c>
      <c r="AS134" s="152">
        <v>0.88999917090057534</v>
      </c>
      <c r="AT134" s="154">
        <v>58616</v>
      </c>
      <c r="AU134" s="156">
        <v>66153.508333333302</v>
      </c>
      <c r="AV134" s="152">
        <v>0.88606033869959822</v>
      </c>
      <c r="AW134" s="154">
        <v>58460</v>
      </c>
      <c r="AX134" s="156">
        <v>66170.100000000006</v>
      </c>
      <c r="AY134" s="152">
        <v>0.88348060528849126</v>
      </c>
      <c r="AZ134" s="154">
        <v>58158</v>
      </c>
      <c r="BA134" s="156">
        <v>66188.583333333299</v>
      </c>
      <c r="BB134" s="152">
        <v>0.87867117063239808</v>
      </c>
      <c r="BC134" s="154">
        <v>57811</v>
      </c>
      <c r="BD134" s="156">
        <v>66206.366666666698</v>
      </c>
      <c r="BE134" s="152">
        <v>0.87319396775033176</v>
      </c>
      <c r="BF134" s="154">
        <v>58000</v>
      </c>
      <c r="BG134" s="156">
        <v>66202.791666666701</v>
      </c>
      <c r="BH134" s="152">
        <v>0.87609598537825961</v>
      </c>
      <c r="BI134" s="154">
        <v>57508</v>
      </c>
      <c r="BJ134" s="156">
        <v>66201.966666666704</v>
      </c>
      <c r="BK134" s="152">
        <v>0.86867509978303714</v>
      </c>
      <c r="BL134" s="154">
        <v>56860</v>
      </c>
      <c r="BM134" s="156">
        <v>66199.158333333296</v>
      </c>
      <c r="BN134" s="152">
        <v>0.85892330705614506</v>
      </c>
      <c r="BO134" s="154">
        <v>55816</v>
      </c>
      <c r="BP134" s="156">
        <v>66196.516666666706</v>
      </c>
      <c r="BQ134" s="152">
        <v>0.84318636101446376</v>
      </c>
      <c r="BR134" s="154">
        <v>54378</v>
      </c>
      <c r="BS134" s="156">
        <v>66194.833333333299</v>
      </c>
      <c r="BT134" s="152">
        <v>0.82148405338785291</v>
      </c>
      <c r="BU134" s="154">
        <v>53600</v>
      </c>
      <c r="BV134" s="156">
        <v>66195.350000000006</v>
      </c>
      <c r="BW134" s="152">
        <v>0.80972455013834044</v>
      </c>
      <c r="BX134" s="154">
        <v>52295</v>
      </c>
      <c r="BY134" s="156">
        <v>66205.45</v>
      </c>
      <c r="BZ134" s="152">
        <v>0.78988965409947376</v>
      </c>
    </row>
    <row r="135" spans="1:78" x14ac:dyDescent="0.2">
      <c r="A135" s="158" t="s">
        <v>180</v>
      </c>
      <c r="B135" s="158" t="s">
        <v>215</v>
      </c>
      <c r="C135" s="158" t="s">
        <v>285</v>
      </c>
      <c r="D135" s="158" t="s">
        <v>286</v>
      </c>
      <c r="E135" s="158" t="s">
        <v>426</v>
      </c>
      <c r="F135" s="158" t="s">
        <v>107</v>
      </c>
      <c r="G135" s="154">
        <v>211027</v>
      </c>
      <c r="H135" s="156">
        <v>222543.97500000001</v>
      </c>
      <c r="I135" s="152">
        <v>0.94824854278800397</v>
      </c>
      <c r="J135" s="154">
        <v>209664</v>
      </c>
      <c r="K135" s="156">
        <v>222914.058333333</v>
      </c>
      <c r="L135" s="152">
        <v>0.9405597904753068</v>
      </c>
      <c r="M135" s="154">
        <v>208657</v>
      </c>
      <c r="N135" s="156">
        <v>223307.08333333299</v>
      </c>
      <c r="O135" s="152">
        <v>0.93439490089320343</v>
      </c>
      <c r="P135" s="154">
        <v>209929</v>
      </c>
      <c r="Q135" s="156">
        <v>223708.308333333</v>
      </c>
      <c r="R135" s="152">
        <v>0.93840502198603482</v>
      </c>
      <c r="S135" s="154">
        <v>211015</v>
      </c>
      <c r="T135" s="156">
        <v>224103.40833333301</v>
      </c>
      <c r="U135" s="152">
        <v>0.94159656726922591</v>
      </c>
      <c r="V135" s="154">
        <v>211891</v>
      </c>
      <c r="W135" s="156">
        <v>224510.433333333</v>
      </c>
      <c r="X135" s="152">
        <v>0.94379132788632236</v>
      </c>
      <c r="Y135" s="154">
        <v>212058</v>
      </c>
      <c r="Z135" s="156">
        <v>224965.09166666699</v>
      </c>
      <c r="AA135" s="152">
        <v>0.94262624671657258</v>
      </c>
      <c r="AB135" s="154">
        <v>212180</v>
      </c>
      <c r="AC135" s="156">
        <v>225163.27499999999</v>
      </c>
      <c r="AD135" s="152">
        <v>0.94233839865759639</v>
      </c>
      <c r="AE135" s="154">
        <v>214266</v>
      </c>
      <c r="AF135" s="156">
        <v>225371</v>
      </c>
      <c r="AG135" s="152">
        <v>0.95072569230291382</v>
      </c>
      <c r="AH135" s="154">
        <v>214174</v>
      </c>
      <c r="AI135" s="156">
        <v>225580.58333333299</v>
      </c>
      <c r="AJ135" s="152">
        <v>0.9494345516587398</v>
      </c>
      <c r="AK135" s="154">
        <v>213901</v>
      </c>
      <c r="AL135" s="156">
        <v>225781.01666666701</v>
      </c>
      <c r="AM135" s="152">
        <v>0.94738257076676147</v>
      </c>
      <c r="AN135" s="154">
        <v>214455</v>
      </c>
      <c r="AO135" s="156">
        <v>225955.14166666701</v>
      </c>
      <c r="AP135" s="152">
        <f t="shared" ref="AP135:AP141" si="2">AN135/AO135</f>
        <v>0.94910431521123684</v>
      </c>
      <c r="AQ135" s="154">
        <v>213028</v>
      </c>
      <c r="AR135" s="156">
        <v>226100.433333333</v>
      </c>
      <c r="AS135" s="152">
        <v>0.94218306820287823</v>
      </c>
      <c r="AT135" s="154">
        <v>209222</v>
      </c>
      <c r="AU135" s="156">
        <v>226230.51666666701</v>
      </c>
      <c r="AV135" s="152">
        <v>0.92481776147058126</v>
      </c>
      <c r="AW135" s="154">
        <v>206937</v>
      </c>
      <c r="AX135" s="156">
        <v>226336.875</v>
      </c>
      <c r="AY135" s="152">
        <v>0.91428760779700613</v>
      </c>
      <c r="AZ135" s="154">
        <v>204145</v>
      </c>
      <c r="BA135" s="156">
        <v>226433.35833333299</v>
      </c>
      <c r="BB135" s="152">
        <v>0.90156769083236288</v>
      </c>
      <c r="BC135" s="154">
        <v>200019</v>
      </c>
      <c r="BD135" s="156">
        <v>226543.95833333299</v>
      </c>
      <c r="BE135" s="152">
        <v>0.88291473968904255</v>
      </c>
      <c r="BF135" s="154">
        <v>198646</v>
      </c>
      <c r="BG135" s="156">
        <v>226722.63333333301</v>
      </c>
      <c r="BH135" s="152">
        <v>0.87616307679324601</v>
      </c>
      <c r="BI135" s="154">
        <v>195558</v>
      </c>
      <c r="BJ135" s="156">
        <v>226886.77499999999</v>
      </c>
      <c r="BK135" s="152">
        <v>0.86191890206028976</v>
      </c>
      <c r="BL135" s="154">
        <v>191879</v>
      </c>
      <c r="BM135" s="156">
        <v>227040.875</v>
      </c>
      <c r="BN135" s="152">
        <v>0.84512975912377009</v>
      </c>
      <c r="BO135" s="154">
        <v>185887</v>
      </c>
      <c r="BP135" s="156">
        <v>227178.65</v>
      </c>
      <c r="BQ135" s="152">
        <v>0.81824150288770536</v>
      </c>
      <c r="BR135" s="154">
        <v>178699</v>
      </c>
      <c r="BS135" s="156">
        <v>227286.09166666699</v>
      </c>
      <c r="BT135" s="152">
        <v>0.78622936709244928</v>
      </c>
      <c r="BU135" s="154">
        <v>174272</v>
      </c>
      <c r="BV135" s="156">
        <v>227388.45</v>
      </c>
      <c r="BW135" s="152">
        <v>0.76640656110721539</v>
      </c>
      <c r="BX135" s="154">
        <v>170465</v>
      </c>
      <c r="BY135" s="156">
        <v>227515.76666666701</v>
      </c>
      <c r="BZ135" s="152">
        <v>0.74924477761467845</v>
      </c>
    </row>
    <row r="136" spans="1:78" x14ac:dyDescent="0.2">
      <c r="A136" s="158" t="s">
        <v>161</v>
      </c>
      <c r="B136" s="158" t="s">
        <v>195</v>
      </c>
      <c r="C136" s="158" t="s">
        <v>231</v>
      </c>
      <c r="D136" s="158" t="s">
        <v>232</v>
      </c>
      <c r="E136" s="158" t="s">
        <v>427</v>
      </c>
      <c r="F136" s="158" t="s">
        <v>108</v>
      </c>
      <c r="G136" s="154">
        <v>74292</v>
      </c>
      <c r="H136" s="156">
        <v>131533.45000000001</v>
      </c>
      <c r="I136" s="152">
        <v>0.56481450155834878</v>
      </c>
      <c r="J136" s="154">
        <v>74017</v>
      </c>
      <c r="K136" s="156">
        <v>131901.38333333301</v>
      </c>
      <c r="L136" s="152">
        <v>0.56115408443404124</v>
      </c>
      <c r="M136" s="154">
        <v>73802</v>
      </c>
      <c r="N136" s="156">
        <v>132293.45000000001</v>
      </c>
      <c r="O136" s="152">
        <v>0.55786586561919727</v>
      </c>
      <c r="P136" s="154">
        <v>73846</v>
      </c>
      <c r="Q136" s="156">
        <v>132718.1</v>
      </c>
      <c r="R136" s="152">
        <v>0.55641242603684049</v>
      </c>
      <c r="S136" s="154">
        <v>73597</v>
      </c>
      <c r="T136" s="156">
        <v>133165.14166666701</v>
      </c>
      <c r="U136" s="152">
        <v>0.5526746645471583</v>
      </c>
      <c r="V136" s="154">
        <v>73654</v>
      </c>
      <c r="W136" s="156">
        <v>133616.02499999999</v>
      </c>
      <c r="X136" s="152">
        <v>0.55123627573863243</v>
      </c>
      <c r="Y136" s="154">
        <v>74104</v>
      </c>
      <c r="Z136" s="156">
        <v>134113.875</v>
      </c>
      <c r="AA136" s="152">
        <v>0.55254536489979134</v>
      </c>
      <c r="AB136" s="154">
        <v>74123</v>
      </c>
      <c r="AC136" s="156">
        <v>134385.816666667</v>
      </c>
      <c r="AD136" s="152">
        <v>0.55156862411943386</v>
      </c>
      <c r="AE136" s="154">
        <v>74617</v>
      </c>
      <c r="AF136" s="156">
        <v>134660.77499999999</v>
      </c>
      <c r="AG136" s="152">
        <v>0.55411087601419196</v>
      </c>
      <c r="AH136" s="154">
        <v>74607</v>
      </c>
      <c r="AI136" s="156">
        <v>134939.191666667</v>
      </c>
      <c r="AJ136" s="152">
        <v>0.55289348541747341</v>
      </c>
      <c r="AK136" s="154">
        <v>74350</v>
      </c>
      <c r="AL136" s="156">
        <v>135223.9</v>
      </c>
      <c r="AM136" s="152">
        <v>0.549828839428533</v>
      </c>
      <c r="AN136" s="154">
        <v>74676</v>
      </c>
      <c r="AO136" s="156">
        <v>135496.96666666699</v>
      </c>
      <c r="AP136" s="152">
        <f t="shared" si="2"/>
        <v>0.55112672879023727</v>
      </c>
      <c r="AQ136" s="154">
        <v>75294</v>
      </c>
      <c r="AR136" s="156">
        <v>135748.25</v>
      </c>
      <c r="AS136" s="152">
        <v>0.55465908400292452</v>
      </c>
      <c r="AT136" s="154">
        <v>74074</v>
      </c>
      <c r="AU136" s="156">
        <v>135979.6</v>
      </c>
      <c r="AV136" s="152">
        <v>0.54474347622731645</v>
      </c>
      <c r="AW136" s="154">
        <v>73114</v>
      </c>
      <c r="AX136" s="156">
        <v>136192.816666667</v>
      </c>
      <c r="AY136" s="152">
        <v>0.53684182315538043</v>
      </c>
      <c r="AZ136" s="154">
        <v>71789</v>
      </c>
      <c r="BA136" s="156">
        <v>136384.51666666701</v>
      </c>
      <c r="BB136" s="152">
        <v>0.52637206740598841</v>
      </c>
      <c r="BC136" s="154">
        <v>70718</v>
      </c>
      <c r="BD136" s="156">
        <v>136549.933333333</v>
      </c>
      <c r="BE136" s="152">
        <v>0.51789113530630437</v>
      </c>
      <c r="BF136" s="154">
        <v>70066</v>
      </c>
      <c r="BG136" s="156">
        <v>136713.73333333299</v>
      </c>
      <c r="BH136" s="152">
        <v>0.51250154824728789</v>
      </c>
      <c r="BI136" s="154">
        <v>68524</v>
      </c>
      <c r="BJ136" s="156">
        <v>136858.98333333299</v>
      </c>
      <c r="BK136" s="152">
        <v>0.5006905526479275</v>
      </c>
      <c r="BL136" s="154">
        <v>66858</v>
      </c>
      <c r="BM136" s="156">
        <v>136984.90833333301</v>
      </c>
      <c r="BN136" s="152">
        <v>0.48806836324853176</v>
      </c>
      <c r="BO136" s="154">
        <v>64942</v>
      </c>
      <c r="BP136" s="156">
        <v>137142.85</v>
      </c>
      <c r="BQ136" s="152">
        <v>0.47353544132997089</v>
      </c>
      <c r="BR136" s="154">
        <v>63382</v>
      </c>
      <c r="BS136" s="156">
        <v>137319.82500000001</v>
      </c>
      <c r="BT136" s="152">
        <v>0.46156481775300834</v>
      </c>
      <c r="BU136" s="154">
        <v>61528</v>
      </c>
      <c r="BV136" s="156">
        <v>137533.04166666701</v>
      </c>
      <c r="BW136" s="152">
        <v>0.44736885954375094</v>
      </c>
      <c r="BX136" s="154">
        <v>59576</v>
      </c>
      <c r="BY136" s="156">
        <v>137860.78333333301</v>
      </c>
      <c r="BZ136" s="152">
        <v>0.43214610101229034</v>
      </c>
    </row>
    <row r="137" spans="1:78" x14ac:dyDescent="0.2">
      <c r="A137" s="158" t="s">
        <v>179</v>
      </c>
      <c r="B137" s="158" t="s">
        <v>203</v>
      </c>
      <c r="C137" s="158" t="s">
        <v>316</v>
      </c>
      <c r="D137" s="158" t="s">
        <v>317</v>
      </c>
      <c r="E137" s="158" t="s">
        <v>428</v>
      </c>
      <c r="F137" s="158" t="s">
        <v>109</v>
      </c>
      <c r="G137" s="154">
        <v>156448</v>
      </c>
      <c r="H137" s="156">
        <v>147422.33333333299</v>
      </c>
      <c r="I137" s="152">
        <v>1.0612231977515869</v>
      </c>
      <c r="J137" s="154">
        <v>155820</v>
      </c>
      <c r="K137" s="156">
        <v>147610.59166666699</v>
      </c>
      <c r="L137" s="152">
        <v>1.0556153067380925</v>
      </c>
      <c r="M137" s="154">
        <v>155762</v>
      </c>
      <c r="N137" s="156">
        <v>147816.86666666699</v>
      </c>
      <c r="O137" s="152">
        <v>1.0537498427107754</v>
      </c>
      <c r="P137" s="154">
        <v>156239</v>
      </c>
      <c r="Q137" s="156">
        <v>148040.808333333</v>
      </c>
      <c r="R137" s="152">
        <v>1.0553779174739961</v>
      </c>
      <c r="S137" s="154">
        <v>156717</v>
      </c>
      <c r="T137" s="156">
        <v>148284.58333333299</v>
      </c>
      <c r="U137" s="152">
        <v>1.0568664420610168</v>
      </c>
      <c r="V137" s="154">
        <v>156700</v>
      </c>
      <c r="W137" s="156">
        <v>148531.54166666701</v>
      </c>
      <c r="X137" s="152">
        <v>1.0549947724346964</v>
      </c>
      <c r="Y137" s="154">
        <v>156060</v>
      </c>
      <c r="Z137" s="156">
        <v>148787.75833333301</v>
      </c>
      <c r="AA137" s="152">
        <v>1.0488766128889098</v>
      </c>
      <c r="AB137" s="154">
        <v>155948</v>
      </c>
      <c r="AC137" s="156">
        <v>149049.13333333301</v>
      </c>
      <c r="AD137" s="152">
        <v>1.0462858556261336</v>
      </c>
      <c r="AE137" s="154">
        <v>156615</v>
      </c>
      <c r="AF137" s="156">
        <v>149306.89166666701</v>
      </c>
      <c r="AG137" s="152">
        <v>1.0489468922147853</v>
      </c>
      <c r="AH137" s="154">
        <v>156436</v>
      </c>
      <c r="AI137" s="156">
        <v>149554.04166666701</v>
      </c>
      <c r="AJ137" s="152">
        <v>1.0460165319281161</v>
      </c>
      <c r="AK137" s="154">
        <v>156510</v>
      </c>
      <c r="AL137" s="156">
        <v>149805.66666666701</v>
      </c>
      <c r="AM137" s="152">
        <v>1.0447535362480702</v>
      </c>
      <c r="AN137" s="154">
        <v>156761</v>
      </c>
      <c r="AO137" s="156">
        <v>150050.20000000001</v>
      </c>
      <c r="AP137" s="152">
        <f t="shared" si="2"/>
        <v>1.0447236991353559</v>
      </c>
      <c r="AQ137" s="154">
        <v>155615</v>
      </c>
      <c r="AR137" s="156">
        <v>150285.65</v>
      </c>
      <c r="AS137" s="152">
        <v>1.0354614695415032</v>
      </c>
      <c r="AT137" s="154">
        <v>153190</v>
      </c>
      <c r="AU137" s="156">
        <v>150510.39999999999</v>
      </c>
      <c r="AV137" s="152">
        <v>1.0178034208931741</v>
      </c>
      <c r="AW137" s="154">
        <v>151633</v>
      </c>
      <c r="AX137" s="156">
        <v>150728.808333333</v>
      </c>
      <c r="AY137" s="152">
        <v>1.005998797951533</v>
      </c>
      <c r="AZ137" s="154">
        <v>149618</v>
      </c>
      <c r="BA137" s="156">
        <v>150944.28333333301</v>
      </c>
      <c r="BB137" s="152">
        <v>0.99121342455610495</v>
      </c>
      <c r="BC137" s="154">
        <v>147343</v>
      </c>
      <c r="BD137" s="156">
        <v>151149.41666666701</v>
      </c>
      <c r="BE137" s="152">
        <v>0.97481686168156789</v>
      </c>
      <c r="BF137" s="154">
        <v>146668</v>
      </c>
      <c r="BG137" s="156">
        <v>151351.39166666701</v>
      </c>
      <c r="BH137" s="152">
        <v>0.96905617044485715</v>
      </c>
      <c r="BI137" s="154">
        <v>144435</v>
      </c>
      <c r="BJ137" s="156">
        <v>151547.77499999999</v>
      </c>
      <c r="BK137" s="152">
        <v>0.95306579063928853</v>
      </c>
      <c r="BL137" s="154">
        <v>141479</v>
      </c>
      <c r="BM137" s="156">
        <v>151630.1</v>
      </c>
      <c r="BN137" s="152">
        <v>0.93305352960922661</v>
      </c>
      <c r="BO137" s="154">
        <v>137939</v>
      </c>
      <c r="BP137" s="156">
        <v>151722.75833333301</v>
      </c>
      <c r="BQ137" s="152">
        <v>0.90915167582802403</v>
      </c>
      <c r="BR137" s="154">
        <v>133044</v>
      </c>
      <c r="BS137" s="156">
        <v>151809.32500000001</v>
      </c>
      <c r="BT137" s="152">
        <v>0.87638885160710644</v>
      </c>
      <c r="BU137" s="154">
        <v>129255</v>
      </c>
      <c r="BV137" s="156">
        <v>151897.24166666699</v>
      </c>
      <c r="BW137" s="152">
        <v>0.85093711104804282</v>
      </c>
      <c r="BX137" s="154">
        <v>126309</v>
      </c>
      <c r="BY137" s="156">
        <v>152008.816666667</v>
      </c>
      <c r="BZ137" s="152">
        <v>0.83093206545365772</v>
      </c>
    </row>
    <row r="138" spans="1:78" x14ac:dyDescent="0.2">
      <c r="A138" s="158" t="s">
        <v>183</v>
      </c>
      <c r="B138" s="158" t="s">
        <v>211</v>
      </c>
      <c r="C138" s="158" t="s">
        <v>234</v>
      </c>
      <c r="D138" s="158" t="s">
        <v>235</v>
      </c>
      <c r="E138" s="158" t="s">
        <v>429</v>
      </c>
      <c r="F138" s="158" t="s">
        <v>430</v>
      </c>
      <c r="G138" s="154">
        <v>455690</v>
      </c>
      <c r="H138" s="156">
        <v>523183.3</v>
      </c>
      <c r="I138" s="152">
        <v>0.87099492663469957</v>
      </c>
      <c r="J138" s="154">
        <v>453830</v>
      </c>
      <c r="K138" s="156">
        <v>523848.78333333298</v>
      </c>
      <c r="L138" s="152">
        <v>0.86633779525497345</v>
      </c>
      <c r="M138" s="154">
        <v>452095</v>
      </c>
      <c r="N138" s="156">
        <v>524572.191666667</v>
      </c>
      <c r="O138" s="152">
        <v>0.86183561992412716</v>
      </c>
      <c r="P138" s="154">
        <v>451805</v>
      </c>
      <c r="Q138" s="156">
        <v>525355.54166666698</v>
      </c>
      <c r="R138" s="152">
        <v>0.85999854225705663</v>
      </c>
      <c r="S138" s="154">
        <v>452834</v>
      </c>
      <c r="T138" s="156">
        <v>526194.50833333295</v>
      </c>
      <c r="U138" s="152">
        <v>0.8605829077051852</v>
      </c>
      <c r="V138" s="154">
        <v>452123</v>
      </c>
      <c r="W138" s="156">
        <v>527058.86666666705</v>
      </c>
      <c r="X138" s="152">
        <v>0.85782258604130557</v>
      </c>
      <c r="Y138" s="154">
        <v>452230</v>
      </c>
      <c r="Z138" s="156">
        <v>527960.60833333305</v>
      </c>
      <c r="AA138" s="152">
        <v>0.8565601161563936</v>
      </c>
      <c r="AB138" s="154">
        <v>451492</v>
      </c>
      <c r="AC138" s="156">
        <v>528434.77500000002</v>
      </c>
      <c r="AD138" s="152">
        <v>0.85439494401177507</v>
      </c>
      <c r="AE138" s="154">
        <v>453505</v>
      </c>
      <c r="AF138" s="156">
        <v>528920.1</v>
      </c>
      <c r="AG138" s="152">
        <v>0.85741683857353879</v>
      </c>
      <c r="AH138" s="154">
        <v>452070</v>
      </c>
      <c r="AI138" s="156">
        <v>529395.125</v>
      </c>
      <c r="AJ138" s="152">
        <v>0.85393683970928147</v>
      </c>
      <c r="AK138" s="154">
        <v>451527</v>
      </c>
      <c r="AL138" s="156">
        <v>529881.816666667</v>
      </c>
      <c r="AM138" s="152">
        <v>0.85212774961863302</v>
      </c>
      <c r="AN138" s="154">
        <v>455743</v>
      </c>
      <c r="AO138" s="156">
        <v>530366.14166666695</v>
      </c>
      <c r="AP138" s="152">
        <f t="shared" si="2"/>
        <v>0.85929882056165019</v>
      </c>
      <c r="AQ138" s="154">
        <v>455433</v>
      </c>
      <c r="AR138" s="156">
        <v>530777.03333333298</v>
      </c>
      <c r="AS138" s="152">
        <v>0.8580495601699929</v>
      </c>
      <c r="AT138" s="154">
        <v>449917</v>
      </c>
      <c r="AU138" s="156">
        <v>531129.14166666695</v>
      </c>
      <c r="AV138" s="152">
        <v>0.84709530075524431</v>
      </c>
      <c r="AW138" s="154">
        <v>446840</v>
      </c>
      <c r="AX138" s="156">
        <v>531456.50833333295</v>
      </c>
      <c r="AY138" s="152">
        <v>0.84078375745422063</v>
      </c>
      <c r="AZ138" s="154">
        <v>443271</v>
      </c>
      <c r="BA138" s="156">
        <v>531756.49166666705</v>
      </c>
      <c r="BB138" s="152">
        <v>0.83359772178929148</v>
      </c>
      <c r="BC138" s="154">
        <v>435691</v>
      </c>
      <c r="BD138" s="156">
        <v>532022.57499999995</v>
      </c>
      <c r="BE138" s="152">
        <v>0.81893329432496365</v>
      </c>
      <c r="BF138" s="154">
        <v>434071</v>
      </c>
      <c r="BG138" s="156">
        <v>532290.55000000005</v>
      </c>
      <c r="BH138" s="152">
        <v>0.81547756201946464</v>
      </c>
      <c r="BI138" s="154">
        <v>426751</v>
      </c>
      <c r="BJ138" s="156">
        <v>532552.88333333295</v>
      </c>
      <c r="BK138" s="152">
        <v>0.80133074734080456</v>
      </c>
      <c r="BL138" s="154">
        <v>419097</v>
      </c>
      <c r="BM138" s="156">
        <v>532795.48333333305</v>
      </c>
      <c r="BN138" s="152">
        <v>0.78660013665656425</v>
      </c>
      <c r="BO138" s="154">
        <v>408989</v>
      </c>
      <c r="BP138" s="156">
        <v>533063.1</v>
      </c>
      <c r="BQ138" s="152">
        <v>0.76724312750216628</v>
      </c>
      <c r="BR138" s="154">
        <v>394995</v>
      </c>
      <c r="BS138" s="156">
        <v>533325.40833333298</v>
      </c>
      <c r="BT138" s="152">
        <v>0.74062663024883435</v>
      </c>
      <c r="BU138" s="154">
        <v>383534</v>
      </c>
      <c r="BV138" s="156">
        <v>533576.29166666698</v>
      </c>
      <c r="BW138" s="152">
        <v>0.71879880345133362</v>
      </c>
      <c r="BX138" s="154">
        <v>372196</v>
      </c>
      <c r="BY138" s="156">
        <v>533855.066666667</v>
      </c>
      <c r="BZ138" s="152">
        <v>0.69718547830584687</v>
      </c>
    </row>
    <row r="139" spans="1:78" x14ac:dyDescent="0.2">
      <c r="A139" s="158" t="s">
        <v>182</v>
      </c>
      <c r="B139" s="158" t="s">
        <v>219</v>
      </c>
      <c r="C139" s="158" t="s">
        <v>224</v>
      </c>
      <c r="D139" s="158" t="s">
        <v>225</v>
      </c>
      <c r="E139" s="158" t="s">
        <v>431</v>
      </c>
      <c r="F139" s="158" t="s">
        <v>110</v>
      </c>
      <c r="G139" s="154">
        <v>200719</v>
      </c>
      <c r="H139" s="156">
        <v>184827.72500000001</v>
      </c>
      <c r="I139" s="152">
        <v>1.085978848681928</v>
      </c>
      <c r="J139" s="154">
        <v>200704</v>
      </c>
      <c r="K139" s="156">
        <v>185064.63333333301</v>
      </c>
      <c r="L139" s="152">
        <v>1.0845075927527321</v>
      </c>
      <c r="M139" s="154">
        <v>200727</v>
      </c>
      <c r="N139" s="156">
        <v>185317.92499999999</v>
      </c>
      <c r="O139" s="152">
        <v>1.0831494039230152</v>
      </c>
      <c r="P139" s="154">
        <v>201875</v>
      </c>
      <c r="Q139" s="156">
        <v>185596.46666666699</v>
      </c>
      <c r="R139" s="152">
        <v>1.0877092846954324</v>
      </c>
      <c r="S139" s="154">
        <v>202426</v>
      </c>
      <c r="T139" s="156">
        <v>185886.02499999999</v>
      </c>
      <c r="U139" s="152">
        <v>1.0889791204045598</v>
      </c>
      <c r="V139" s="154">
        <v>202455</v>
      </c>
      <c r="W139" s="156">
        <v>186181.60833333299</v>
      </c>
      <c r="X139" s="152">
        <v>1.0874060107888406</v>
      </c>
      <c r="Y139" s="154">
        <v>202276</v>
      </c>
      <c r="Z139" s="156">
        <v>186483.65</v>
      </c>
      <c r="AA139" s="152">
        <v>1.0846849040116922</v>
      </c>
      <c r="AB139" s="154">
        <v>202059</v>
      </c>
      <c r="AC139" s="156">
        <v>186640.02499999999</v>
      </c>
      <c r="AD139" s="152">
        <v>1.0826134426417913</v>
      </c>
      <c r="AE139" s="154">
        <v>204206</v>
      </c>
      <c r="AF139" s="156">
        <v>186800.441666667</v>
      </c>
      <c r="AG139" s="152">
        <v>1.0931772868310026</v>
      </c>
      <c r="AH139" s="154">
        <v>203263</v>
      </c>
      <c r="AI139" s="156">
        <v>186967.47500000001</v>
      </c>
      <c r="AJ139" s="152">
        <v>1.0871570041794703</v>
      </c>
      <c r="AK139" s="154">
        <v>202314</v>
      </c>
      <c r="AL139" s="156">
        <v>187131.38333333301</v>
      </c>
      <c r="AM139" s="152">
        <v>1.0811334603326399</v>
      </c>
      <c r="AN139" s="154">
        <v>202489</v>
      </c>
      <c r="AO139" s="156">
        <v>187288.00833333301</v>
      </c>
      <c r="AP139" s="152">
        <f t="shared" si="2"/>
        <v>1.0811637210622287</v>
      </c>
      <c r="AQ139" s="154">
        <v>201068</v>
      </c>
      <c r="AR139" s="156">
        <v>187418.45</v>
      </c>
      <c r="AS139" s="152">
        <v>1.0728292758797227</v>
      </c>
      <c r="AT139" s="154">
        <v>197505</v>
      </c>
      <c r="AU139" s="156">
        <v>187527.683333333</v>
      </c>
      <c r="AV139" s="152">
        <v>1.0532045002066825</v>
      </c>
      <c r="AW139" s="154">
        <v>195676</v>
      </c>
      <c r="AX139" s="156">
        <v>187634.97500000001</v>
      </c>
      <c r="AY139" s="152">
        <v>1.0428546170563351</v>
      </c>
      <c r="AZ139" s="154">
        <v>193314</v>
      </c>
      <c r="BA139" s="156">
        <v>187728.683333333</v>
      </c>
      <c r="BB139" s="152">
        <v>1.0297520686103661</v>
      </c>
      <c r="BC139" s="154">
        <v>190346</v>
      </c>
      <c r="BD139" s="156">
        <v>187827.53333333301</v>
      </c>
      <c r="BE139" s="152">
        <v>1.013408399833466</v>
      </c>
      <c r="BF139" s="154">
        <v>189874</v>
      </c>
      <c r="BG139" s="156">
        <v>187932.60833333299</v>
      </c>
      <c r="BH139" s="152">
        <v>1.0103302544666628</v>
      </c>
      <c r="BI139" s="154">
        <v>187101</v>
      </c>
      <c r="BJ139" s="156">
        <v>188038.5</v>
      </c>
      <c r="BK139" s="152">
        <v>0.99501431887618763</v>
      </c>
      <c r="BL139" s="154">
        <v>183286</v>
      </c>
      <c r="BM139" s="156">
        <v>188130.08333333299</v>
      </c>
      <c r="BN139" s="152">
        <v>0.97425141557636941</v>
      </c>
      <c r="BO139" s="154">
        <v>178312</v>
      </c>
      <c r="BP139" s="156">
        <v>188214.48333333299</v>
      </c>
      <c r="BQ139" s="152">
        <v>0.94738724056747847</v>
      </c>
      <c r="BR139" s="154">
        <v>171761</v>
      </c>
      <c r="BS139" s="156">
        <v>188289.941666667</v>
      </c>
      <c r="BT139" s="152">
        <v>0.91221548256715446</v>
      </c>
      <c r="BU139" s="154">
        <v>167713</v>
      </c>
      <c r="BV139" s="156">
        <v>188368.67499999999</v>
      </c>
      <c r="BW139" s="152">
        <v>0.89034442695952509</v>
      </c>
      <c r="BX139" s="154">
        <v>164791</v>
      </c>
      <c r="BY139" s="156">
        <v>188460.10833333299</v>
      </c>
      <c r="BZ139" s="152">
        <v>0.87440785987733283</v>
      </c>
    </row>
    <row r="140" spans="1:78" x14ac:dyDescent="0.2">
      <c r="A140" s="158" t="s">
        <v>182</v>
      </c>
      <c r="B140" s="158" t="s">
        <v>219</v>
      </c>
      <c r="C140" s="158" t="s">
        <v>251</v>
      </c>
      <c r="D140" s="158" t="s">
        <v>252</v>
      </c>
      <c r="E140" s="158" t="s">
        <v>432</v>
      </c>
      <c r="F140" s="158" t="s">
        <v>111</v>
      </c>
      <c r="G140" s="154">
        <v>214936</v>
      </c>
      <c r="H140" s="156">
        <v>194586.71666666699</v>
      </c>
      <c r="I140" s="152">
        <v>1.1045769396900404</v>
      </c>
      <c r="J140" s="154">
        <v>214732</v>
      </c>
      <c r="K140" s="156">
        <v>194693.78333333301</v>
      </c>
      <c r="L140" s="152">
        <v>1.1029217077381448</v>
      </c>
      <c r="M140" s="154">
        <v>214383</v>
      </c>
      <c r="N140" s="156">
        <v>194817.441666667</v>
      </c>
      <c r="O140" s="152">
        <v>1.1004302190088797</v>
      </c>
      <c r="P140" s="154">
        <v>214981</v>
      </c>
      <c r="Q140" s="156">
        <v>194958.85</v>
      </c>
      <c r="R140" s="152">
        <v>1.1026993645069203</v>
      </c>
      <c r="S140" s="154">
        <v>215116</v>
      </c>
      <c r="T140" s="156">
        <v>195116.52499999999</v>
      </c>
      <c r="U140" s="152">
        <v>1.1025001598403825</v>
      </c>
      <c r="V140" s="154">
        <v>215825</v>
      </c>
      <c r="W140" s="156">
        <v>195277.95833333299</v>
      </c>
      <c r="X140" s="152">
        <v>1.1052194617458766</v>
      </c>
      <c r="Y140" s="154">
        <v>215588</v>
      </c>
      <c r="Z140" s="156">
        <v>195439.125</v>
      </c>
      <c r="AA140" s="152">
        <v>1.1030954011895009</v>
      </c>
      <c r="AB140" s="154">
        <v>215829</v>
      </c>
      <c r="AC140" s="156">
        <v>195525.933333333</v>
      </c>
      <c r="AD140" s="152">
        <v>1.1038382291317557</v>
      </c>
      <c r="AE140" s="154">
        <v>217576</v>
      </c>
      <c r="AF140" s="156">
        <v>195608.875</v>
      </c>
      <c r="AG140" s="152">
        <v>1.1123012695615166</v>
      </c>
      <c r="AH140" s="154">
        <v>217329</v>
      </c>
      <c r="AI140" s="156">
        <v>195689.10833333299</v>
      </c>
      <c r="AJ140" s="152">
        <v>1.1105830153296321</v>
      </c>
      <c r="AK140" s="154">
        <v>217435</v>
      </c>
      <c r="AL140" s="156">
        <v>195774.82500000001</v>
      </c>
      <c r="AM140" s="152">
        <v>1.1106382038650782</v>
      </c>
      <c r="AN140" s="154">
        <v>219587</v>
      </c>
      <c r="AO140" s="156">
        <v>195859.6</v>
      </c>
      <c r="AP140" s="152">
        <f t="shared" si="2"/>
        <v>1.1211449426017412</v>
      </c>
      <c r="AQ140" s="154">
        <v>219643</v>
      </c>
      <c r="AR140" s="156">
        <v>195910.96666666699</v>
      </c>
      <c r="AS140" s="152">
        <v>1.1211368293318256</v>
      </c>
      <c r="AT140" s="154">
        <v>216125</v>
      </c>
      <c r="AU140" s="156">
        <v>195946.67499999999</v>
      </c>
      <c r="AV140" s="152">
        <v>1.1029786547794189</v>
      </c>
      <c r="AW140" s="154">
        <v>214075</v>
      </c>
      <c r="AX140" s="156">
        <v>195976.52499999999</v>
      </c>
      <c r="AY140" s="152">
        <v>1.0923502189866874</v>
      </c>
      <c r="AZ140" s="154">
        <v>211843</v>
      </c>
      <c r="BA140" s="156">
        <v>196001.55</v>
      </c>
      <c r="BB140" s="152">
        <v>1.0808230853276417</v>
      </c>
      <c r="BC140" s="154">
        <v>208692</v>
      </c>
      <c r="BD140" s="156">
        <v>196018.07500000001</v>
      </c>
      <c r="BE140" s="152">
        <v>1.0646569200314817</v>
      </c>
      <c r="BF140" s="154">
        <v>207718</v>
      </c>
      <c r="BG140" s="156">
        <v>196030.375</v>
      </c>
      <c r="BH140" s="152">
        <v>1.0596214999843774</v>
      </c>
      <c r="BI140" s="154">
        <v>204233</v>
      </c>
      <c r="BJ140" s="156">
        <v>196038.65</v>
      </c>
      <c r="BK140" s="152">
        <v>1.04179966552514</v>
      </c>
      <c r="BL140" s="154">
        <v>200141</v>
      </c>
      <c r="BM140" s="156">
        <v>196039.39166666701</v>
      </c>
      <c r="BN140" s="152">
        <v>1.0209223681958119</v>
      </c>
      <c r="BO140" s="154">
        <v>194625</v>
      </c>
      <c r="BP140" s="156">
        <v>196044.191666667</v>
      </c>
      <c r="BQ140" s="152">
        <v>0.99276085838299133</v>
      </c>
      <c r="BR140" s="154">
        <v>188193</v>
      </c>
      <c r="BS140" s="156">
        <v>196034.6</v>
      </c>
      <c r="BT140" s="152">
        <v>0.95999889815369321</v>
      </c>
      <c r="BU140" s="154">
        <v>183963</v>
      </c>
      <c r="BV140" s="156">
        <v>196010.46666666699</v>
      </c>
      <c r="BW140" s="152">
        <v>0.93853661556168444</v>
      </c>
      <c r="BX140" s="154">
        <v>179103</v>
      </c>
      <c r="BY140" s="156">
        <v>195992.95833333299</v>
      </c>
      <c r="BZ140" s="152">
        <v>0.91382364715059017</v>
      </c>
    </row>
    <row r="141" spans="1:78" x14ac:dyDescent="0.2">
      <c r="A141" s="158" t="s">
        <v>180</v>
      </c>
      <c r="B141" s="158" t="s">
        <v>215</v>
      </c>
      <c r="C141" s="158" t="s">
        <v>274</v>
      </c>
      <c r="D141" s="158" t="s">
        <v>275</v>
      </c>
      <c r="E141" s="158" t="s">
        <v>433</v>
      </c>
      <c r="F141" s="158" t="s">
        <v>112</v>
      </c>
      <c r="G141" s="154">
        <v>137697</v>
      </c>
      <c r="H141" s="156">
        <v>154662.20833333299</v>
      </c>
      <c r="I141" s="152">
        <v>0.89030799109780567</v>
      </c>
      <c r="J141" s="154">
        <v>137261</v>
      </c>
      <c r="K141" s="156">
        <v>154912.20833333299</v>
      </c>
      <c r="L141" s="152">
        <v>0.88605669931867514</v>
      </c>
      <c r="M141" s="154">
        <v>136973</v>
      </c>
      <c r="N141" s="156">
        <v>155172.26666666701</v>
      </c>
      <c r="O141" s="152">
        <v>0.88271572583416769</v>
      </c>
      <c r="P141" s="154">
        <v>138217</v>
      </c>
      <c r="Q141" s="156">
        <v>155442.27499999999</v>
      </c>
      <c r="R141" s="152">
        <v>0.88918539052519663</v>
      </c>
      <c r="S141" s="154">
        <v>138956</v>
      </c>
      <c r="T141" s="156">
        <v>155720.308333333</v>
      </c>
      <c r="U141" s="152">
        <v>0.89234346815286592</v>
      </c>
      <c r="V141" s="154">
        <v>138847</v>
      </c>
      <c r="W141" s="156">
        <v>156003.191666667</v>
      </c>
      <c r="X141" s="152">
        <v>0.89002666238185213</v>
      </c>
      <c r="Y141" s="154">
        <v>138970</v>
      </c>
      <c r="Z141" s="156">
        <v>156311.79999999999</v>
      </c>
      <c r="AA141" s="152">
        <v>0.88905636042832348</v>
      </c>
      <c r="AB141" s="154">
        <v>139366</v>
      </c>
      <c r="AC141" s="156">
        <v>156453.375</v>
      </c>
      <c r="AD141" s="152">
        <v>0.89078295690329468</v>
      </c>
      <c r="AE141" s="154">
        <v>140654</v>
      </c>
      <c r="AF141" s="156">
        <v>156586.61666666699</v>
      </c>
      <c r="AG141" s="152">
        <v>0.8982504571218658</v>
      </c>
      <c r="AH141" s="154">
        <v>140223</v>
      </c>
      <c r="AI141" s="156">
        <v>156716.91666666701</v>
      </c>
      <c r="AJ141" s="152">
        <v>0.89475343812596086</v>
      </c>
      <c r="AK141" s="154">
        <v>139365</v>
      </c>
      <c r="AL141" s="156">
        <v>156844.25833333301</v>
      </c>
      <c r="AM141" s="152">
        <v>0.88855659417136423</v>
      </c>
      <c r="AN141" s="154">
        <v>139807</v>
      </c>
      <c r="AO141" s="156">
        <v>156959.58333333299</v>
      </c>
      <c r="AP141" s="152">
        <f t="shared" si="2"/>
        <v>0.89071974473258964</v>
      </c>
      <c r="AQ141" s="154">
        <v>138359</v>
      </c>
      <c r="AR141" s="156">
        <v>157047.183333333</v>
      </c>
      <c r="AS141" s="152">
        <v>0.881002747475787</v>
      </c>
      <c r="AT141" s="154">
        <v>135259</v>
      </c>
      <c r="AU141" s="156">
        <v>157123.54999999999</v>
      </c>
      <c r="AV141" s="152">
        <v>0.86084485743862083</v>
      </c>
      <c r="AW141" s="154">
        <v>134151</v>
      </c>
      <c r="AX141" s="156">
        <v>157198.27499999999</v>
      </c>
      <c r="AY141" s="152">
        <v>0.85338722705449543</v>
      </c>
      <c r="AZ141" s="154">
        <v>131218</v>
      </c>
      <c r="BA141" s="156">
        <v>157271.51666666701</v>
      </c>
      <c r="BB141" s="152">
        <v>0.83434052637842371</v>
      </c>
      <c r="BC141" s="154">
        <v>128200</v>
      </c>
      <c r="BD141" s="156">
        <v>157346.04999999999</v>
      </c>
      <c r="BE141" s="152">
        <v>0.8147646540856921</v>
      </c>
      <c r="BF141" s="154">
        <v>127707</v>
      </c>
      <c r="BG141" s="156">
        <v>157422.07500000001</v>
      </c>
      <c r="BH141" s="152">
        <v>0.81123946562132399</v>
      </c>
      <c r="BI141" s="154">
        <v>124748</v>
      </c>
      <c r="BJ141" s="156">
        <v>157485.36666666699</v>
      </c>
      <c r="BK141" s="152">
        <v>0.79212438996977541</v>
      </c>
      <c r="BL141" s="154">
        <v>121411</v>
      </c>
      <c r="BM141" s="156">
        <v>157552.83333333299</v>
      </c>
      <c r="BN141" s="152">
        <v>0.77060499282251516</v>
      </c>
      <c r="BO141" s="154">
        <v>117236</v>
      </c>
      <c r="BP141" s="156">
        <v>157633.32500000001</v>
      </c>
      <c r="BQ141" s="152">
        <v>0.74372598560615266</v>
      </c>
      <c r="BR141" s="154">
        <v>113476</v>
      </c>
      <c r="BS141" s="156">
        <v>157705.36666666699</v>
      </c>
      <c r="BT141" s="152">
        <v>0.71954431480983061</v>
      </c>
      <c r="BU141" s="154">
        <v>111045</v>
      </c>
      <c r="BV141" s="156">
        <v>157767.11666666699</v>
      </c>
      <c r="BW141" s="152">
        <v>0.70385389773344054</v>
      </c>
      <c r="BX141" s="154">
        <v>108269</v>
      </c>
      <c r="BY141" s="156">
        <v>157836.63333333301</v>
      </c>
      <c r="BZ141" s="152">
        <v>0.68595609088637988</v>
      </c>
    </row>
    <row r="142" spans="1:78" ht="10.5" x14ac:dyDescent="0.25">
      <c r="A142" s="100" t="s">
        <v>127</v>
      </c>
      <c r="B142" s="100" t="s">
        <v>127</v>
      </c>
      <c r="D142" s="100"/>
      <c r="G142" s="85">
        <f>SUBTOTAL(9,G7:G141)</f>
        <v>31270330</v>
      </c>
      <c r="H142" s="240">
        <f>SUBTOTAL(9,H7:H141)</f>
        <v>32893652.05833333</v>
      </c>
      <c r="I142" s="141">
        <f>G142/H142</f>
        <v>0.95064938197027971</v>
      </c>
      <c r="J142" s="85">
        <f>SUBTOTAL(9,J7:J141)</f>
        <v>31169107</v>
      </c>
      <c r="K142" s="240">
        <f>SUBTOTAL(9,K7:K141)</f>
        <v>32954827.766666666</v>
      </c>
      <c r="L142" s="141">
        <f>J142/K142</f>
        <v>0.94581307542220272</v>
      </c>
      <c r="M142" s="85">
        <f>SUBTOTAL(9,M7:M141)</f>
        <v>31056955</v>
      </c>
      <c r="N142" s="240">
        <f>SUBTOTAL(9,N7:N141)</f>
        <v>33018767.166666668</v>
      </c>
      <c r="O142" s="141">
        <f>M142/N142</f>
        <v>0.94058493593161252</v>
      </c>
      <c r="P142" s="85">
        <f>SUBTOTAL(9,P7:P141)</f>
        <v>31102877</v>
      </c>
      <c r="Q142" s="240">
        <f>SUBTOTAL(9,Q7:Q141)</f>
        <v>33085780.000000004</v>
      </c>
      <c r="R142" s="141">
        <f>P142/Q142</f>
        <v>0.94006781765459346</v>
      </c>
      <c r="S142" s="85">
        <f>SUBTOTAL(9,S7:S141)</f>
        <v>31114517</v>
      </c>
      <c r="T142" s="240">
        <f>SUBTOTAL(9,T7:T141)</f>
        <v>33155341.733333334</v>
      </c>
      <c r="U142" s="141">
        <f>S142/T142</f>
        <v>0.93844657823925992</v>
      </c>
      <c r="V142" s="85">
        <f>SUBTOTAL(9,V7:V141)</f>
        <v>31133216</v>
      </c>
      <c r="W142" s="240">
        <f>SUBTOTAL(9,W7:W141)</f>
        <v>33229481.175000012</v>
      </c>
      <c r="X142" s="141">
        <f>V142/W142</f>
        <v>0.93691550090835829</v>
      </c>
      <c r="Y142" s="85">
        <f>SUBTOTAL(9,Y7:Y141)</f>
        <v>31129282</v>
      </c>
      <c r="Z142" s="240">
        <f>SUBTOTAL(9,Z7:Z141)</f>
        <v>33308689.749999996</v>
      </c>
      <c r="AA142" s="141">
        <f>Y142/Z142</f>
        <v>0.93456939416237483</v>
      </c>
      <c r="AB142" s="85">
        <f>SUBTOTAL(9,AB7:AB141)</f>
        <v>31167774</v>
      </c>
      <c r="AC142" s="240">
        <f>SUBTOTAL(9,AC7:AC141)</f>
        <v>33343408.641666662</v>
      </c>
      <c r="AD142" s="141">
        <f>AB142/AC142</f>
        <v>0.93475068295963182</v>
      </c>
      <c r="AE142" s="85">
        <f>SUBTOTAL(9,AE7:AE141)</f>
        <v>31410966</v>
      </c>
      <c r="AF142" s="240">
        <f>SUBTOTAL(9,AF7:AF141)</f>
        <v>33377675.275000006</v>
      </c>
      <c r="AG142" s="141">
        <f>AE142/AF142</f>
        <v>0.94107710441796177</v>
      </c>
      <c r="AH142" s="85">
        <f>SUBTOTAL(9,AH7:AH141)</f>
        <v>31336777</v>
      </c>
      <c r="AI142" s="240">
        <f>SUBTOTAL(9,AI7:AI141)</f>
        <v>33411673.233333342</v>
      </c>
      <c r="AJ142" s="141">
        <f>AH142/AI142</f>
        <v>0.93789906243715715</v>
      </c>
      <c r="AK142" s="85">
        <f>SUBTOTAL(9,AK7:AK141)</f>
        <v>31263428</v>
      </c>
      <c r="AL142" s="240">
        <f>SUBTOTAL(9,AL7:AL141)</f>
        <v>33445946.883333325</v>
      </c>
      <c r="AM142" s="141">
        <f>AK142/AL142</f>
        <v>0.9347448917817629</v>
      </c>
      <c r="AN142" s="85">
        <f>SUBTOTAL(9,AN7:AN141)</f>
        <v>31370816</v>
      </c>
      <c r="AO142" s="240">
        <f>SUBTOTAL(9,AO7:AO141)</f>
        <v>33479105.575000007</v>
      </c>
      <c r="AP142" s="141">
        <f>AN142/AO142</f>
        <v>0.93702670549913558</v>
      </c>
      <c r="AQ142" s="85">
        <f>SUBTOTAL(9,AQ7:AQ141)</f>
        <v>31217593</v>
      </c>
      <c r="AR142" s="240">
        <f>SUBTOTAL(9,AR7:AR141)</f>
        <v>33507137.02499998</v>
      </c>
      <c r="AS142" s="141">
        <f>AQ142/AR142</f>
        <v>0.93166995964794808</v>
      </c>
      <c r="AT142" s="85">
        <f>SUBTOTAL(9,AT7:AT141)</f>
        <v>30708447</v>
      </c>
      <c r="AU142" s="240">
        <f>SUBTOTAL(9,AU7:AU141)</f>
        <v>33531903.291666679</v>
      </c>
      <c r="AV142" s="141">
        <f>AT142/AU142</f>
        <v>0.91579791140670619</v>
      </c>
      <c r="AW142" s="85">
        <f>SUBTOTAL(9,AW7:AW141)</f>
        <v>30391352</v>
      </c>
      <c r="AX142" s="240">
        <f>SUBTOTAL(9,AX7:AX141)</f>
        <v>33555063.975000001</v>
      </c>
      <c r="AY142" s="141">
        <f>AW142/AX142</f>
        <v>0.90571581155806746</v>
      </c>
      <c r="AZ142" s="85">
        <f>SUBTOTAL(9,AZ7:AZ141)</f>
        <v>29970770</v>
      </c>
      <c r="BA142" s="240">
        <f>SUBTOTAL(9,BA7:BA141)</f>
        <v>33576378.991666652</v>
      </c>
      <c r="BB142" s="141">
        <f>AZ142/BA142</f>
        <v>0.89261471606090903</v>
      </c>
      <c r="BC142" s="85">
        <f>SUBTOTAL(9,BC7:BC141)</f>
        <v>29491338</v>
      </c>
      <c r="BD142" s="240">
        <f>SUBTOTAL(9,BD7:BD141)</f>
        <v>33595822.949999988</v>
      </c>
      <c r="BE142" s="141">
        <f>BC142/BD142</f>
        <v>0.8778275217098086</v>
      </c>
      <c r="BF142" s="85">
        <f>SUBTOTAL(9,BF7:BF141)</f>
        <v>29337622</v>
      </c>
      <c r="BG142" s="240">
        <f>SUBTOTAL(9,BG7:BG141)</f>
        <v>33613117.616666667</v>
      </c>
      <c r="BH142" s="141">
        <f>BF142/BG142</f>
        <v>0.87280276511611898</v>
      </c>
      <c r="BI142" s="85">
        <f>SUBTOTAL(9,BI7:BI141)</f>
        <v>28809081</v>
      </c>
      <c r="BJ142" s="240">
        <f>SUBTOTAL(9,BJ7:BJ141)</f>
        <v>33628136.841666646</v>
      </c>
      <c r="BK142" s="141">
        <f>BI142/BJ142</f>
        <v>0.85669572285980355</v>
      </c>
      <c r="BL142" s="85">
        <f>SUBTOTAL(9,BL7:BL141)</f>
        <v>28177960</v>
      </c>
      <c r="BM142" s="240">
        <f>SUBTOTAL(9,BM7:BM141)</f>
        <v>33641657.066666692</v>
      </c>
      <c r="BN142" s="141">
        <f>BL142/BM142</f>
        <v>0.83759132150240267</v>
      </c>
      <c r="BO142" s="85">
        <f>SUBTOTAL(9,BO7:BO141)</f>
        <v>27335365</v>
      </c>
      <c r="BP142" s="240">
        <f>SUBTOTAL(9,BP7:BP141)</f>
        <v>33655136.658333331</v>
      </c>
      <c r="BQ142" s="141">
        <f>BO142/BP142</f>
        <v>0.81221969999731092</v>
      </c>
      <c r="BR142" s="85">
        <f>SUBTOTAL(9,BR7:BR141)</f>
        <v>26400096</v>
      </c>
      <c r="BS142" s="240">
        <f>SUBTOTAL(9,BS7:BS141)</f>
        <v>33665669.483333327</v>
      </c>
      <c r="BT142" s="141">
        <f>BR142/BS142</f>
        <v>0.78418449432796067</v>
      </c>
      <c r="BU142" s="85">
        <f>SUBTOTAL(9,BU7:BU141)</f>
        <v>25693176</v>
      </c>
      <c r="BV142" s="240">
        <f>SUBTOTAL(9,BV7:BV141)</f>
        <v>33674487.558333352</v>
      </c>
      <c r="BW142" s="141">
        <f>BU142/BV142</f>
        <v>0.76298639899100007</v>
      </c>
      <c r="BX142" s="87">
        <f>SUBTOTAL(9,BX7:BX141)</f>
        <v>25051619</v>
      </c>
      <c r="BY142" s="256">
        <f>SUBTOTAL(9,BY7:BY141)</f>
        <v>33685734.833333328</v>
      </c>
      <c r="BZ142" s="100">
        <f>BX142/BY142</f>
        <v>0.7436862851277467</v>
      </c>
    </row>
    <row r="143" spans="1:78" x14ac:dyDescent="0.2">
      <c r="AQ143" s="154"/>
      <c r="AR143" s="156"/>
    </row>
    <row r="145" spans="43:44" x14ac:dyDescent="0.2">
      <c r="AQ145" s="154"/>
      <c r="AR145" s="156"/>
    </row>
    <row r="146" spans="43:44" x14ac:dyDescent="0.2">
      <c r="AQ146" s="154"/>
      <c r="AR146" s="156"/>
    </row>
    <row r="147" spans="43:44" x14ac:dyDescent="0.2">
      <c r="AQ147" s="154"/>
      <c r="AR147" s="156"/>
    </row>
    <row r="148" spans="43:44" x14ac:dyDescent="0.2">
      <c r="AQ148" s="154"/>
      <c r="AR148" s="156"/>
    </row>
    <row r="149" spans="43:44" x14ac:dyDescent="0.2">
      <c r="AQ149" s="154"/>
      <c r="AR149" s="156"/>
    </row>
    <row r="150" spans="43:44" x14ac:dyDescent="0.2">
      <c r="AQ150" s="154"/>
      <c r="AR150" s="156"/>
    </row>
    <row r="151" spans="43:44" x14ac:dyDescent="0.2">
      <c r="AQ151" s="154"/>
      <c r="AR151" s="156"/>
    </row>
    <row r="152" spans="43:44" x14ac:dyDescent="0.2">
      <c r="AQ152" s="154"/>
      <c r="AR152" s="156"/>
    </row>
    <row r="153" spans="43:44" x14ac:dyDescent="0.2">
      <c r="AQ153" s="154"/>
      <c r="AR153" s="156"/>
    </row>
    <row r="154" spans="43:44" x14ac:dyDescent="0.2">
      <c r="AQ154" s="154"/>
      <c r="AR154" s="156"/>
    </row>
    <row r="155" spans="43:44" x14ac:dyDescent="0.2">
      <c r="AQ155" s="154"/>
      <c r="AR155" s="156"/>
    </row>
    <row r="156" spans="43:44" x14ac:dyDescent="0.2">
      <c r="AQ156" s="154"/>
      <c r="AR156" s="156"/>
    </row>
    <row r="157" spans="43:44" x14ac:dyDescent="0.2">
      <c r="AQ157" s="154"/>
      <c r="AR157" s="156"/>
    </row>
    <row r="158" spans="43:44" x14ac:dyDescent="0.2">
      <c r="AQ158" s="154"/>
      <c r="AR158" s="156"/>
    </row>
    <row r="159" spans="43:44" x14ac:dyDescent="0.2">
      <c r="AQ159" s="154"/>
      <c r="AR159" s="156"/>
    </row>
    <row r="160" spans="43:44" x14ac:dyDescent="0.2">
      <c r="AQ160" s="154"/>
      <c r="AR160" s="156"/>
    </row>
    <row r="161" spans="43:44" x14ac:dyDescent="0.2">
      <c r="AQ161" s="154"/>
      <c r="AR161" s="156"/>
    </row>
    <row r="162" spans="43:44" x14ac:dyDescent="0.2">
      <c r="AQ162" s="154"/>
      <c r="AR162" s="156"/>
    </row>
    <row r="163" spans="43:44" x14ac:dyDescent="0.2">
      <c r="AQ163" s="154"/>
      <c r="AR163" s="156"/>
    </row>
    <row r="164" spans="43:44" x14ac:dyDescent="0.2">
      <c r="AQ164" s="154"/>
      <c r="AR164" s="156"/>
    </row>
    <row r="165" spans="43:44" x14ac:dyDescent="0.2">
      <c r="AQ165" s="154"/>
      <c r="AR165" s="156"/>
    </row>
    <row r="166" spans="43:44" x14ac:dyDescent="0.2">
      <c r="AQ166" s="154"/>
      <c r="AR166" s="156"/>
    </row>
    <row r="167" spans="43:44" x14ac:dyDescent="0.2">
      <c r="AQ167" s="154"/>
      <c r="AR167" s="156"/>
    </row>
    <row r="168" spans="43:44" x14ac:dyDescent="0.2">
      <c r="AQ168" s="154"/>
      <c r="AR168" s="156"/>
    </row>
    <row r="169" spans="43:44" x14ac:dyDescent="0.2">
      <c r="AQ169" s="154"/>
      <c r="AR169" s="156"/>
    </row>
    <row r="170" spans="43:44" x14ac:dyDescent="0.2">
      <c r="AQ170" s="154"/>
      <c r="AR170" s="156"/>
    </row>
    <row r="171" spans="43:44" x14ac:dyDescent="0.2">
      <c r="AQ171" s="154"/>
      <c r="AR171" s="156"/>
    </row>
    <row r="172" spans="43:44" x14ac:dyDescent="0.2">
      <c r="AQ172" s="154"/>
      <c r="AR172" s="156"/>
    </row>
    <row r="173" spans="43:44" x14ac:dyDescent="0.2">
      <c r="AQ173" s="154"/>
      <c r="AR173" s="156"/>
    </row>
    <row r="174" spans="43:44" x14ac:dyDescent="0.2">
      <c r="AQ174" s="154"/>
      <c r="AR174" s="156"/>
    </row>
    <row r="175" spans="43:44" x14ac:dyDescent="0.2">
      <c r="AQ175" s="154"/>
      <c r="AR175" s="156"/>
    </row>
    <row r="176" spans="43:44" x14ac:dyDescent="0.2">
      <c r="AQ176" s="154"/>
      <c r="AR176" s="156"/>
    </row>
    <row r="177" spans="43:44" x14ac:dyDescent="0.2">
      <c r="AQ177" s="154"/>
      <c r="AR177" s="156"/>
    </row>
    <row r="178" spans="43:44" x14ac:dyDescent="0.2">
      <c r="AQ178" s="154"/>
      <c r="AR178" s="156"/>
    </row>
    <row r="179" spans="43:44" x14ac:dyDescent="0.2">
      <c r="AQ179" s="154"/>
      <c r="AR179" s="156"/>
    </row>
    <row r="180" spans="43:44" x14ac:dyDescent="0.2">
      <c r="AQ180" s="154"/>
      <c r="AR180" s="156"/>
    </row>
    <row r="181" spans="43:44" x14ac:dyDescent="0.2">
      <c r="AQ181" s="154"/>
      <c r="AR181" s="156"/>
    </row>
    <row r="182" spans="43:44" x14ac:dyDescent="0.2">
      <c r="AQ182" s="154"/>
      <c r="AR182" s="156"/>
    </row>
    <row r="183" spans="43:44" x14ac:dyDescent="0.2">
      <c r="AQ183" s="154"/>
      <c r="AR183" s="156"/>
    </row>
    <row r="184" spans="43:44" x14ac:dyDescent="0.2">
      <c r="AQ184" s="154"/>
      <c r="AR184" s="156"/>
    </row>
    <row r="185" spans="43:44" x14ac:dyDescent="0.2">
      <c r="AQ185" s="154"/>
      <c r="AR185" s="156"/>
    </row>
    <row r="186" spans="43:44" x14ac:dyDescent="0.2">
      <c r="AQ186" s="154"/>
      <c r="AR186" s="156"/>
    </row>
    <row r="187" spans="43:44" x14ac:dyDescent="0.2">
      <c r="AQ187" s="154"/>
      <c r="AR187" s="156"/>
    </row>
    <row r="188" spans="43:44" x14ac:dyDescent="0.2">
      <c r="AQ188" s="154"/>
      <c r="AR188" s="156"/>
    </row>
    <row r="189" spans="43:44" x14ac:dyDescent="0.2">
      <c r="AQ189" s="154"/>
      <c r="AR189" s="156"/>
    </row>
    <row r="190" spans="43:44" x14ac:dyDescent="0.2">
      <c r="AQ190" s="154"/>
      <c r="AR190" s="156"/>
    </row>
    <row r="191" spans="43:44" x14ac:dyDescent="0.2">
      <c r="AQ191" s="154"/>
      <c r="AR191" s="156"/>
    </row>
    <row r="192" spans="43:44" x14ac:dyDescent="0.2">
      <c r="AQ192" s="154"/>
      <c r="AR192" s="156"/>
    </row>
    <row r="193" spans="43:44" x14ac:dyDescent="0.2">
      <c r="AQ193" s="154"/>
      <c r="AR193" s="156"/>
    </row>
    <row r="194" spans="43:44" x14ac:dyDescent="0.2">
      <c r="AQ194" s="154"/>
      <c r="AR194" s="156"/>
    </row>
    <row r="195" spans="43:44" x14ac:dyDescent="0.2">
      <c r="AQ195" s="154"/>
      <c r="AR195" s="156"/>
    </row>
    <row r="196" spans="43:44" x14ac:dyDescent="0.2">
      <c r="AQ196" s="154"/>
      <c r="AR196" s="156"/>
    </row>
    <row r="197" spans="43:44" x14ac:dyDescent="0.2">
      <c r="AQ197" s="154"/>
      <c r="AR197" s="156"/>
    </row>
    <row r="198" spans="43:44" x14ac:dyDescent="0.2">
      <c r="AQ198" s="154"/>
      <c r="AR198" s="156"/>
    </row>
    <row r="199" spans="43:44" x14ac:dyDescent="0.2">
      <c r="AQ199" s="154"/>
      <c r="AR199" s="156"/>
    </row>
    <row r="200" spans="43:44" x14ac:dyDescent="0.2">
      <c r="AQ200" s="154"/>
      <c r="AR200" s="156"/>
    </row>
    <row r="201" spans="43:44" x14ac:dyDescent="0.2">
      <c r="AQ201" s="154"/>
      <c r="AR201" s="156"/>
    </row>
    <row r="202" spans="43:44" x14ac:dyDescent="0.2">
      <c r="AQ202" s="154"/>
      <c r="AR202" s="156"/>
    </row>
    <row r="203" spans="43:44" x14ac:dyDescent="0.2">
      <c r="AQ203" s="154"/>
      <c r="AR203" s="156"/>
    </row>
    <row r="204" spans="43:44" x14ac:dyDescent="0.2">
      <c r="AQ204" s="154"/>
      <c r="AR204" s="156"/>
    </row>
    <row r="205" spans="43:44" x14ac:dyDescent="0.2">
      <c r="AQ205" s="154"/>
      <c r="AR205" s="156"/>
    </row>
    <row r="206" spans="43:44" x14ac:dyDescent="0.2">
      <c r="AQ206" s="154"/>
      <c r="AR206" s="156"/>
    </row>
    <row r="207" spans="43:44" x14ac:dyDescent="0.2">
      <c r="AQ207" s="154"/>
      <c r="AR207" s="156"/>
    </row>
    <row r="208" spans="43:44" x14ac:dyDescent="0.2">
      <c r="AQ208" s="154"/>
      <c r="AR208" s="156"/>
    </row>
    <row r="209" spans="43:44" x14ac:dyDescent="0.2">
      <c r="AQ209" s="154"/>
      <c r="AR209" s="156"/>
    </row>
    <row r="210" spans="43:44" x14ac:dyDescent="0.2">
      <c r="AQ210" s="154"/>
      <c r="AR210" s="156"/>
    </row>
    <row r="211" spans="43:44" x14ac:dyDescent="0.2">
      <c r="AQ211" s="154"/>
      <c r="AR211" s="156"/>
    </row>
    <row r="212" spans="43:44" x14ac:dyDescent="0.2">
      <c r="AQ212" s="154"/>
      <c r="AR212" s="156"/>
    </row>
    <row r="213" spans="43:44" x14ac:dyDescent="0.2">
      <c r="AQ213" s="154"/>
      <c r="AR213" s="156"/>
    </row>
    <row r="214" spans="43:44" x14ac:dyDescent="0.2">
      <c r="AQ214" s="154"/>
      <c r="AR214" s="156"/>
    </row>
    <row r="215" spans="43:44" x14ac:dyDescent="0.2">
      <c r="AQ215" s="154"/>
      <c r="AR215" s="156"/>
    </row>
    <row r="216" spans="43:44" x14ac:dyDescent="0.2">
      <c r="AQ216" s="154"/>
      <c r="AR216" s="156"/>
    </row>
    <row r="217" spans="43:44" x14ac:dyDescent="0.2">
      <c r="AQ217" s="154"/>
      <c r="AR217" s="156"/>
    </row>
    <row r="218" spans="43:44" x14ac:dyDescent="0.2">
      <c r="AQ218" s="154"/>
      <c r="AR218" s="156"/>
    </row>
    <row r="219" spans="43:44" x14ac:dyDescent="0.2">
      <c r="AQ219" s="154"/>
      <c r="AR219" s="156"/>
    </row>
    <row r="220" spans="43:44" x14ac:dyDescent="0.2">
      <c r="AQ220" s="154"/>
      <c r="AR220" s="156"/>
    </row>
    <row r="221" spans="43:44" x14ac:dyDescent="0.2">
      <c r="AQ221" s="154"/>
      <c r="AR221" s="156"/>
    </row>
    <row r="222" spans="43:44" x14ac:dyDescent="0.2">
      <c r="AQ222" s="154"/>
      <c r="AR222" s="156"/>
    </row>
    <row r="223" spans="43:44" x14ac:dyDescent="0.2">
      <c r="AQ223" s="154"/>
      <c r="AR223" s="156"/>
    </row>
    <row r="224" spans="43:44" x14ac:dyDescent="0.2">
      <c r="AQ224" s="154"/>
      <c r="AR224" s="156"/>
    </row>
    <row r="225" spans="43:44" x14ac:dyDescent="0.2">
      <c r="AQ225" s="154"/>
      <c r="AR225" s="156"/>
    </row>
    <row r="226" spans="43:44" x14ac:dyDescent="0.2">
      <c r="AQ226" s="154"/>
      <c r="AR226" s="156"/>
    </row>
    <row r="227" spans="43:44" x14ac:dyDescent="0.2">
      <c r="AQ227" s="154"/>
      <c r="AR227" s="156"/>
    </row>
    <row r="228" spans="43:44" x14ac:dyDescent="0.2">
      <c r="AQ228" s="154"/>
      <c r="AR228" s="156"/>
    </row>
    <row r="229" spans="43:44" x14ac:dyDescent="0.2">
      <c r="AQ229" s="154"/>
      <c r="AR229" s="156"/>
    </row>
    <row r="230" spans="43:44" x14ac:dyDescent="0.2">
      <c r="AQ230" s="154"/>
      <c r="AR230" s="156"/>
    </row>
    <row r="231" spans="43:44" x14ac:dyDescent="0.2">
      <c r="AQ231" s="154"/>
      <c r="AR231" s="156"/>
    </row>
    <row r="232" spans="43:44" x14ac:dyDescent="0.2">
      <c r="AQ232" s="154"/>
      <c r="AR232" s="156"/>
    </row>
    <row r="233" spans="43:44" x14ac:dyDescent="0.2">
      <c r="AQ233" s="154"/>
      <c r="AR233" s="156"/>
    </row>
    <row r="234" spans="43:44" x14ac:dyDescent="0.2">
      <c r="AQ234" s="154"/>
      <c r="AR234" s="156"/>
    </row>
    <row r="235" spans="43:44" x14ac:dyDescent="0.2">
      <c r="AQ235" s="154"/>
      <c r="AR235" s="156"/>
    </row>
    <row r="236" spans="43:44" x14ac:dyDescent="0.2">
      <c r="AQ236" s="154"/>
      <c r="AR236" s="156"/>
    </row>
    <row r="237" spans="43:44" x14ac:dyDescent="0.2">
      <c r="AQ237" s="154"/>
      <c r="AR237" s="156"/>
    </row>
    <row r="238" spans="43:44" x14ac:dyDescent="0.2">
      <c r="AQ238" s="154"/>
      <c r="AR238" s="156"/>
    </row>
    <row r="239" spans="43:44" x14ac:dyDescent="0.2">
      <c r="AQ239" s="154"/>
      <c r="AR239" s="156"/>
    </row>
    <row r="240" spans="43:44" x14ac:dyDescent="0.2">
      <c r="AQ240" s="154"/>
      <c r="AR240" s="156"/>
    </row>
    <row r="241" spans="43:44" x14ac:dyDescent="0.2">
      <c r="AQ241" s="154"/>
      <c r="AR241" s="156"/>
    </row>
    <row r="242" spans="43:44" x14ac:dyDescent="0.2">
      <c r="AQ242" s="154"/>
      <c r="AR242" s="156"/>
    </row>
    <row r="243" spans="43:44" x14ac:dyDescent="0.2">
      <c r="AQ243" s="154"/>
      <c r="AR243" s="156"/>
    </row>
    <row r="244" spans="43:44" x14ac:dyDescent="0.2">
      <c r="AQ244" s="154"/>
      <c r="AR244" s="156"/>
    </row>
    <row r="245" spans="43:44" x14ac:dyDescent="0.2">
      <c r="AQ245" s="154"/>
      <c r="AR245" s="156"/>
    </row>
    <row r="246" spans="43:44" x14ac:dyDescent="0.2">
      <c r="AQ246" s="154"/>
      <c r="AR246" s="156"/>
    </row>
    <row r="247" spans="43:44" x14ac:dyDescent="0.2">
      <c r="AQ247" s="154"/>
      <c r="AR247" s="156"/>
    </row>
    <row r="248" spans="43:44" x14ac:dyDescent="0.2">
      <c r="AQ248" s="154"/>
      <c r="AR248" s="156"/>
    </row>
    <row r="249" spans="43:44" x14ac:dyDescent="0.2">
      <c r="AQ249" s="154"/>
      <c r="AR249" s="156"/>
    </row>
    <row r="250" spans="43:44" x14ac:dyDescent="0.2">
      <c r="AQ250" s="154"/>
      <c r="AR250" s="156"/>
    </row>
    <row r="251" spans="43:44" x14ac:dyDescent="0.2">
      <c r="AQ251" s="154"/>
      <c r="AR251" s="156"/>
    </row>
    <row r="252" spans="43:44" x14ac:dyDescent="0.2">
      <c r="AQ252" s="154"/>
      <c r="AR252" s="156"/>
    </row>
    <row r="253" spans="43:44" x14ac:dyDescent="0.2">
      <c r="AQ253" s="154"/>
      <c r="AR253" s="156"/>
    </row>
    <row r="254" spans="43:44" x14ac:dyDescent="0.2">
      <c r="AQ254" s="154"/>
      <c r="AR254" s="156"/>
    </row>
    <row r="255" spans="43:44" x14ac:dyDescent="0.2">
      <c r="AQ255" s="154"/>
      <c r="AR255" s="156"/>
    </row>
    <row r="256" spans="43:44" x14ac:dyDescent="0.2">
      <c r="AQ256" s="154"/>
      <c r="AR256" s="156"/>
    </row>
    <row r="257" spans="43:44" x14ac:dyDescent="0.2">
      <c r="AQ257" s="154"/>
      <c r="AR257" s="156"/>
    </row>
    <row r="258" spans="43:44" x14ac:dyDescent="0.2">
      <c r="AQ258" s="154"/>
      <c r="AR258" s="156"/>
    </row>
    <row r="259" spans="43:44" x14ac:dyDescent="0.2">
      <c r="AQ259" s="154"/>
      <c r="AR259" s="156"/>
    </row>
    <row r="260" spans="43:44" x14ac:dyDescent="0.2">
      <c r="AQ260" s="154"/>
      <c r="AR260" s="156"/>
    </row>
    <row r="261" spans="43:44" x14ac:dyDescent="0.2">
      <c r="AQ261" s="154"/>
      <c r="AR261" s="156"/>
    </row>
    <row r="262" spans="43:44" x14ac:dyDescent="0.2">
      <c r="AQ262" s="154"/>
      <c r="AR262" s="156"/>
    </row>
    <row r="263" spans="43:44" x14ac:dyDescent="0.2">
      <c r="AQ263" s="154"/>
      <c r="AR263" s="156"/>
    </row>
    <row r="264" spans="43:44" x14ac:dyDescent="0.2">
      <c r="AQ264" s="154"/>
      <c r="AR264" s="156"/>
    </row>
  </sheetData>
  <mergeCells count="24">
    <mergeCell ref="BX5:BZ5"/>
    <mergeCell ref="AQ5:AS5"/>
    <mergeCell ref="AT5:AV5"/>
    <mergeCell ref="AW5:AY5"/>
    <mergeCell ref="AZ5:BB5"/>
    <mergeCell ref="BC5:BE5"/>
    <mergeCell ref="BF5:BH5"/>
    <mergeCell ref="BI5:BK5"/>
    <mergeCell ref="BL5:BN5"/>
    <mergeCell ref="BO5:BQ5"/>
    <mergeCell ref="BR5:BT5"/>
    <mergeCell ref="BU5:BW5"/>
    <mergeCell ref="AN5:AP5"/>
    <mergeCell ref="G5:I5"/>
    <mergeCell ref="J5:L5"/>
    <mergeCell ref="M5:O5"/>
    <mergeCell ref="P5:R5"/>
    <mergeCell ref="S5:U5"/>
    <mergeCell ref="V5:X5"/>
    <mergeCell ref="Y5:AA5"/>
    <mergeCell ref="AB5:AD5"/>
    <mergeCell ref="AE5:AG5"/>
    <mergeCell ref="AH5:AJ5"/>
    <mergeCell ref="AK5:AM5"/>
  </mergeCells>
  <conditionalFormatting sqref="E7:E25 E27:E141">
    <cfRule type="expression" dxfId="3" priority="1">
      <formula>#REF!="yes"</formula>
    </cfRule>
    <cfRule type="expression" dxfId="2" priority="2">
      <formula>AND(#REF!="no",$L7="up")</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5401-6EE0-4667-8F59-FE320D41F897}">
  <dimension ref="A1:Y53"/>
  <sheetViews>
    <sheetView workbookViewId="0">
      <pane ySplit="4" topLeftCell="A5" activePane="bottomLeft" state="frozen"/>
      <selection pane="bottomLeft"/>
    </sheetView>
  </sheetViews>
  <sheetFormatPr defaultColWidth="8.77734375" defaultRowHeight="10" x14ac:dyDescent="0.2"/>
  <cols>
    <col min="1" max="1" width="27.109375" style="330" bestFit="1" customWidth="1"/>
    <col min="2" max="2" width="11.33203125" style="330" bestFit="1" customWidth="1"/>
    <col min="3" max="3" width="46.109375" style="330" customWidth="1"/>
    <col min="4" max="4" width="9.109375" style="330" bestFit="1" customWidth="1"/>
    <col min="5" max="5" width="16.109375" style="330" customWidth="1"/>
    <col min="6" max="6" width="14.44140625" style="330" customWidth="1"/>
    <col min="7" max="7" width="17.77734375" style="330" hidden="1" customWidth="1"/>
    <col min="8" max="8" width="14.77734375" style="330" customWidth="1"/>
    <col min="9" max="9" width="17.77734375" style="330" hidden="1" customWidth="1"/>
    <col min="10" max="10" width="14.77734375" style="330" customWidth="1"/>
    <col min="11" max="11" width="17.77734375" style="330" hidden="1" customWidth="1"/>
    <col min="12" max="12" width="14.77734375" style="330" customWidth="1"/>
    <col min="13" max="13" width="17.77734375" style="330" hidden="1" customWidth="1"/>
    <col min="14" max="14" width="15.77734375" style="330" customWidth="1"/>
    <col min="15" max="15" width="17.77734375" style="330" hidden="1" customWidth="1"/>
    <col min="16" max="16" width="17.77734375" style="330" customWidth="1"/>
    <col min="17" max="17" width="17.77734375" style="330" hidden="1" customWidth="1"/>
    <col min="18" max="18" width="17.77734375" style="330" customWidth="1"/>
    <col min="19" max="19" width="17.77734375" style="330" hidden="1" customWidth="1"/>
    <col min="20" max="20" width="17.77734375" style="330" customWidth="1"/>
    <col min="21" max="21" width="17.77734375" style="330" hidden="1" customWidth="1"/>
    <col min="22" max="22" width="15.109375" style="330" customWidth="1"/>
    <col min="23" max="16384" width="8.77734375" style="330"/>
  </cols>
  <sheetData>
    <row r="1" spans="1:25" ht="39" x14ac:dyDescent="0.2">
      <c r="A1" s="384" t="s">
        <v>521</v>
      </c>
    </row>
    <row r="2" spans="1:25" ht="10.5" x14ac:dyDescent="0.25">
      <c r="C2" s="331" t="s">
        <v>461</v>
      </c>
    </row>
    <row r="3" spans="1:25" ht="31.5" x14ac:dyDescent="0.25">
      <c r="C3" s="332" t="s">
        <v>640</v>
      </c>
      <c r="F3" s="345" t="s">
        <v>462</v>
      </c>
      <c r="H3" s="345" t="s">
        <v>608</v>
      </c>
      <c r="J3" s="345" t="s">
        <v>609</v>
      </c>
      <c r="L3" s="345" t="s">
        <v>610</v>
      </c>
      <c r="N3" s="345" t="s">
        <v>623</v>
      </c>
      <c r="P3" s="345" t="s">
        <v>628</v>
      </c>
      <c r="R3" s="345" t="s">
        <v>633</v>
      </c>
      <c r="T3" s="345" t="s">
        <v>638</v>
      </c>
    </row>
    <row r="4" spans="1:25" ht="31.5" customHeight="1" x14ac:dyDescent="0.2">
      <c r="A4" s="333" t="s">
        <v>186</v>
      </c>
      <c r="B4" s="333" t="s">
        <v>187</v>
      </c>
      <c r="C4" s="333" t="s">
        <v>492</v>
      </c>
      <c r="D4" s="333" t="s">
        <v>189</v>
      </c>
      <c r="E4" s="333" t="s">
        <v>546</v>
      </c>
      <c r="F4" s="333" t="s">
        <v>4</v>
      </c>
      <c r="G4" s="333" t="s">
        <v>547</v>
      </c>
      <c r="H4" s="333" t="s">
        <v>4</v>
      </c>
      <c r="I4" s="333" t="s">
        <v>605</v>
      </c>
      <c r="J4" s="333" t="s">
        <v>4</v>
      </c>
      <c r="K4" s="333" t="s">
        <v>619</v>
      </c>
      <c r="L4" s="333" t="s">
        <v>4</v>
      </c>
      <c r="M4" s="333" t="s">
        <v>620</v>
      </c>
      <c r="N4" s="333" t="s">
        <v>4</v>
      </c>
      <c r="O4" s="333" t="s">
        <v>627</v>
      </c>
      <c r="P4" s="333" t="s">
        <v>4</v>
      </c>
      <c r="Q4" s="333" t="s">
        <v>632</v>
      </c>
      <c r="R4" s="333" t="s">
        <v>4</v>
      </c>
      <c r="S4" s="333" t="s">
        <v>637</v>
      </c>
      <c r="T4" s="333" t="s">
        <v>4</v>
      </c>
      <c r="U4" s="333" t="s">
        <v>653</v>
      </c>
      <c r="V4" s="334" t="s">
        <v>523</v>
      </c>
    </row>
    <row r="5" spans="1:25" x14ac:dyDescent="0.2">
      <c r="A5" s="330" t="s">
        <v>184</v>
      </c>
      <c r="B5" s="330" t="s">
        <v>190</v>
      </c>
      <c r="C5" s="330" t="s">
        <v>191</v>
      </c>
      <c r="D5" s="335" t="s">
        <v>192</v>
      </c>
      <c r="E5" s="351" t="s">
        <v>460</v>
      </c>
      <c r="F5" s="336">
        <v>0.68600000000000005</v>
      </c>
      <c r="G5" s="352" t="s">
        <v>142</v>
      </c>
      <c r="H5" s="336">
        <v>0.68500000000000005</v>
      </c>
      <c r="I5" s="394" t="s">
        <v>142</v>
      </c>
      <c r="J5" s="336">
        <v>0.68700000000000006</v>
      </c>
      <c r="K5" s="394" t="s">
        <v>142</v>
      </c>
      <c r="L5" s="336">
        <v>0.69099999999999995</v>
      </c>
      <c r="M5" s="394" t="s">
        <v>142</v>
      </c>
      <c r="N5" s="336">
        <v>0.69499999999999995</v>
      </c>
      <c r="O5" s="394" t="s">
        <v>142</v>
      </c>
      <c r="P5" s="336">
        <v>0.7</v>
      </c>
      <c r="Q5" s="394" t="s">
        <v>142</v>
      </c>
      <c r="R5" s="336">
        <v>0.70899999999999996</v>
      </c>
      <c r="S5" s="394" t="s">
        <v>142</v>
      </c>
      <c r="T5" s="336">
        <v>0.72099999999999997</v>
      </c>
      <c r="U5" s="394" t="s">
        <v>142</v>
      </c>
      <c r="V5" s="337" t="str">
        <f>IF(T5&lt;R5,"down",IF(T5=R5,"same","up"))</f>
        <v>up</v>
      </c>
      <c r="X5" s="336"/>
      <c r="Y5" s="336"/>
    </row>
    <row r="6" spans="1:25" x14ac:dyDescent="0.2">
      <c r="A6" s="330" t="s">
        <v>179</v>
      </c>
      <c r="B6" s="330" t="s">
        <v>203</v>
      </c>
      <c r="C6" s="330" t="s">
        <v>208</v>
      </c>
      <c r="D6" s="338" t="s">
        <v>209</v>
      </c>
      <c r="E6" s="351" t="s">
        <v>460</v>
      </c>
      <c r="F6" s="336">
        <v>0.71</v>
      </c>
      <c r="G6" s="352" t="s">
        <v>142</v>
      </c>
      <c r="H6" s="336">
        <v>0.71199999999999997</v>
      </c>
      <c r="I6" s="394" t="s">
        <v>142</v>
      </c>
      <c r="J6" s="336">
        <v>0.72199999999999998</v>
      </c>
      <c r="K6" s="394" t="s">
        <v>142</v>
      </c>
      <c r="L6" s="336">
        <v>0.73599999999999999</v>
      </c>
      <c r="M6" s="394" t="s">
        <v>142</v>
      </c>
      <c r="N6" s="336">
        <v>0.747</v>
      </c>
      <c r="O6" s="394" t="s">
        <v>142</v>
      </c>
      <c r="P6" s="336">
        <v>0.75600000000000001</v>
      </c>
      <c r="Q6" s="394" t="s">
        <v>142</v>
      </c>
      <c r="R6" s="336">
        <v>0.78</v>
      </c>
      <c r="S6" s="394" t="s">
        <v>142</v>
      </c>
      <c r="T6" s="336">
        <v>0.80500000000000005</v>
      </c>
      <c r="U6" s="394" t="s">
        <v>142</v>
      </c>
      <c r="V6" s="337" t="str">
        <f t="shared" ref="V6:V46" si="0">IF(T6&lt;R6,"down",IF(T6=R6,"same","up"))</f>
        <v>up</v>
      </c>
      <c r="X6" s="336"/>
      <c r="Y6" s="336"/>
    </row>
    <row r="7" spans="1:25" x14ac:dyDescent="0.2">
      <c r="A7" s="330" t="s">
        <v>180</v>
      </c>
      <c r="B7" s="330" t="s">
        <v>215</v>
      </c>
      <c r="C7" s="330" t="s">
        <v>216</v>
      </c>
      <c r="D7" s="338" t="s">
        <v>217</v>
      </c>
      <c r="E7" s="351" t="s">
        <v>460</v>
      </c>
      <c r="F7" s="336">
        <v>0.73199999999999998</v>
      </c>
      <c r="G7" s="352" t="s">
        <v>142</v>
      </c>
      <c r="H7" s="336">
        <v>0.73499999999999999</v>
      </c>
      <c r="I7" s="394" t="s">
        <v>142</v>
      </c>
      <c r="J7" s="336">
        <v>0.746</v>
      </c>
      <c r="K7" s="394" t="s">
        <v>142</v>
      </c>
      <c r="L7" s="336">
        <v>0.76</v>
      </c>
      <c r="M7" s="394" t="s">
        <v>142</v>
      </c>
      <c r="N7" s="336">
        <v>0.77200000000000002</v>
      </c>
      <c r="O7" s="394" t="s">
        <v>142</v>
      </c>
      <c r="P7" s="336">
        <v>0.78</v>
      </c>
      <c r="Q7" s="394" t="s">
        <v>142</v>
      </c>
      <c r="R7" s="336">
        <v>0.79900000000000004</v>
      </c>
      <c r="S7" s="394" t="s">
        <v>142</v>
      </c>
      <c r="T7" s="336">
        <v>0.82299999999999995</v>
      </c>
      <c r="U7" s="394" t="s">
        <v>142</v>
      </c>
      <c r="V7" s="337" t="str">
        <f t="shared" si="0"/>
        <v>up</v>
      </c>
      <c r="X7" s="336"/>
      <c r="Y7" s="336"/>
    </row>
    <row r="8" spans="1:25" x14ac:dyDescent="0.2">
      <c r="A8" s="330" t="s">
        <v>184</v>
      </c>
      <c r="B8" s="330" t="s">
        <v>190</v>
      </c>
      <c r="C8" s="330" t="s">
        <v>237</v>
      </c>
      <c r="D8" s="338" t="s">
        <v>238</v>
      </c>
      <c r="E8" s="351" t="s">
        <v>460</v>
      </c>
      <c r="F8" s="336">
        <v>0.63200000000000001</v>
      </c>
      <c r="G8" s="352" t="s">
        <v>142</v>
      </c>
      <c r="H8" s="336">
        <v>0.629</v>
      </c>
      <c r="I8" s="394" t="s">
        <v>142</v>
      </c>
      <c r="J8" s="336">
        <v>0.63200000000000001</v>
      </c>
      <c r="K8" s="394" t="s">
        <v>142</v>
      </c>
      <c r="L8" s="336">
        <v>0.63600000000000001</v>
      </c>
      <c r="M8" s="394" t="s">
        <v>142</v>
      </c>
      <c r="N8" s="336">
        <v>0.64</v>
      </c>
      <c r="O8" s="394" t="s">
        <v>142</v>
      </c>
      <c r="P8" s="336">
        <v>0.64400000000000002</v>
      </c>
      <c r="Q8" s="394" t="s">
        <v>142</v>
      </c>
      <c r="R8" s="336">
        <v>0.65200000000000002</v>
      </c>
      <c r="S8" s="394" t="s">
        <v>142</v>
      </c>
      <c r="T8" s="336">
        <v>0.66600000000000004</v>
      </c>
      <c r="U8" s="394" t="s">
        <v>142</v>
      </c>
      <c r="V8" s="337" t="str">
        <f t="shared" si="0"/>
        <v>up</v>
      </c>
      <c r="X8" s="336"/>
      <c r="Y8" s="336"/>
    </row>
    <row r="9" spans="1:25" x14ac:dyDescent="0.2">
      <c r="A9" s="330" t="s">
        <v>183</v>
      </c>
      <c r="B9" s="330" t="s">
        <v>211</v>
      </c>
      <c r="C9" s="330" t="s">
        <v>212</v>
      </c>
      <c r="D9" s="338" t="s">
        <v>213</v>
      </c>
      <c r="E9" s="351" t="s">
        <v>460</v>
      </c>
      <c r="F9" s="336">
        <v>0.64600000000000002</v>
      </c>
      <c r="G9" s="352" t="s">
        <v>142</v>
      </c>
      <c r="H9" s="336">
        <v>0.64500000000000002</v>
      </c>
      <c r="I9" s="394" t="s">
        <v>142</v>
      </c>
      <c r="J9" s="336">
        <v>0.65</v>
      </c>
      <c r="K9" s="394" t="s">
        <v>142</v>
      </c>
      <c r="L9" s="336">
        <v>0.65800000000000003</v>
      </c>
      <c r="M9" s="394" t="s">
        <v>142</v>
      </c>
      <c r="N9" s="336">
        <v>0.66400000000000003</v>
      </c>
      <c r="O9" s="394" t="s">
        <v>142</v>
      </c>
      <c r="P9" s="336">
        <v>0.67100000000000004</v>
      </c>
      <c r="Q9" s="394" t="s">
        <v>142</v>
      </c>
      <c r="R9" s="336">
        <v>0.68300000000000005</v>
      </c>
      <c r="S9" s="394" t="s">
        <v>142</v>
      </c>
      <c r="T9" s="336">
        <v>0.69799999999999995</v>
      </c>
      <c r="U9" s="394" t="s">
        <v>142</v>
      </c>
      <c r="V9" s="337" t="str">
        <f t="shared" si="0"/>
        <v>up</v>
      </c>
      <c r="X9" s="336"/>
      <c r="Y9" s="336"/>
    </row>
    <row r="10" spans="1:25" x14ac:dyDescent="0.2">
      <c r="A10" s="330" t="s">
        <v>179</v>
      </c>
      <c r="B10" s="330" t="s">
        <v>203</v>
      </c>
      <c r="C10" s="330" t="s">
        <v>243</v>
      </c>
      <c r="D10" s="338" t="s">
        <v>244</v>
      </c>
      <c r="E10" s="351" t="s">
        <v>460</v>
      </c>
      <c r="F10" s="336">
        <v>0.77700000000000002</v>
      </c>
      <c r="G10" s="352" t="s">
        <v>142</v>
      </c>
      <c r="H10" s="336">
        <v>0.77900000000000003</v>
      </c>
      <c r="I10" s="394" t="s">
        <v>142</v>
      </c>
      <c r="J10" s="336">
        <v>0.78800000000000003</v>
      </c>
      <c r="K10" s="394" t="s">
        <v>142</v>
      </c>
      <c r="L10" s="336">
        <v>0.79600000000000004</v>
      </c>
      <c r="M10" s="394" t="s">
        <v>142</v>
      </c>
      <c r="N10" s="336">
        <v>0.80300000000000005</v>
      </c>
      <c r="O10" s="394" t="s">
        <v>142</v>
      </c>
      <c r="P10" s="336">
        <v>0.80900000000000005</v>
      </c>
      <c r="Q10" s="394" t="s">
        <v>142</v>
      </c>
      <c r="R10" s="336">
        <v>0.82199999999999995</v>
      </c>
      <c r="S10" s="394" t="s">
        <v>142</v>
      </c>
      <c r="T10" s="336">
        <v>0.84099999999999997</v>
      </c>
      <c r="U10" s="394" t="s">
        <v>142</v>
      </c>
      <c r="V10" s="337" t="str">
        <f t="shared" si="0"/>
        <v>up</v>
      </c>
      <c r="X10" s="336"/>
      <c r="Y10" s="336"/>
    </row>
    <row r="11" spans="1:25" x14ac:dyDescent="0.2">
      <c r="A11" s="330" t="s">
        <v>182</v>
      </c>
      <c r="B11" s="330" t="s">
        <v>219</v>
      </c>
      <c r="C11" s="330" t="s">
        <v>251</v>
      </c>
      <c r="D11" s="338" t="s">
        <v>252</v>
      </c>
      <c r="E11" s="351" t="s">
        <v>460</v>
      </c>
      <c r="F11" s="336">
        <v>0.83199999999999996</v>
      </c>
      <c r="G11" s="352" t="s">
        <v>142</v>
      </c>
      <c r="H11" s="336">
        <v>0.83499999999999996</v>
      </c>
      <c r="I11" s="394" t="s">
        <v>142</v>
      </c>
      <c r="J11" s="336">
        <v>0.84199999999999997</v>
      </c>
      <c r="K11" s="394" t="s">
        <v>142</v>
      </c>
      <c r="L11" s="336">
        <v>0.85099999999999998</v>
      </c>
      <c r="M11" s="394" t="s">
        <v>142</v>
      </c>
      <c r="N11" s="336">
        <v>0.86</v>
      </c>
      <c r="O11" s="394" t="s">
        <v>142</v>
      </c>
      <c r="P11" s="336">
        <v>0.87</v>
      </c>
      <c r="Q11" s="394" t="s">
        <v>142</v>
      </c>
      <c r="R11" s="336">
        <v>0.88600000000000001</v>
      </c>
      <c r="S11" s="394" t="s">
        <v>143</v>
      </c>
      <c r="T11" s="336">
        <v>0.91100000000000003</v>
      </c>
      <c r="U11" s="394" t="s">
        <v>143</v>
      </c>
      <c r="V11" s="337" t="str">
        <f t="shared" si="0"/>
        <v>up</v>
      </c>
      <c r="X11" s="336"/>
      <c r="Y11" s="336"/>
    </row>
    <row r="12" spans="1:25" x14ac:dyDescent="0.2">
      <c r="A12" s="330" t="s">
        <v>184</v>
      </c>
      <c r="B12" s="330" t="s">
        <v>190</v>
      </c>
      <c r="C12" s="330" t="s">
        <v>324</v>
      </c>
      <c r="D12" s="338" t="s">
        <v>325</v>
      </c>
      <c r="E12" s="351" t="s">
        <v>460</v>
      </c>
      <c r="F12" s="336">
        <v>0.72899999999999998</v>
      </c>
      <c r="G12" s="352" t="s">
        <v>142</v>
      </c>
      <c r="H12" s="336">
        <v>0.72799999999999998</v>
      </c>
      <c r="I12" s="394" t="s">
        <v>142</v>
      </c>
      <c r="J12" s="336">
        <v>0.73399999999999999</v>
      </c>
      <c r="K12" s="394" t="s">
        <v>142</v>
      </c>
      <c r="L12" s="336">
        <v>0.74099999999999999</v>
      </c>
      <c r="M12" s="394" t="s">
        <v>142</v>
      </c>
      <c r="N12" s="336">
        <v>0.747</v>
      </c>
      <c r="O12" s="394" t="s">
        <v>142</v>
      </c>
      <c r="P12" s="336">
        <v>0.752</v>
      </c>
      <c r="Q12" s="394" t="s">
        <v>142</v>
      </c>
      <c r="R12" s="336">
        <v>0.76</v>
      </c>
      <c r="S12" s="394" t="s">
        <v>142</v>
      </c>
      <c r="T12" s="336">
        <v>0.77800000000000002</v>
      </c>
      <c r="U12" s="394" t="s">
        <v>142</v>
      </c>
      <c r="V12" s="337" t="str">
        <f t="shared" si="0"/>
        <v>up</v>
      </c>
      <c r="X12" s="336"/>
      <c r="Y12" s="336"/>
    </row>
    <row r="13" spans="1:25" x14ac:dyDescent="0.2">
      <c r="A13" s="330" t="s">
        <v>180</v>
      </c>
      <c r="B13" s="330" t="s">
        <v>215</v>
      </c>
      <c r="C13" s="330" t="s">
        <v>261</v>
      </c>
      <c r="D13" s="338" t="s">
        <v>262</v>
      </c>
      <c r="E13" s="351" t="s">
        <v>460</v>
      </c>
      <c r="F13" s="336">
        <v>0.748</v>
      </c>
      <c r="G13" s="352" t="s">
        <v>142</v>
      </c>
      <c r="H13" s="336">
        <v>0.751</v>
      </c>
      <c r="I13" s="394" t="s">
        <v>142</v>
      </c>
      <c r="J13" s="336">
        <v>0.75800000000000001</v>
      </c>
      <c r="K13" s="394" t="s">
        <v>142</v>
      </c>
      <c r="L13" s="336">
        <v>0.76700000000000002</v>
      </c>
      <c r="M13" s="394" t="s">
        <v>142</v>
      </c>
      <c r="N13" s="336">
        <v>0.77600000000000002</v>
      </c>
      <c r="O13" s="394" t="s">
        <v>142</v>
      </c>
      <c r="P13" s="336">
        <v>0.78300000000000003</v>
      </c>
      <c r="Q13" s="394" t="s">
        <v>142</v>
      </c>
      <c r="R13" s="336">
        <v>0.79900000000000004</v>
      </c>
      <c r="S13" s="394" t="s">
        <v>142</v>
      </c>
      <c r="T13" s="336">
        <v>0.82099999999999995</v>
      </c>
      <c r="U13" s="394" t="s">
        <v>142</v>
      </c>
      <c r="V13" s="337" t="str">
        <f t="shared" si="0"/>
        <v>up</v>
      </c>
      <c r="X13" s="336"/>
      <c r="Y13" s="336"/>
    </row>
    <row r="14" spans="1:25" x14ac:dyDescent="0.2">
      <c r="A14" s="330" t="s">
        <v>181</v>
      </c>
      <c r="B14" s="330" t="s">
        <v>199</v>
      </c>
      <c r="C14" s="330" t="s">
        <v>257</v>
      </c>
      <c r="D14" s="338" t="s">
        <v>258</v>
      </c>
      <c r="E14" s="351" t="s">
        <v>460</v>
      </c>
      <c r="F14" s="336">
        <v>0.91200000000000003</v>
      </c>
      <c r="G14" s="352" t="s">
        <v>143</v>
      </c>
      <c r="H14" s="336">
        <v>0.91400000000000003</v>
      </c>
      <c r="I14" s="394" t="s">
        <v>143</v>
      </c>
      <c r="J14" s="336">
        <v>0.92200000000000004</v>
      </c>
      <c r="K14" s="394" t="s">
        <v>143</v>
      </c>
      <c r="L14" s="336">
        <v>0.92900000000000005</v>
      </c>
      <c r="M14" s="394" t="s">
        <v>143</v>
      </c>
      <c r="N14" s="336">
        <v>0.93899999999999995</v>
      </c>
      <c r="O14" s="394" t="s">
        <v>143</v>
      </c>
      <c r="P14" s="336">
        <v>0.94799999999999995</v>
      </c>
      <c r="Q14" s="394" t="s">
        <v>143</v>
      </c>
      <c r="R14" s="336">
        <v>0.96499999999999997</v>
      </c>
      <c r="S14" s="394" t="s">
        <v>143</v>
      </c>
      <c r="T14" s="336">
        <v>0.98699999999999999</v>
      </c>
      <c r="U14" s="394" t="s">
        <v>143</v>
      </c>
      <c r="V14" s="337" t="str">
        <f t="shared" si="0"/>
        <v>up</v>
      </c>
      <c r="X14" s="336"/>
      <c r="Y14" s="336"/>
    </row>
    <row r="15" spans="1:25" x14ac:dyDescent="0.2">
      <c r="A15" s="330" t="s">
        <v>184</v>
      </c>
      <c r="B15" s="330" t="s">
        <v>190</v>
      </c>
      <c r="C15" s="330" t="s">
        <v>267</v>
      </c>
      <c r="D15" s="338" t="s">
        <v>268</v>
      </c>
      <c r="E15" s="351" t="s">
        <v>460</v>
      </c>
      <c r="F15" s="336">
        <v>0.73799999999999999</v>
      </c>
      <c r="G15" s="352" t="s">
        <v>142</v>
      </c>
      <c r="H15" s="336">
        <v>0.73699999999999999</v>
      </c>
      <c r="I15" s="394" t="s">
        <v>142</v>
      </c>
      <c r="J15" s="336">
        <v>0.74299999999999999</v>
      </c>
      <c r="K15" s="394" t="s">
        <v>142</v>
      </c>
      <c r="L15" s="336">
        <v>0.748</v>
      </c>
      <c r="M15" s="394" t="s">
        <v>142</v>
      </c>
      <c r="N15" s="336">
        <v>0.753</v>
      </c>
      <c r="O15" s="394" t="s">
        <v>142</v>
      </c>
      <c r="P15" s="336">
        <v>0.75700000000000001</v>
      </c>
      <c r="Q15" s="394" t="s">
        <v>142</v>
      </c>
      <c r="R15" s="336">
        <v>0.76600000000000001</v>
      </c>
      <c r="S15" s="394" t="s">
        <v>142</v>
      </c>
      <c r="T15" s="336">
        <v>0.78200000000000003</v>
      </c>
      <c r="U15" s="394" t="s">
        <v>142</v>
      </c>
      <c r="V15" s="337" t="str">
        <f t="shared" si="0"/>
        <v>up</v>
      </c>
      <c r="X15" s="336"/>
      <c r="Y15" s="336"/>
    </row>
    <row r="16" spans="1:25" x14ac:dyDescent="0.2">
      <c r="A16" s="330" t="s">
        <v>184</v>
      </c>
      <c r="B16" s="330" t="s">
        <v>190</v>
      </c>
      <c r="C16" s="330" t="s">
        <v>271</v>
      </c>
      <c r="D16" s="338" t="s">
        <v>272</v>
      </c>
      <c r="E16" s="351" t="s">
        <v>460</v>
      </c>
      <c r="F16" s="336">
        <v>0.70899999999999996</v>
      </c>
      <c r="G16" s="352" t="s">
        <v>142</v>
      </c>
      <c r="H16" s="336">
        <v>0.70699999999999996</v>
      </c>
      <c r="I16" s="394" t="s">
        <v>142</v>
      </c>
      <c r="J16" s="336">
        <v>0.71099999999999997</v>
      </c>
      <c r="K16" s="394" t="s">
        <v>142</v>
      </c>
      <c r="L16" s="336">
        <v>0.71699999999999997</v>
      </c>
      <c r="M16" s="394" t="s">
        <v>142</v>
      </c>
      <c r="N16" s="336">
        <v>0.72299999999999998</v>
      </c>
      <c r="O16" s="394" t="s">
        <v>142</v>
      </c>
      <c r="P16" s="336">
        <v>0.72799999999999998</v>
      </c>
      <c r="Q16" s="394" t="s">
        <v>142</v>
      </c>
      <c r="R16" s="336">
        <v>0.73699999999999999</v>
      </c>
      <c r="S16" s="394" t="s">
        <v>142</v>
      </c>
      <c r="T16" s="336">
        <v>0.752</v>
      </c>
      <c r="U16" s="394" t="s">
        <v>142</v>
      </c>
      <c r="V16" s="337" t="str">
        <f t="shared" si="0"/>
        <v>up</v>
      </c>
      <c r="X16" s="336"/>
      <c r="Y16" s="336"/>
    </row>
    <row r="17" spans="1:25" x14ac:dyDescent="0.2">
      <c r="A17" s="330" t="s">
        <v>161</v>
      </c>
      <c r="B17" s="330" t="s">
        <v>195</v>
      </c>
      <c r="C17" s="330" t="s">
        <v>196</v>
      </c>
      <c r="D17" s="338" t="s">
        <v>197</v>
      </c>
      <c r="E17" s="351" t="s">
        <v>460</v>
      </c>
      <c r="F17" s="336">
        <v>0.60599999999999998</v>
      </c>
      <c r="G17" s="352" t="s">
        <v>142</v>
      </c>
      <c r="H17" s="336">
        <v>0.61</v>
      </c>
      <c r="I17" s="394" t="s">
        <v>142</v>
      </c>
      <c r="J17" s="336">
        <v>0.62</v>
      </c>
      <c r="K17" s="394" t="s">
        <v>142</v>
      </c>
      <c r="L17" s="336">
        <v>0.63100000000000001</v>
      </c>
      <c r="M17" s="394" t="s">
        <v>142</v>
      </c>
      <c r="N17" s="336">
        <v>0.64</v>
      </c>
      <c r="O17" s="394" t="s">
        <v>142</v>
      </c>
      <c r="P17" s="336">
        <v>0.64600000000000002</v>
      </c>
      <c r="Q17" s="394" t="s">
        <v>142</v>
      </c>
      <c r="R17" s="336">
        <v>0.66300000000000003</v>
      </c>
      <c r="S17" s="394" t="s">
        <v>142</v>
      </c>
      <c r="T17" s="336">
        <v>0.68400000000000005</v>
      </c>
      <c r="U17" s="394" t="s">
        <v>142</v>
      </c>
      <c r="V17" s="337" t="str">
        <f t="shared" si="0"/>
        <v>up</v>
      </c>
      <c r="X17" s="336"/>
      <c r="Y17" s="336"/>
    </row>
    <row r="18" spans="1:25" x14ac:dyDescent="0.2">
      <c r="A18" s="330" t="s">
        <v>183</v>
      </c>
      <c r="B18" s="330" t="s">
        <v>211</v>
      </c>
      <c r="C18" s="330" t="s">
        <v>281</v>
      </c>
      <c r="D18" s="338" t="s">
        <v>282</v>
      </c>
      <c r="E18" s="351" t="s">
        <v>460</v>
      </c>
      <c r="F18" s="336">
        <v>0.68400000000000005</v>
      </c>
      <c r="G18" s="352" t="s">
        <v>142</v>
      </c>
      <c r="H18" s="336">
        <v>0.68400000000000005</v>
      </c>
      <c r="I18" s="394" t="s">
        <v>142</v>
      </c>
      <c r="J18" s="336">
        <v>0.69199999999999995</v>
      </c>
      <c r="K18" s="394" t="s">
        <v>142</v>
      </c>
      <c r="L18" s="336">
        <v>0.70199999999999996</v>
      </c>
      <c r="M18" s="394" t="s">
        <v>142</v>
      </c>
      <c r="N18" s="336">
        <v>0.70899999999999996</v>
      </c>
      <c r="O18" s="394" t="s">
        <v>142</v>
      </c>
      <c r="P18" s="336">
        <v>0.71599999999999997</v>
      </c>
      <c r="Q18" s="394" t="s">
        <v>142</v>
      </c>
      <c r="R18" s="336">
        <v>0.73299999999999998</v>
      </c>
      <c r="S18" s="394" t="s">
        <v>142</v>
      </c>
      <c r="T18" s="336">
        <v>0.75600000000000001</v>
      </c>
      <c r="U18" s="394" t="s">
        <v>142</v>
      </c>
      <c r="V18" s="337" t="str">
        <f t="shared" si="0"/>
        <v>up</v>
      </c>
      <c r="X18" s="336"/>
      <c r="Y18" s="336"/>
    </row>
    <row r="19" spans="1:25" x14ac:dyDescent="0.2">
      <c r="A19" s="330" t="s">
        <v>184</v>
      </c>
      <c r="B19" s="330" t="s">
        <v>190</v>
      </c>
      <c r="C19" s="330" t="s">
        <v>298</v>
      </c>
      <c r="D19" s="338" t="s">
        <v>299</v>
      </c>
      <c r="E19" s="351" t="s">
        <v>460</v>
      </c>
      <c r="F19" s="336">
        <v>0.68799999999999994</v>
      </c>
      <c r="G19" s="352" t="s">
        <v>142</v>
      </c>
      <c r="H19" s="336">
        <v>0.68700000000000006</v>
      </c>
      <c r="I19" s="394" t="s">
        <v>142</v>
      </c>
      <c r="J19" s="336">
        <v>0.69199999999999995</v>
      </c>
      <c r="K19" s="394" t="s">
        <v>142</v>
      </c>
      <c r="L19" s="336">
        <v>0.69599999999999995</v>
      </c>
      <c r="M19" s="394" t="s">
        <v>142</v>
      </c>
      <c r="N19" s="336">
        <v>0.70299999999999996</v>
      </c>
      <c r="O19" s="394" t="s">
        <v>142</v>
      </c>
      <c r="P19" s="336">
        <v>0.70899999999999996</v>
      </c>
      <c r="Q19" s="394" t="s">
        <v>142</v>
      </c>
      <c r="R19" s="336">
        <v>0.71799999999999997</v>
      </c>
      <c r="S19" s="394" t="s">
        <v>142</v>
      </c>
      <c r="T19" s="336">
        <v>0.73699999999999999</v>
      </c>
      <c r="U19" s="394" t="s">
        <v>142</v>
      </c>
      <c r="V19" s="337" t="str">
        <f t="shared" si="0"/>
        <v>up</v>
      </c>
      <c r="X19" s="336"/>
      <c r="Y19" s="336"/>
    </row>
    <row r="20" spans="1:25" x14ac:dyDescent="0.2">
      <c r="A20" s="330" t="s">
        <v>182</v>
      </c>
      <c r="B20" s="330" t="s">
        <v>219</v>
      </c>
      <c r="C20" s="330" t="s">
        <v>224</v>
      </c>
      <c r="D20" s="338" t="s">
        <v>225</v>
      </c>
      <c r="E20" s="351" t="s">
        <v>460</v>
      </c>
      <c r="F20" s="336">
        <v>0.82399999999999995</v>
      </c>
      <c r="G20" s="352" t="s">
        <v>142</v>
      </c>
      <c r="H20" s="336">
        <v>0.82899999999999996</v>
      </c>
      <c r="I20" s="394" t="s">
        <v>142</v>
      </c>
      <c r="J20" s="336">
        <v>0.83799999999999997</v>
      </c>
      <c r="K20" s="394" t="s">
        <v>142</v>
      </c>
      <c r="L20" s="336">
        <v>0.84699999999999998</v>
      </c>
      <c r="M20" s="394" t="s">
        <v>142</v>
      </c>
      <c r="N20" s="336">
        <v>0.85599999999999998</v>
      </c>
      <c r="O20" s="394" t="s">
        <v>142</v>
      </c>
      <c r="P20" s="336">
        <v>0.86499999999999999</v>
      </c>
      <c r="Q20" s="394" t="s">
        <v>142</v>
      </c>
      <c r="R20" s="336">
        <v>0.88200000000000001</v>
      </c>
      <c r="S20" s="394" t="s">
        <v>143</v>
      </c>
      <c r="T20" s="336">
        <v>0.90700000000000003</v>
      </c>
      <c r="U20" s="394" t="s">
        <v>143</v>
      </c>
      <c r="V20" s="337" t="str">
        <f t="shared" si="0"/>
        <v>up</v>
      </c>
      <c r="X20" s="336"/>
      <c r="Y20" s="336"/>
    </row>
    <row r="21" spans="1:25" x14ac:dyDescent="0.2">
      <c r="A21" s="330" t="s">
        <v>183</v>
      </c>
      <c r="B21" s="330" t="s">
        <v>211</v>
      </c>
      <c r="C21" s="330" t="s">
        <v>294</v>
      </c>
      <c r="D21" s="338" t="s">
        <v>295</v>
      </c>
      <c r="E21" s="351" t="s">
        <v>460</v>
      </c>
      <c r="F21" s="336">
        <v>0.68200000000000005</v>
      </c>
      <c r="G21" s="352" t="s">
        <v>142</v>
      </c>
      <c r="H21" s="336">
        <v>0.68</v>
      </c>
      <c r="I21" s="394" t="s">
        <v>142</v>
      </c>
      <c r="J21" s="336">
        <v>0.68500000000000005</v>
      </c>
      <c r="K21" s="394" t="s">
        <v>142</v>
      </c>
      <c r="L21" s="336">
        <v>0.69099999999999995</v>
      </c>
      <c r="M21" s="394" t="s">
        <v>142</v>
      </c>
      <c r="N21" s="336">
        <v>0.69599999999999995</v>
      </c>
      <c r="O21" s="394" t="s">
        <v>142</v>
      </c>
      <c r="P21" s="336">
        <v>0.7</v>
      </c>
      <c r="Q21" s="394" t="s">
        <v>142</v>
      </c>
      <c r="R21" s="336">
        <v>0.71</v>
      </c>
      <c r="S21" s="394" t="s">
        <v>142</v>
      </c>
      <c r="T21" s="336">
        <v>0.72399999999999998</v>
      </c>
      <c r="U21" s="394" t="s">
        <v>142</v>
      </c>
      <c r="V21" s="337" t="str">
        <f t="shared" si="0"/>
        <v>up</v>
      </c>
      <c r="X21" s="336"/>
      <c r="Y21" s="336"/>
    </row>
    <row r="22" spans="1:25" x14ac:dyDescent="0.2">
      <c r="A22" s="330" t="s">
        <v>182</v>
      </c>
      <c r="B22" s="330" t="s">
        <v>219</v>
      </c>
      <c r="C22" s="330" t="s">
        <v>220</v>
      </c>
      <c r="D22" s="338" t="s">
        <v>221</v>
      </c>
      <c r="E22" s="351" t="s">
        <v>460</v>
      </c>
      <c r="F22" s="336">
        <v>0.79900000000000004</v>
      </c>
      <c r="G22" s="352" t="s">
        <v>142</v>
      </c>
      <c r="H22" s="336">
        <v>0.80400000000000005</v>
      </c>
      <c r="I22" s="394" t="s">
        <v>142</v>
      </c>
      <c r="J22" s="336">
        <v>0.81499999999999995</v>
      </c>
      <c r="K22" s="394" t="s">
        <v>142</v>
      </c>
      <c r="L22" s="336">
        <v>0.82299999999999995</v>
      </c>
      <c r="M22" s="394" t="s">
        <v>142</v>
      </c>
      <c r="N22" s="336">
        <v>0.83199999999999996</v>
      </c>
      <c r="O22" s="394" t="s">
        <v>142</v>
      </c>
      <c r="P22" s="336">
        <v>0.84399999999999997</v>
      </c>
      <c r="Q22" s="394" t="s">
        <v>142</v>
      </c>
      <c r="R22" s="336">
        <v>0.86299999999999999</v>
      </c>
      <c r="S22" s="394" t="s">
        <v>142</v>
      </c>
      <c r="T22" s="336">
        <v>0.89</v>
      </c>
      <c r="U22" s="394" t="s">
        <v>143</v>
      </c>
      <c r="V22" s="337" t="str">
        <f t="shared" si="0"/>
        <v>up</v>
      </c>
      <c r="X22" s="336"/>
      <c r="Y22" s="336"/>
    </row>
    <row r="23" spans="1:25" x14ac:dyDescent="0.2">
      <c r="A23" s="330" t="s">
        <v>180</v>
      </c>
      <c r="B23" s="330" t="s">
        <v>215</v>
      </c>
      <c r="C23" s="330" t="s">
        <v>307</v>
      </c>
      <c r="D23" s="338" t="s">
        <v>308</v>
      </c>
      <c r="E23" s="351" t="s">
        <v>460</v>
      </c>
      <c r="F23" s="336">
        <v>0.81</v>
      </c>
      <c r="G23" s="352" t="s">
        <v>142</v>
      </c>
      <c r="H23" s="336">
        <v>0.81</v>
      </c>
      <c r="I23" s="394" t="s">
        <v>142</v>
      </c>
      <c r="J23" s="336">
        <v>0.81899999999999995</v>
      </c>
      <c r="K23" s="394" t="s">
        <v>142</v>
      </c>
      <c r="L23" s="336">
        <v>0.82899999999999996</v>
      </c>
      <c r="M23" s="394" t="s">
        <v>142</v>
      </c>
      <c r="N23" s="336">
        <v>0.83899999999999997</v>
      </c>
      <c r="O23" s="394" t="s">
        <v>142</v>
      </c>
      <c r="P23" s="336">
        <v>0.85</v>
      </c>
      <c r="Q23" s="394" t="s">
        <v>142</v>
      </c>
      <c r="R23" s="336">
        <v>0.86399999999999999</v>
      </c>
      <c r="S23" s="394" t="s">
        <v>142</v>
      </c>
      <c r="T23" s="336">
        <v>0.88500000000000001</v>
      </c>
      <c r="U23" s="394" t="s">
        <v>143</v>
      </c>
      <c r="V23" s="337" t="str">
        <f t="shared" si="0"/>
        <v>up</v>
      </c>
      <c r="X23" s="336"/>
      <c r="Y23" s="336"/>
    </row>
    <row r="24" spans="1:25" x14ac:dyDescent="0.2">
      <c r="A24" s="330" t="s">
        <v>179</v>
      </c>
      <c r="B24" s="330" t="s">
        <v>203</v>
      </c>
      <c r="C24" s="330" t="s">
        <v>278</v>
      </c>
      <c r="D24" s="338" t="s">
        <v>279</v>
      </c>
      <c r="E24" s="351" t="s">
        <v>460</v>
      </c>
      <c r="F24" s="336">
        <v>0.77500000000000002</v>
      </c>
      <c r="G24" s="352" t="s">
        <v>142</v>
      </c>
      <c r="H24" s="336">
        <v>0.77700000000000002</v>
      </c>
      <c r="I24" s="394" t="s">
        <v>142</v>
      </c>
      <c r="J24" s="336">
        <v>0.78600000000000003</v>
      </c>
      <c r="K24" s="394" t="s">
        <v>142</v>
      </c>
      <c r="L24" s="336">
        <v>0.79500000000000004</v>
      </c>
      <c r="M24" s="394" t="s">
        <v>142</v>
      </c>
      <c r="N24" s="336">
        <v>0.80300000000000005</v>
      </c>
      <c r="O24" s="394" t="s">
        <v>142</v>
      </c>
      <c r="P24" s="336">
        <v>0.81200000000000006</v>
      </c>
      <c r="Q24" s="394" t="s">
        <v>142</v>
      </c>
      <c r="R24" s="336">
        <v>0.82799999999999996</v>
      </c>
      <c r="S24" s="394" t="s">
        <v>142</v>
      </c>
      <c r="T24" s="336">
        <v>0.84799999999999998</v>
      </c>
      <c r="U24" s="394" t="s">
        <v>142</v>
      </c>
      <c r="V24" s="337" t="str">
        <f t="shared" si="0"/>
        <v>up</v>
      </c>
      <c r="X24" s="336"/>
      <c r="Y24" s="336"/>
    </row>
    <row r="25" spans="1:25" x14ac:dyDescent="0.2">
      <c r="A25" s="330" t="s">
        <v>181</v>
      </c>
      <c r="B25" s="330" t="s">
        <v>199</v>
      </c>
      <c r="C25" s="330" t="s">
        <v>288</v>
      </c>
      <c r="D25" s="338" t="s">
        <v>289</v>
      </c>
      <c r="E25" s="351" t="s">
        <v>460</v>
      </c>
      <c r="F25" s="336">
        <v>0.754</v>
      </c>
      <c r="G25" s="352" t="s">
        <v>142</v>
      </c>
      <c r="H25" s="336">
        <v>0.75600000000000001</v>
      </c>
      <c r="I25" s="394" t="s">
        <v>142</v>
      </c>
      <c r="J25" s="336">
        <v>0.76500000000000001</v>
      </c>
      <c r="K25" s="394" t="s">
        <v>142</v>
      </c>
      <c r="L25" s="336">
        <v>0.77300000000000002</v>
      </c>
      <c r="M25" s="394" t="s">
        <v>142</v>
      </c>
      <c r="N25" s="336">
        <v>0.78200000000000003</v>
      </c>
      <c r="O25" s="394" t="s">
        <v>142</v>
      </c>
      <c r="P25" s="336">
        <v>0.79200000000000004</v>
      </c>
      <c r="Q25" s="394" t="s">
        <v>142</v>
      </c>
      <c r="R25" s="336">
        <v>0.80700000000000005</v>
      </c>
      <c r="S25" s="394" t="s">
        <v>142</v>
      </c>
      <c r="T25" s="336">
        <v>0.82799999999999996</v>
      </c>
      <c r="U25" s="394" t="s">
        <v>142</v>
      </c>
      <c r="V25" s="337" t="str">
        <f t="shared" si="0"/>
        <v>up</v>
      </c>
      <c r="X25" s="336"/>
      <c r="Y25" s="336"/>
    </row>
    <row r="26" spans="1:25" x14ac:dyDescent="0.2">
      <c r="A26" s="330" t="s">
        <v>180</v>
      </c>
      <c r="B26" s="330" t="s">
        <v>215</v>
      </c>
      <c r="C26" s="330" t="s">
        <v>264</v>
      </c>
      <c r="D26" s="338" t="s">
        <v>265</v>
      </c>
      <c r="E26" s="351" t="s">
        <v>460</v>
      </c>
      <c r="F26" s="336">
        <v>0.74099999999999999</v>
      </c>
      <c r="G26" s="352" t="s">
        <v>142</v>
      </c>
      <c r="H26" s="336">
        <v>0.74099999999999999</v>
      </c>
      <c r="I26" s="394" t="s">
        <v>142</v>
      </c>
      <c r="J26" s="336">
        <v>0.746</v>
      </c>
      <c r="K26" s="394" t="s">
        <v>142</v>
      </c>
      <c r="L26" s="336">
        <v>0.752</v>
      </c>
      <c r="M26" s="394" t="s">
        <v>142</v>
      </c>
      <c r="N26" s="336">
        <v>0.76</v>
      </c>
      <c r="O26" s="394" t="s">
        <v>142</v>
      </c>
      <c r="P26" s="336">
        <v>0.76800000000000002</v>
      </c>
      <c r="Q26" s="394" t="s">
        <v>142</v>
      </c>
      <c r="R26" s="336">
        <v>0.78</v>
      </c>
      <c r="S26" s="394" t="s">
        <v>142</v>
      </c>
      <c r="T26" s="336">
        <v>0.79900000000000004</v>
      </c>
      <c r="U26" s="394" t="s">
        <v>142</v>
      </c>
      <c r="V26" s="337" t="str">
        <f t="shared" si="0"/>
        <v>up</v>
      </c>
      <c r="X26" s="336"/>
      <c r="Y26" s="336"/>
    </row>
    <row r="27" spans="1:25" x14ac:dyDescent="0.2">
      <c r="A27" s="330" t="s">
        <v>183</v>
      </c>
      <c r="B27" s="330" t="s">
        <v>211</v>
      </c>
      <c r="C27" s="330" t="s">
        <v>320</v>
      </c>
      <c r="D27" s="338" t="s">
        <v>321</v>
      </c>
      <c r="E27" s="351" t="s">
        <v>460</v>
      </c>
      <c r="F27" s="336">
        <v>0.76500000000000001</v>
      </c>
      <c r="G27" s="352" t="s">
        <v>142</v>
      </c>
      <c r="H27" s="336">
        <v>0.76300000000000001</v>
      </c>
      <c r="I27" s="394" t="s">
        <v>142</v>
      </c>
      <c r="J27" s="336">
        <v>0.76900000000000002</v>
      </c>
      <c r="K27" s="394" t="s">
        <v>142</v>
      </c>
      <c r="L27" s="336">
        <v>0.77800000000000002</v>
      </c>
      <c r="M27" s="394" t="s">
        <v>142</v>
      </c>
      <c r="N27" s="336">
        <v>0.78400000000000003</v>
      </c>
      <c r="O27" s="394" t="s">
        <v>142</v>
      </c>
      <c r="P27" s="336">
        <v>0.79</v>
      </c>
      <c r="Q27" s="394" t="s">
        <v>142</v>
      </c>
      <c r="R27" s="336">
        <v>0.80600000000000005</v>
      </c>
      <c r="S27" s="394" t="s">
        <v>142</v>
      </c>
      <c r="T27" s="336">
        <v>0.82599999999999996</v>
      </c>
      <c r="U27" s="394" t="s">
        <v>142</v>
      </c>
      <c r="V27" s="337" t="str">
        <f t="shared" si="0"/>
        <v>up</v>
      </c>
      <c r="X27" s="336"/>
      <c r="Y27" s="336"/>
    </row>
    <row r="28" spans="1:25" x14ac:dyDescent="0.2">
      <c r="A28" s="330" t="s">
        <v>180</v>
      </c>
      <c r="B28" s="330" t="s">
        <v>215</v>
      </c>
      <c r="C28" s="330" t="s">
        <v>285</v>
      </c>
      <c r="D28" s="338" t="s">
        <v>286</v>
      </c>
      <c r="E28" s="351" t="s">
        <v>460</v>
      </c>
      <c r="F28" s="336">
        <v>0.69099999999999995</v>
      </c>
      <c r="G28" s="352" t="s">
        <v>142</v>
      </c>
      <c r="H28" s="336">
        <v>0.69299999999999995</v>
      </c>
      <c r="I28" s="394" t="s">
        <v>142</v>
      </c>
      <c r="J28" s="336">
        <v>0.69899999999999995</v>
      </c>
      <c r="K28" s="394" t="s">
        <v>142</v>
      </c>
      <c r="L28" s="336">
        <v>0.70399999999999996</v>
      </c>
      <c r="M28" s="394" t="s">
        <v>142</v>
      </c>
      <c r="N28" s="336">
        <v>0.71399999999999997</v>
      </c>
      <c r="O28" s="394" t="s">
        <v>142</v>
      </c>
      <c r="P28" s="336">
        <v>0.72599999999999998</v>
      </c>
      <c r="Q28" s="394" t="s">
        <v>142</v>
      </c>
      <c r="R28" s="336">
        <v>0.74199999999999999</v>
      </c>
      <c r="S28" s="394" t="s">
        <v>142</v>
      </c>
      <c r="T28" s="336">
        <v>0.76100000000000001</v>
      </c>
      <c r="U28" s="394" t="s">
        <v>142</v>
      </c>
      <c r="V28" s="337" t="str">
        <f t="shared" si="0"/>
        <v>up</v>
      </c>
      <c r="X28" s="336"/>
      <c r="Y28" s="336"/>
    </row>
    <row r="29" spans="1:25" x14ac:dyDescent="0.2">
      <c r="A29" s="330" t="s">
        <v>180</v>
      </c>
      <c r="B29" s="330" t="s">
        <v>215</v>
      </c>
      <c r="C29" s="330" t="s">
        <v>330</v>
      </c>
      <c r="D29" s="338" t="s">
        <v>331</v>
      </c>
      <c r="E29" s="351" t="s">
        <v>460</v>
      </c>
      <c r="F29" s="336">
        <v>0.88</v>
      </c>
      <c r="G29" s="352" t="s">
        <v>143</v>
      </c>
      <c r="H29" s="336">
        <v>0.88200000000000001</v>
      </c>
      <c r="I29" s="394" t="s">
        <v>143</v>
      </c>
      <c r="J29" s="336">
        <v>0.89200000000000002</v>
      </c>
      <c r="K29" s="394" t="s">
        <v>143</v>
      </c>
      <c r="L29" s="336">
        <v>0.9</v>
      </c>
      <c r="M29" s="394" t="s">
        <v>143</v>
      </c>
      <c r="N29" s="336">
        <v>0.90900000000000003</v>
      </c>
      <c r="O29" s="394" t="s">
        <v>143</v>
      </c>
      <c r="P29" s="336">
        <v>0.91800000000000004</v>
      </c>
      <c r="Q29" s="394" t="s">
        <v>143</v>
      </c>
      <c r="R29" s="336">
        <v>0.93200000000000005</v>
      </c>
      <c r="S29" s="394" t="s">
        <v>143</v>
      </c>
      <c r="T29" s="336">
        <v>0.95199999999999996</v>
      </c>
      <c r="U29" s="394" t="s">
        <v>143</v>
      </c>
      <c r="V29" s="337" t="str">
        <f t="shared" si="0"/>
        <v>up</v>
      </c>
      <c r="X29" s="336"/>
      <c r="Y29" s="336"/>
    </row>
    <row r="30" spans="1:25" x14ac:dyDescent="0.2">
      <c r="A30" s="330" t="s">
        <v>179</v>
      </c>
      <c r="B30" s="330" t="s">
        <v>203</v>
      </c>
      <c r="C30" s="330" t="s">
        <v>204</v>
      </c>
      <c r="D30" s="338" t="s">
        <v>205</v>
      </c>
      <c r="E30" s="351" t="s">
        <v>460</v>
      </c>
      <c r="F30" s="336">
        <v>0.78800000000000003</v>
      </c>
      <c r="G30" s="352" t="s">
        <v>142</v>
      </c>
      <c r="H30" s="336">
        <v>0.79100000000000004</v>
      </c>
      <c r="I30" s="394" t="s">
        <v>142</v>
      </c>
      <c r="J30" s="336">
        <v>0.80100000000000005</v>
      </c>
      <c r="K30" s="394" t="s">
        <v>142</v>
      </c>
      <c r="L30" s="336">
        <v>0.81100000000000005</v>
      </c>
      <c r="M30" s="394" t="s">
        <v>142</v>
      </c>
      <c r="N30" s="336">
        <v>0.82</v>
      </c>
      <c r="O30" s="394" t="s">
        <v>142</v>
      </c>
      <c r="P30" s="336">
        <v>0.83099999999999996</v>
      </c>
      <c r="Q30" s="394" t="s">
        <v>142</v>
      </c>
      <c r="R30" s="336">
        <v>0.85099999999999998</v>
      </c>
      <c r="S30" s="394" t="s">
        <v>142</v>
      </c>
      <c r="T30" s="336">
        <v>0.877</v>
      </c>
      <c r="U30" s="394" t="s">
        <v>143</v>
      </c>
      <c r="V30" s="337" t="str">
        <f t="shared" si="0"/>
        <v>up</v>
      </c>
      <c r="X30" s="336"/>
      <c r="Y30" s="336"/>
    </row>
    <row r="31" spans="1:25" x14ac:dyDescent="0.2">
      <c r="A31" s="330" t="s">
        <v>179</v>
      </c>
      <c r="B31" s="330" t="s">
        <v>203</v>
      </c>
      <c r="C31" s="330" t="s">
        <v>342</v>
      </c>
      <c r="D31" s="338" t="s">
        <v>343</v>
      </c>
      <c r="E31" s="351" t="s">
        <v>460</v>
      </c>
      <c r="F31" s="336">
        <v>0.79300000000000004</v>
      </c>
      <c r="G31" s="352" t="s">
        <v>142</v>
      </c>
      <c r="H31" s="336">
        <v>0.79400000000000004</v>
      </c>
      <c r="I31" s="394" t="s">
        <v>142</v>
      </c>
      <c r="J31" s="336">
        <v>0.80200000000000005</v>
      </c>
      <c r="K31" s="394" t="s">
        <v>142</v>
      </c>
      <c r="L31" s="336">
        <v>0.81299999999999994</v>
      </c>
      <c r="M31" s="394" t="s">
        <v>142</v>
      </c>
      <c r="N31" s="336">
        <v>0.82099999999999995</v>
      </c>
      <c r="O31" s="394" t="s">
        <v>142</v>
      </c>
      <c r="P31" s="336">
        <v>0.82799999999999996</v>
      </c>
      <c r="Q31" s="394" t="s">
        <v>142</v>
      </c>
      <c r="R31" s="336">
        <v>0.84199999999999997</v>
      </c>
      <c r="S31" s="394" t="s">
        <v>142</v>
      </c>
      <c r="T31" s="336">
        <v>0.86299999999999999</v>
      </c>
      <c r="U31" s="394" t="s">
        <v>142</v>
      </c>
      <c r="V31" s="337" t="str">
        <f t="shared" si="0"/>
        <v>up</v>
      </c>
      <c r="X31" s="336"/>
      <c r="Y31" s="336"/>
    </row>
    <row r="32" spans="1:25" x14ac:dyDescent="0.2">
      <c r="A32" s="330" t="s">
        <v>161</v>
      </c>
      <c r="B32" s="330" t="s">
        <v>195</v>
      </c>
      <c r="C32" s="330" t="s">
        <v>346</v>
      </c>
      <c r="D32" s="338" t="s">
        <v>347</v>
      </c>
      <c r="E32" s="351" t="s">
        <v>460</v>
      </c>
      <c r="F32" s="336">
        <v>0.52200000000000002</v>
      </c>
      <c r="G32" s="352" t="s">
        <v>142</v>
      </c>
      <c r="H32" s="336">
        <v>0.52100000000000002</v>
      </c>
      <c r="I32" s="394" t="s">
        <v>142</v>
      </c>
      <c r="J32" s="336">
        <v>0.52600000000000002</v>
      </c>
      <c r="K32" s="394" t="s">
        <v>142</v>
      </c>
      <c r="L32" s="336">
        <v>0.53300000000000003</v>
      </c>
      <c r="M32" s="394" t="s">
        <v>142</v>
      </c>
      <c r="N32" s="336">
        <v>0.53800000000000003</v>
      </c>
      <c r="O32" s="394" t="s">
        <v>142</v>
      </c>
      <c r="P32" s="336">
        <v>0.54200000000000004</v>
      </c>
      <c r="Q32" s="394" t="s">
        <v>142</v>
      </c>
      <c r="R32" s="336">
        <v>0.55200000000000005</v>
      </c>
      <c r="S32" s="394" t="s">
        <v>142</v>
      </c>
      <c r="T32" s="336">
        <v>0.56499999999999995</v>
      </c>
      <c r="U32" s="394" t="s">
        <v>142</v>
      </c>
      <c r="V32" s="337" t="str">
        <f t="shared" si="0"/>
        <v>up</v>
      </c>
      <c r="X32" s="336"/>
      <c r="Y32" s="336"/>
    </row>
    <row r="33" spans="1:25" x14ac:dyDescent="0.2">
      <c r="A33" s="330" t="s">
        <v>180</v>
      </c>
      <c r="B33" s="330" t="s">
        <v>215</v>
      </c>
      <c r="C33" s="330" t="s">
        <v>361</v>
      </c>
      <c r="D33" s="338" t="s">
        <v>362</v>
      </c>
      <c r="E33" s="351" t="s">
        <v>460</v>
      </c>
      <c r="F33" s="336">
        <v>0.81</v>
      </c>
      <c r="G33" s="352" t="s">
        <v>142</v>
      </c>
      <c r="H33" s="336">
        <v>0.80900000000000005</v>
      </c>
      <c r="I33" s="394" t="s">
        <v>142</v>
      </c>
      <c r="J33" s="336">
        <v>0.81399999999999995</v>
      </c>
      <c r="K33" s="394" t="s">
        <v>142</v>
      </c>
      <c r="L33" s="336">
        <v>0.82</v>
      </c>
      <c r="M33" s="394" t="s">
        <v>142</v>
      </c>
      <c r="N33" s="336">
        <v>0.82799999999999996</v>
      </c>
      <c r="O33" s="394" t="s">
        <v>142</v>
      </c>
      <c r="P33" s="336">
        <v>0.83499999999999996</v>
      </c>
      <c r="Q33" s="394" t="s">
        <v>142</v>
      </c>
      <c r="R33" s="336">
        <v>0.84699999999999998</v>
      </c>
      <c r="S33" s="394" t="s">
        <v>142</v>
      </c>
      <c r="T33" s="336">
        <v>0.86499999999999999</v>
      </c>
      <c r="U33" s="394" t="s">
        <v>142</v>
      </c>
      <c r="V33" s="337" t="str">
        <f t="shared" si="0"/>
        <v>up</v>
      </c>
      <c r="X33" s="336"/>
      <c r="Y33" s="336"/>
    </row>
    <row r="34" spans="1:25" x14ac:dyDescent="0.2">
      <c r="A34" s="330" t="s">
        <v>180</v>
      </c>
      <c r="B34" s="330" t="s">
        <v>215</v>
      </c>
      <c r="C34" s="330" t="s">
        <v>366</v>
      </c>
      <c r="D34" s="338" t="s">
        <v>367</v>
      </c>
      <c r="E34" s="351" t="s">
        <v>460</v>
      </c>
      <c r="F34" s="336">
        <v>0.73499999999999999</v>
      </c>
      <c r="G34" s="352" t="s">
        <v>142</v>
      </c>
      <c r="H34" s="336">
        <v>0.73699999999999999</v>
      </c>
      <c r="I34" s="394" t="s">
        <v>142</v>
      </c>
      <c r="J34" s="336">
        <v>0.74399999999999999</v>
      </c>
      <c r="K34" s="394" t="s">
        <v>142</v>
      </c>
      <c r="L34" s="336">
        <v>0.75</v>
      </c>
      <c r="M34" s="394" t="s">
        <v>142</v>
      </c>
      <c r="N34" s="336">
        <v>0.75900000000000001</v>
      </c>
      <c r="O34" s="394" t="s">
        <v>142</v>
      </c>
      <c r="P34" s="336">
        <v>0.76800000000000002</v>
      </c>
      <c r="Q34" s="394" t="s">
        <v>142</v>
      </c>
      <c r="R34" s="336">
        <v>0.78200000000000003</v>
      </c>
      <c r="S34" s="394" t="s">
        <v>142</v>
      </c>
      <c r="T34" s="336">
        <v>0.8</v>
      </c>
      <c r="U34" s="394" t="s">
        <v>142</v>
      </c>
      <c r="V34" s="337" t="str">
        <f t="shared" si="0"/>
        <v>up</v>
      </c>
      <c r="X34" s="336"/>
      <c r="Y34" s="336"/>
    </row>
    <row r="35" spans="1:25" x14ac:dyDescent="0.2">
      <c r="A35" s="330" t="s">
        <v>161</v>
      </c>
      <c r="B35" s="330" t="s">
        <v>195</v>
      </c>
      <c r="C35" s="330" t="s">
        <v>231</v>
      </c>
      <c r="D35" s="338" t="s">
        <v>232</v>
      </c>
      <c r="E35" s="351" t="s">
        <v>460</v>
      </c>
      <c r="F35" s="336">
        <v>0.52</v>
      </c>
      <c r="G35" s="352" t="s">
        <v>142</v>
      </c>
      <c r="H35" s="336">
        <v>0.52</v>
      </c>
      <c r="I35" s="394" t="s">
        <v>142</v>
      </c>
      <c r="J35" s="336">
        <v>0.52700000000000002</v>
      </c>
      <c r="K35" s="394" t="s">
        <v>142</v>
      </c>
      <c r="L35" s="336">
        <v>0.53700000000000003</v>
      </c>
      <c r="M35" s="394" t="s">
        <v>142</v>
      </c>
      <c r="N35" s="336">
        <v>0.54500000000000004</v>
      </c>
      <c r="O35" s="394" t="s">
        <v>142</v>
      </c>
      <c r="P35" s="336">
        <v>0.55100000000000005</v>
      </c>
      <c r="Q35" s="394" t="s">
        <v>142</v>
      </c>
      <c r="R35" s="336">
        <v>0.56499999999999995</v>
      </c>
      <c r="S35" s="394" t="s">
        <v>142</v>
      </c>
      <c r="T35" s="336">
        <v>0.58199999999999996</v>
      </c>
      <c r="U35" s="394" t="s">
        <v>142</v>
      </c>
      <c r="V35" s="337" t="str">
        <f t="shared" si="0"/>
        <v>up</v>
      </c>
      <c r="X35" s="336"/>
      <c r="Y35" s="336"/>
    </row>
    <row r="36" spans="1:25" x14ac:dyDescent="0.2">
      <c r="A36" s="330" t="s">
        <v>161</v>
      </c>
      <c r="B36" s="330" t="s">
        <v>195</v>
      </c>
      <c r="C36" s="330" t="s">
        <v>385</v>
      </c>
      <c r="D36" s="338" t="s">
        <v>386</v>
      </c>
      <c r="E36" s="351" t="s">
        <v>460</v>
      </c>
      <c r="F36" s="336">
        <v>0.56499999999999995</v>
      </c>
      <c r="G36" s="352" t="s">
        <v>142</v>
      </c>
      <c r="H36" s="336">
        <v>0.56499999999999995</v>
      </c>
      <c r="I36" s="394" t="s">
        <v>142</v>
      </c>
      <c r="J36" s="336">
        <v>0.57199999999999995</v>
      </c>
      <c r="K36" s="394" t="s">
        <v>142</v>
      </c>
      <c r="L36" s="336">
        <v>0.57899999999999996</v>
      </c>
      <c r="M36" s="394" t="s">
        <v>142</v>
      </c>
      <c r="N36" s="336">
        <v>0.58599999999999997</v>
      </c>
      <c r="O36" s="394" t="s">
        <v>142</v>
      </c>
      <c r="P36" s="336">
        <v>0.59099999999999997</v>
      </c>
      <c r="Q36" s="394" t="s">
        <v>142</v>
      </c>
      <c r="R36" s="336">
        <v>0.60199999999999998</v>
      </c>
      <c r="S36" s="394" t="s">
        <v>142</v>
      </c>
      <c r="T36" s="336">
        <v>0.61899999999999999</v>
      </c>
      <c r="U36" s="394" t="s">
        <v>142</v>
      </c>
      <c r="V36" s="337" t="str">
        <f t="shared" si="0"/>
        <v>up</v>
      </c>
      <c r="X36" s="336"/>
      <c r="Y36" s="336"/>
    </row>
    <row r="37" spans="1:25" x14ac:dyDescent="0.2">
      <c r="A37" s="330" t="s">
        <v>180</v>
      </c>
      <c r="B37" s="330" t="s">
        <v>215</v>
      </c>
      <c r="C37" s="330" t="s">
        <v>379</v>
      </c>
      <c r="D37" s="338" t="s">
        <v>380</v>
      </c>
      <c r="E37" s="351" t="s">
        <v>460</v>
      </c>
      <c r="F37" s="336">
        <v>0.72</v>
      </c>
      <c r="G37" s="352" t="s">
        <v>142</v>
      </c>
      <c r="H37" s="336">
        <v>0.72099999999999997</v>
      </c>
      <c r="I37" s="394" t="s">
        <v>142</v>
      </c>
      <c r="J37" s="336">
        <v>0.72399999999999998</v>
      </c>
      <c r="K37" s="394" t="s">
        <v>142</v>
      </c>
      <c r="L37" s="336">
        <v>0.73099999999999998</v>
      </c>
      <c r="M37" s="394" t="s">
        <v>142</v>
      </c>
      <c r="N37" s="336">
        <v>0.73899999999999999</v>
      </c>
      <c r="O37" s="394" t="s">
        <v>142</v>
      </c>
      <c r="P37" s="336">
        <v>0.747</v>
      </c>
      <c r="Q37" s="394" t="s">
        <v>142</v>
      </c>
      <c r="R37" s="336">
        <v>0.76100000000000001</v>
      </c>
      <c r="S37" s="394" t="s">
        <v>142</v>
      </c>
      <c r="T37" s="336">
        <v>0.77900000000000003</v>
      </c>
      <c r="U37" s="394" t="s">
        <v>142</v>
      </c>
      <c r="V37" s="337" t="str">
        <f t="shared" si="0"/>
        <v>up</v>
      </c>
      <c r="X37" s="336"/>
      <c r="Y37" s="336"/>
    </row>
    <row r="38" spans="1:25" x14ac:dyDescent="0.2">
      <c r="A38" s="330" t="s">
        <v>184</v>
      </c>
      <c r="B38" s="330" t="s">
        <v>190</v>
      </c>
      <c r="C38" s="330" t="s">
        <v>382</v>
      </c>
      <c r="D38" s="338" t="s">
        <v>383</v>
      </c>
      <c r="E38" s="351" t="s">
        <v>460</v>
      </c>
      <c r="F38" s="336">
        <v>0.68899999999999995</v>
      </c>
      <c r="G38" s="352" t="s">
        <v>142</v>
      </c>
      <c r="H38" s="336">
        <v>0.68700000000000006</v>
      </c>
      <c r="I38" s="394" t="s">
        <v>142</v>
      </c>
      <c r="J38" s="336">
        <v>0.68899999999999995</v>
      </c>
      <c r="K38" s="394" t="s">
        <v>142</v>
      </c>
      <c r="L38" s="336">
        <v>0.69399999999999995</v>
      </c>
      <c r="M38" s="394" t="s">
        <v>142</v>
      </c>
      <c r="N38" s="336">
        <v>0.69899999999999995</v>
      </c>
      <c r="O38" s="394" t="s">
        <v>142</v>
      </c>
      <c r="P38" s="336">
        <v>0.70399999999999996</v>
      </c>
      <c r="Q38" s="394" t="s">
        <v>142</v>
      </c>
      <c r="R38" s="336">
        <v>0.70899999999999996</v>
      </c>
      <c r="S38" s="394" t="s">
        <v>142</v>
      </c>
      <c r="T38" s="336">
        <v>0.72299999999999998</v>
      </c>
      <c r="U38" s="394" t="s">
        <v>142</v>
      </c>
      <c r="V38" s="337" t="str">
        <f t="shared" si="0"/>
        <v>up</v>
      </c>
      <c r="X38" s="336"/>
      <c r="Y38" s="336"/>
    </row>
    <row r="39" spans="1:25" x14ac:dyDescent="0.2">
      <c r="A39" s="330" t="s">
        <v>181</v>
      </c>
      <c r="B39" s="330" t="s">
        <v>199</v>
      </c>
      <c r="C39" s="330" t="s">
        <v>200</v>
      </c>
      <c r="D39" s="338" t="s">
        <v>201</v>
      </c>
      <c r="E39" s="351" t="s">
        <v>460</v>
      </c>
      <c r="F39" s="336">
        <v>0.78700000000000003</v>
      </c>
      <c r="G39" s="352" t="s">
        <v>142</v>
      </c>
      <c r="H39" s="336">
        <v>0.78800000000000003</v>
      </c>
      <c r="I39" s="394" t="s">
        <v>142</v>
      </c>
      <c r="J39" s="336">
        <v>0.79400000000000004</v>
      </c>
      <c r="K39" s="394" t="s">
        <v>142</v>
      </c>
      <c r="L39" s="336">
        <v>0.80200000000000005</v>
      </c>
      <c r="M39" s="394" t="s">
        <v>142</v>
      </c>
      <c r="N39" s="336">
        <v>0.81</v>
      </c>
      <c r="O39" s="394" t="s">
        <v>142</v>
      </c>
      <c r="P39" s="336">
        <v>0.81699999999999995</v>
      </c>
      <c r="Q39" s="394" t="s">
        <v>142</v>
      </c>
      <c r="R39" s="336">
        <v>0.83</v>
      </c>
      <c r="S39" s="394" t="s">
        <v>142</v>
      </c>
      <c r="T39" s="336">
        <v>0.84899999999999998</v>
      </c>
      <c r="U39" s="394" t="s">
        <v>142</v>
      </c>
      <c r="V39" s="337" t="str">
        <f t="shared" si="0"/>
        <v>up</v>
      </c>
      <c r="X39" s="336"/>
      <c r="Y39" s="336"/>
    </row>
    <row r="40" spans="1:25" x14ac:dyDescent="0.2">
      <c r="A40" s="330" t="s">
        <v>180</v>
      </c>
      <c r="B40" s="330" t="s">
        <v>215</v>
      </c>
      <c r="C40" s="330" t="s">
        <v>246</v>
      </c>
      <c r="D40" s="338" t="s">
        <v>247</v>
      </c>
      <c r="E40" s="351" t="s">
        <v>460</v>
      </c>
      <c r="F40" s="336">
        <v>0.83199999999999996</v>
      </c>
      <c r="G40" s="352" t="s">
        <v>142</v>
      </c>
      <c r="H40" s="336">
        <v>0.83399999999999996</v>
      </c>
      <c r="I40" s="394" t="s">
        <v>142</v>
      </c>
      <c r="J40" s="336">
        <v>0.84399999999999997</v>
      </c>
      <c r="K40" s="394" t="s">
        <v>142</v>
      </c>
      <c r="L40" s="336">
        <v>0.85199999999999998</v>
      </c>
      <c r="M40" s="394" t="s">
        <v>142</v>
      </c>
      <c r="N40" s="336">
        <v>0.86</v>
      </c>
      <c r="O40" s="394" t="s">
        <v>142</v>
      </c>
      <c r="P40" s="336">
        <v>0.86699999999999999</v>
      </c>
      <c r="Q40" s="394" t="s">
        <v>142</v>
      </c>
      <c r="R40" s="336">
        <v>0.88300000000000001</v>
      </c>
      <c r="S40" s="394" t="s">
        <v>143</v>
      </c>
      <c r="T40" s="336">
        <v>0.90500000000000003</v>
      </c>
      <c r="U40" s="394" t="s">
        <v>143</v>
      </c>
      <c r="V40" s="337" t="str">
        <f t="shared" si="0"/>
        <v>up</v>
      </c>
      <c r="X40" s="336"/>
      <c r="Y40" s="336"/>
    </row>
    <row r="41" spans="1:25" x14ac:dyDescent="0.2">
      <c r="A41" s="330" t="s">
        <v>179</v>
      </c>
      <c r="B41" s="330" t="s">
        <v>203</v>
      </c>
      <c r="C41" s="330" t="s">
        <v>316</v>
      </c>
      <c r="D41" s="338" t="s">
        <v>317</v>
      </c>
      <c r="E41" s="351" t="s">
        <v>460</v>
      </c>
      <c r="F41" s="336">
        <v>0.80200000000000005</v>
      </c>
      <c r="G41" s="352" t="s">
        <v>142</v>
      </c>
      <c r="H41" s="336">
        <v>0.80200000000000005</v>
      </c>
      <c r="I41" s="394" t="s">
        <v>142</v>
      </c>
      <c r="J41" s="336">
        <v>0.81</v>
      </c>
      <c r="K41" s="394" t="s">
        <v>142</v>
      </c>
      <c r="L41" s="336">
        <v>0.81699999999999995</v>
      </c>
      <c r="M41" s="394" t="s">
        <v>142</v>
      </c>
      <c r="N41" s="336">
        <v>0.82399999999999995</v>
      </c>
      <c r="O41" s="394" t="s">
        <v>142</v>
      </c>
      <c r="P41" s="336">
        <v>0.83299999999999996</v>
      </c>
      <c r="Q41" s="394" t="s">
        <v>142</v>
      </c>
      <c r="R41" s="336">
        <v>0.84699999999999998</v>
      </c>
      <c r="S41" s="394" t="s">
        <v>142</v>
      </c>
      <c r="T41" s="336">
        <v>0.86699999999999999</v>
      </c>
      <c r="U41" s="394" t="s">
        <v>142</v>
      </c>
      <c r="V41" s="337" t="str">
        <f t="shared" si="0"/>
        <v>up</v>
      </c>
      <c r="X41" s="336"/>
      <c r="Y41" s="336"/>
    </row>
    <row r="42" spans="1:25" x14ac:dyDescent="0.2">
      <c r="A42" s="330" t="s">
        <v>183</v>
      </c>
      <c r="B42" s="330" t="s">
        <v>211</v>
      </c>
      <c r="C42" s="330" t="s">
        <v>405</v>
      </c>
      <c r="D42" s="338" t="s">
        <v>406</v>
      </c>
      <c r="E42" s="351" t="s">
        <v>460</v>
      </c>
      <c r="F42" s="336">
        <v>0.67100000000000004</v>
      </c>
      <c r="G42" s="352" t="s">
        <v>142</v>
      </c>
      <c r="H42" s="336">
        <v>0.67</v>
      </c>
      <c r="I42" s="394" t="s">
        <v>142</v>
      </c>
      <c r="J42" s="336">
        <v>0.67600000000000005</v>
      </c>
      <c r="K42" s="394" t="s">
        <v>142</v>
      </c>
      <c r="L42" s="336">
        <v>0.68600000000000005</v>
      </c>
      <c r="M42" s="394" t="s">
        <v>142</v>
      </c>
      <c r="N42" s="336">
        <v>0.69399999999999995</v>
      </c>
      <c r="O42" s="394" t="s">
        <v>142</v>
      </c>
      <c r="P42" s="336">
        <v>0.70099999999999996</v>
      </c>
      <c r="Q42" s="394" t="s">
        <v>142</v>
      </c>
      <c r="R42" s="336">
        <v>0.71499999999999997</v>
      </c>
      <c r="S42" s="394" t="s">
        <v>142</v>
      </c>
      <c r="T42" s="336">
        <v>0.73499999999999999</v>
      </c>
      <c r="U42" s="394" t="s">
        <v>142</v>
      </c>
      <c r="V42" s="337" t="str">
        <f t="shared" si="0"/>
        <v>up</v>
      </c>
      <c r="X42" s="336"/>
      <c r="Y42" s="336"/>
    </row>
    <row r="43" spans="1:25" x14ac:dyDescent="0.2">
      <c r="A43" s="330" t="s">
        <v>183</v>
      </c>
      <c r="B43" s="330" t="s">
        <v>211</v>
      </c>
      <c r="C43" s="330" t="s">
        <v>234</v>
      </c>
      <c r="D43" s="338" t="s">
        <v>235</v>
      </c>
      <c r="E43" s="351" t="s">
        <v>460</v>
      </c>
      <c r="F43" s="336">
        <v>0.68</v>
      </c>
      <c r="G43" s="352" t="s">
        <v>142</v>
      </c>
      <c r="H43" s="336">
        <v>0.67900000000000005</v>
      </c>
      <c r="I43" s="394" t="s">
        <v>142</v>
      </c>
      <c r="J43" s="336">
        <v>0.68300000000000005</v>
      </c>
      <c r="K43" s="394" t="s">
        <v>142</v>
      </c>
      <c r="L43" s="336">
        <v>0.68899999999999995</v>
      </c>
      <c r="M43" s="394" t="s">
        <v>142</v>
      </c>
      <c r="N43" s="336">
        <v>0.69499999999999995</v>
      </c>
      <c r="O43" s="394" t="s">
        <v>142</v>
      </c>
      <c r="P43" s="336">
        <v>0.70099999999999996</v>
      </c>
      <c r="Q43" s="394" t="s">
        <v>142</v>
      </c>
      <c r="R43" s="336">
        <v>0.71199999999999997</v>
      </c>
      <c r="S43" s="394" t="s">
        <v>142</v>
      </c>
      <c r="T43" s="336">
        <v>0.73</v>
      </c>
      <c r="U43" s="394" t="s">
        <v>142</v>
      </c>
      <c r="V43" s="337" t="str">
        <f t="shared" si="0"/>
        <v>up</v>
      </c>
      <c r="X43" s="336"/>
      <c r="Y43" s="336"/>
    </row>
    <row r="44" spans="1:25" x14ac:dyDescent="0.2">
      <c r="A44" s="330" t="s">
        <v>161</v>
      </c>
      <c r="B44" s="330" t="s">
        <v>195</v>
      </c>
      <c r="C44" s="330" t="s">
        <v>393</v>
      </c>
      <c r="D44" s="338" t="s">
        <v>394</v>
      </c>
      <c r="E44" s="351" t="s">
        <v>460</v>
      </c>
      <c r="F44" s="336">
        <v>0.60799999999999998</v>
      </c>
      <c r="G44" s="352" t="s">
        <v>142</v>
      </c>
      <c r="H44" s="336">
        <v>0.61</v>
      </c>
      <c r="I44" s="394" t="s">
        <v>142</v>
      </c>
      <c r="J44" s="336">
        <v>0.61699999999999999</v>
      </c>
      <c r="K44" s="394" t="s">
        <v>142</v>
      </c>
      <c r="L44" s="336">
        <v>0.626</v>
      </c>
      <c r="M44" s="394" t="s">
        <v>142</v>
      </c>
      <c r="N44" s="336">
        <v>0.63600000000000001</v>
      </c>
      <c r="O44" s="394" t="s">
        <v>142</v>
      </c>
      <c r="P44" s="336">
        <v>0.64400000000000002</v>
      </c>
      <c r="Q44" s="394" t="s">
        <v>142</v>
      </c>
      <c r="R44" s="336">
        <v>0.65800000000000003</v>
      </c>
      <c r="S44" s="394" t="s">
        <v>142</v>
      </c>
      <c r="T44" s="336">
        <v>0.67500000000000004</v>
      </c>
      <c r="U44" s="394" t="s">
        <v>142</v>
      </c>
      <c r="V44" s="337" t="str">
        <f t="shared" si="0"/>
        <v>up</v>
      </c>
      <c r="X44" s="336"/>
      <c r="Y44" s="336"/>
    </row>
    <row r="45" spans="1:25" x14ac:dyDescent="0.2">
      <c r="A45" s="330" t="s">
        <v>180</v>
      </c>
      <c r="B45" s="330" t="s">
        <v>215</v>
      </c>
      <c r="C45" s="330" t="s">
        <v>274</v>
      </c>
      <c r="D45" s="338" t="s">
        <v>275</v>
      </c>
      <c r="E45" s="351" t="s">
        <v>460</v>
      </c>
      <c r="F45" s="336">
        <v>0.753</v>
      </c>
      <c r="G45" s="352" t="s">
        <v>142</v>
      </c>
      <c r="H45" s="336">
        <v>0.75700000000000001</v>
      </c>
      <c r="I45" s="394" t="s">
        <v>142</v>
      </c>
      <c r="J45" s="336">
        <v>0.76700000000000002</v>
      </c>
      <c r="K45" s="394" t="s">
        <v>142</v>
      </c>
      <c r="L45" s="336">
        <v>0.77800000000000002</v>
      </c>
      <c r="M45" s="394" t="s">
        <v>142</v>
      </c>
      <c r="N45" s="336">
        <v>0.78900000000000003</v>
      </c>
      <c r="O45" s="394" t="s">
        <v>142</v>
      </c>
      <c r="P45" s="336">
        <v>0.79600000000000004</v>
      </c>
      <c r="Q45" s="394" t="s">
        <v>142</v>
      </c>
      <c r="R45" s="336">
        <v>0.81499999999999995</v>
      </c>
      <c r="S45" s="394" t="s">
        <v>142</v>
      </c>
      <c r="T45" s="336">
        <v>0.83799999999999997</v>
      </c>
      <c r="U45" s="394" t="s">
        <v>142</v>
      </c>
      <c r="V45" s="337" t="str">
        <f t="shared" si="0"/>
        <v>up</v>
      </c>
      <c r="X45" s="336"/>
      <c r="Y45" s="336"/>
    </row>
    <row r="46" spans="1:25" x14ac:dyDescent="0.2">
      <c r="A46" s="330" t="s">
        <v>181</v>
      </c>
      <c r="B46" s="330" t="s">
        <v>199</v>
      </c>
      <c r="C46" s="330" t="s">
        <v>227</v>
      </c>
      <c r="D46" s="338" t="s">
        <v>228</v>
      </c>
      <c r="E46" s="351" t="s">
        <v>460</v>
      </c>
      <c r="F46" s="336">
        <v>0.79900000000000004</v>
      </c>
      <c r="G46" s="352" t="s">
        <v>142</v>
      </c>
      <c r="H46" s="336">
        <v>0.80300000000000005</v>
      </c>
      <c r="I46" s="394" t="s">
        <v>142</v>
      </c>
      <c r="J46" s="336">
        <v>0.81399999999999995</v>
      </c>
      <c r="K46" s="394" t="s">
        <v>142</v>
      </c>
      <c r="L46" s="336">
        <v>0.82599999999999996</v>
      </c>
      <c r="M46" s="394" t="s">
        <v>142</v>
      </c>
      <c r="N46" s="336">
        <v>0.83699999999999997</v>
      </c>
      <c r="O46" s="394" t="s">
        <v>142</v>
      </c>
      <c r="P46" s="336">
        <v>0.84599999999999997</v>
      </c>
      <c r="Q46" s="394" t="s">
        <v>142</v>
      </c>
      <c r="R46" s="336">
        <v>0.86199999999999999</v>
      </c>
      <c r="S46" s="394" t="s">
        <v>142</v>
      </c>
      <c r="T46" s="336">
        <v>0.88600000000000001</v>
      </c>
      <c r="U46" s="394" t="s">
        <v>143</v>
      </c>
      <c r="V46" s="337" t="str">
        <f t="shared" si="0"/>
        <v>up</v>
      </c>
      <c r="X46" s="336"/>
      <c r="Y46" s="336"/>
    </row>
    <row r="47" spans="1:25" x14ac:dyDescent="0.2">
      <c r="E47" s="339"/>
      <c r="F47" s="336"/>
      <c r="H47" s="336"/>
    </row>
    <row r="48" spans="1:25" x14ac:dyDescent="0.2">
      <c r="C48" s="330" t="s">
        <v>505</v>
      </c>
      <c r="E48" s="339"/>
      <c r="F48" s="336">
        <v>0.73199999999999998</v>
      </c>
      <c r="H48" s="336">
        <v>0.73299999999999998</v>
      </c>
      <c r="J48" s="336">
        <v>0.74</v>
      </c>
      <c r="L48" s="336">
        <v>0.749</v>
      </c>
      <c r="N48" s="336">
        <v>0.75700000000000001</v>
      </c>
      <c r="P48" s="330">
        <v>0.76400000000000001</v>
      </c>
      <c r="R48" s="336">
        <v>0.77900000000000003</v>
      </c>
      <c r="T48" s="330">
        <v>0.79900000000000004</v>
      </c>
    </row>
    <row r="50" spans="3:22" ht="12.5" x14ac:dyDescent="0.25">
      <c r="C50" s="340" t="s">
        <v>548</v>
      </c>
      <c r="D50" s="341"/>
      <c r="E50" s="342"/>
      <c r="F50" s="340">
        <f>COUNTIF(G5:G46,"yes")</f>
        <v>40</v>
      </c>
      <c r="G50" s="340"/>
      <c r="H50" s="340">
        <f t="shared" ref="H50:L50" si="1">COUNTIF(I5:I46,"yes")</f>
        <v>40</v>
      </c>
      <c r="I50" s="340"/>
      <c r="J50" s="340">
        <f t="shared" si="1"/>
        <v>40</v>
      </c>
      <c r="K50" s="340"/>
      <c r="L50" s="340">
        <f t="shared" si="1"/>
        <v>40</v>
      </c>
      <c r="M50" s="343"/>
      <c r="N50" s="340">
        <f t="shared" ref="N50" si="2">COUNTIF(O5:O46,"yes")</f>
        <v>40</v>
      </c>
      <c r="O50" s="340"/>
      <c r="P50" s="340">
        <f t="shared" ref="P50" si="3">COUNTIF(Q5:Q46,"yes")</f>
        <v>40</v>
      </c>
      <c r="Q50" s="340"/>
      <c r="R50" s="340">
        <f>COUNTIF(S5:S46,"yes")</f>
        <v>37</v>
      </c>
      <c r="S50" s="340"/>
      <c r="T50" s="340">
        <f t="shared" ref="T50" si="4">COUNTIF(U5:U46,"yes")</f>
        <v>33</v>
      </c>
      <c r="U50" s="343"/>
      <c r="V50" s="398"/>
    </row>
    <row r="51" spans="3:22" ht="12.5" x14ac:dyDescent="0.25">
      <c r="C51" s="350" t="s">
        <v>549</v>
      </c>
      <c r="D51" s="341"/>
      <c r="E51" s="342"/>
      <c r="F51" s="341"/>
      <c r="G51" s="342"/>
      <c r="H51" s="342"/>
      <c r="I51" s="342"/>
      <c r="J51" s="342"/>
      <c r="K51" s="342"/>
      <c r="L51" s="342"/>
      <c r="M51" s="342"/>
      <c r="N51" s="342"/>
      <c r="O51" s="342"/>
      <c r="P51" s="342"/>
      <c r="Q51" s="342"/>
      <c r="R51" s="342"/>
      <c r="S51" s="342"/>
      <c r="T51" s="342"/>
      <c r="U51" s="342"/>
      <c r="V51" s="399">
        <f>COUNTIF(V5:V46,"up")</f>
        <v>42</v>
      </c>
    </row>
    <row r="52" spans="3:22" ht="12.5" x14ac:dyDescent="0.25">
      <c r="C52" s="350" t="s">
        <v>550</v>
      </c>
      <c r="D52" s="341"/>
      <c r="E52" s="342"/>
      <c r="F52" s="341"/>
      <c r="G52" s="342"/>
      <c r="H52" s="342"/>
      <c r="I52" s="342"/>
      <c r="J52" s="342"/>
      <c r="K52" s="342"/>
      <c r="L52" s="342"/>
      <c r="M52" s="342"/>
      <c r="N52" s="342"/>
      <c r="O52" s="342"/>
      <c r="P52" s="342"/>
      <c r="Q52" s="342"/>
      <c r="R52" s="342"/>
      <c r="S52" s="342"/>
      <c r="T52" s="342"/>
      <c r="U52" s="342"/>
      <c r="V52" s="399">
        <f>COUNTIF(V5:V46,"same")</f>
        <v>0</v>
      </c>
    </row>
    <row r="53" spans="3:22" ht="12.5" x14ac:dyDescent="0.25">
      <c r="C53" s="350" t="s">
        <v>551</v>
      </c>
      <c r="D53" s="341"/>
      <c r="E53" s="342"/>
      <c r="F53" s="341"/>
      <c r="G53" s="342"/>
      <c r="H53" s="342"/>
      <c r="I53" s="342"/>
      <c r="J53" s="342"/>
      <c r="K53" s="342"/>
      <c r="L53" s="342"/>
      <c r="M53" s="342"/>
      <c r="N53" s="342"/>
      <c r="O53" s="342"/>
      <c r="P53" s="342"/>
      <c r="Q53" s="342"/>
      <c r="R53" s="342"/>
      <c r="S53" s="342"/>
      <c r="T53" s="342"/>
      <c r="U53" s="342"/>
      <c r="V53" s="399">
        <f>COUNTIF(V5:V46,"down")</f>
        <v>0</v>
      </c>
    </row>
  </sheetData>
  <conditionalFormatting sqref="V5:V46">
    <cfRule type="expression" dxfId="160" priority="11">
      <formula>V5="up"</formula>
    </cfRule>
  </conditionalFormatting>
  <conditionalFormatting sqref="F5:F46">
    <cfRule type="expression" dxfId="159" priority="10">
      <formula>G5="yes"</formula>
    </cfRule>
  </conditionalFormatting>
  <conditionalFormatting sqref="C5:C46">
    <cfRule type="expression" dxfId="158" priority="8">
      <formula>U5="yes"</formula>
    </cfRule>
    <cfRule type="expression" dxfId="157" priority="9">
      <formula>AND($U5="no",$V5="up")</formula>
    </cfRule>
  </conditionalFormatting>
  <conditionalFormatting sqref="H5:H46">
    <cfRule type="expression" dxfId="156" priority="7">
      <formula>I5="yes"</formula>
    </cfRule>
  </conditionalFormatting>
  <conditionalFormatting sqref="J5:J46">
    <cfRule type="expression" dxfId="155" priority="6">
      <formula>K5="yes"</formula>
    </cfRule>
  </conditionalFormatting>
  <conditionalFormatting sqref="L5:L46">
    <cfRule type="expression" dxfId="154" priority="5">
      <formula>M5="yes"</formula>
    </cfRule>
  </conditionalFormatting>
  <conditionalFormatting sqref="N5:N46">
    <cfRule type="expression" dxfId="153" priority="4">
      <formula>O5="yes"</formula>
    </cfRule>
  </conditionalFormatting>
  <conditionalFormatting sqref="P5:P46">
    <cfRule type="expression" dxfId="152" priority="3">
      <formula>Q5="yes"</formula>
    </cfRule>
  </conditionalFormatting>
  <conditionalFormatting sqref="R5:R46">
    <cfRule type="expression" dxfId="151" priority="2">
      <formula>S5="yes"</formula>
    </cfRule>
  </conditionalFormatting>
  <conditionalFormatting sqref="T5:T46">
    <cfRule type="expression" dxfId="150" priority="1">
      <formula>U5="yes"</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90A0-3D48-411D-9192-ED655C853D98}">
  <dimension ref="A1:BZ145"/>
  <sheetViews>
    <sheetView workbookViewId="0">
      <pane ySplit="6" topLeftCell="A7" activePane="bottomLeft" state="frozen"/>
      <selection pane="bottomLeft"/>
    </sheetView>
  </sheetViews>
  <sheetFormatPr defaultColWidth="9.33203125" defaultRowHeight="10" x14ac:dyDescent="0.2"/>
  <cols>
    <col min="1" max="1" width="31.44140625" style="158" customWidth="1"/>
    <col min="2" max="2" width="16.109375" style="158" customWidth="1"/>
    <col min="3" max="3" width="42.77734375" style="158" bestFit="1" customWidth="1"/>
    <col min="4" max="4" width="14.33203125" style="158" customWidth="1"/>
    <col min="5" max="5" width="40.6640625" style="158" bestFit="1" customWidth="1"/>
    <col min="6" max="6" width="11.33203125" style="158" customWidth="1"/>
    <col min="7" max="12" width="16.77734375" style="158" customWidth="1"/>
    <col min="13" max="13" width="16" style="158" customWidth="1"/>
    <col min="14" max="14" width="14.6640625" style="158" customWidth="1"/>
    <col min="15" max="15" width="16" style="158" customWidth="1"/>
    <col min="16" max="16" width="14.44140625" style="158" customWidth="1"/>
    <col min="17" max="17" width="15.6640625" style="158" customWidth="1"/>
    <col min="18" max="24" width="16.77734375" style="158" customWidth="1"/>
    <col min="25" max="25" width="15.77734375" style="158" customWidth="1"/>
    <col min="26" max="26" width="18.6640625" style="158" customWidth="1"/>
    <col min="27" max="27" width="17.77734375" style="158" customWidth="1"/>
    <col min="28" max="28" width="13.33203125" style="158" customWidth="1"/>
    <col min="29" max="29" width="14.6640625" style="158" customWidth="1"/>
    <col min="30" max="30" width="15.77734375" style="158" customWidth="1"/>
    <col min="31" max="31" width="12.33203125" style="158" bestFit="1" customWidth="1"/>
    <col min="32" max="32" width="14.33203125" style="158" bestFit="1" customWidth="1"/>
    <col min="33" max="75" width="16.33203125" style="158" customWidth="1"/>
    <col min="76" max="76" width="15.109375" style="158" customWidth="1"/>
    <col min="77" max="77" width="14.77734375" style="158" customWidth="1"/>
    <col min="78" max="78" width="16.77734375" style="158" customWidth="1"/>
    <col min="79" max="16384" width="9.33203125" style="158"/>
  </cols>
  <sheetData>
    <row r="1" spans="1:78" ht="10.5" x14ac:dyDescent="0.25">
      <c r="A1" s="100" t="s">
        <v>139</v>
      </c>
    </row>
    <row r="2" spans="1:78" ht="10.5" x14ac:dyDescent="0.25">
      <c r="A2" s="100" t="s">
        <v>487</v>
      </c>
    </row>
    <row r="5" spans="1:78" ht="10.5" x14ac:dyDescent="0.25">
      <c r="G5" s="455" t="s">
        <v>160</v>
      </c>
      <c r="H5" s="456"/>
      <c r="I5" s="455"/>
      <c r="J5" s="455" t="s">
        <v>167</v>
      </c>
      <c r="K5" s="456"/>
      <c r="L5" s="455"/>
      <c r="M5" s="455" t="s">
        <v>168</v>
      </c>
      <c r="N5" s="456"/>
      <c r="O5" s="455"/>
      <c r="P5" s="455" t="s">
        <v>170</v>
      </c>
      <c r="Q5" s="456"/>
      <c r="R5" s="455"/>
      <c r="S5" s="455" t="s">
        <v>171</v>
      </c>
      <c r="T5" s="456"/>
      <c r="U5" s="455"/>
      <c r="V5" s="455" t="s">
        <v>172</v>
      </c>
      <c r="W5" s="456"/>
      <c r="X5" s="455"/>
      <c r="Y5" s="455" t="s">
        <v>173</v>
      </c>
      <c r="Z5" s="456"/>
      <c r="AA5" s="455"/>
      <c r="AB5" s="455" t="s">
        <v>174</v>
      </c>
      <c r="AC5" s="456"/>
      <c r="AD5" s="455"/>
      <c r="AE5" s="455" t="s">
        <v>175</v>
      </c>
      <c r="AF5" s="456"/>
      <c r="AG5" s="455"/>
      <c r="AH5" s="455" t="s">
        <v>176</v>
      </c>
      <c r="AI5" s="456"/>
      <c r="AJ5" s="455"/>
      <c r="AK5" s="455" t="s">
        <v>177</v>
      </c>
      <c r="AL5" s="456"/>
      <c r="AM5" s="455"/>
      <c r="AN5" s="455" t="s">
        <v>178</v>
      </c>
      <c r="AO5" s="456"/>
      <c r="AP5" s="455"/>
      <c r="AQ5" s="455" t="s">
        <v>185</v>
      </c>
      <c r="AR5" s="456"/>
      <c r="AS5" s="455"/>
      <c r="AT5" s="455" t="s">
        <v>446</v>
      </c>
      <c r="AU5" s="456"/>
      <c r="AV5" s="455"/>
      <c r="AW5" s="455" t="s">
        <v>447</v>
      </c>
      <c r="AX5" s="456"/>
      <c r="AY5" s="455"/>
      <c r="AZ5" s="455" t="s">
        <v>449</v>
      </c>
      <c r="BA5" s="456"/>
      <c r="BB5" s="455"/>
      <c r="BC5" s="455" t="s">
        <v>450</v>
      </c>
      <c r="BD5" s="456"/>
      <c r="BE5" s="455"/>
      <c r="BF5" s="455" t="s">
        <v>451</v>
      </c>
      <c r="BG5" s="456"/>
      <c r="BH5" s="455"/>
      <c r="BI5" s="455" t="s">
        <v>452</v>
      </c>
      <c r="BJ5" s="456"/>
      <c r="BK5" s="455"/>
      <c r="BL5" s="455" t="s">
        <v>453</v>
      </c>
      <c r="BM5" s="456"/>
      <c r="BN5" s="455"/>
      <c r="BO5" s="455" t="s">
        <v>454</v>
      </c>
      <c r="BP5" s="456"/>
      <c r="BQ5" s="455"/>
      <c r="BR5" s="455" t="s">
        <v>455</v>
      </c>
      <c r="BS5" s="456"/>
      <c r="BT5" s="455"/>
      <c r="BU5" s="455" t="s">
        <v>456</v>
      </c>
      <c r="BV5" s="456"/>
      <c r="BW5" s="455"/>
      <c r="BX5" s="455" t="s">
        <v>457</v>
      </c>
      <c r="BY5" s="456"/>
      <c r="BZ5" s="455"/>
    </row>
    <row r="6" spans="1:78" ht="21" x14ac:dyDescent="0.2">
      <c r="A6" s="102" t="s">
        <v>186</v>
      </c>
      <c r="B6" s="102" t="s">
        <v>187</v>
      </c>
      <c r="C6" s="102" t="s">
        <v>188</v>
      </c>
      <c r="D6" s="102" t="s">
        <v>189</v>
      </c>
      <c r="E6" s="102" t="s">
        <v>0</v>
      </c>
      <c r="F6" s="102" t="s">
        <v>1</v>
      </c>
      <c r="G6" s="102" t="s">
        <v>137</v>
      </c>
      <c r="H6" s="102" t="s">
        <v>138</v>
      </c>
      <c r="I6" s="83" t="s">
        <v>2</v>
      </c>
      <c r="J6" s="102" t="s">
        <v>137</v>
      </c>
      <c r="K6" s="102" t="s">
        <v>138</v>
      </c>
      <c r="L6" s="83" t="s">
        <v>2</v>
      </c>
      <c r="M6" s="102" t="s">
        <v>137</v>
      </c>
      <c r="N6" s="102" t="s">
        <v>138</v>
      </c>
      <c r="O6" s="83" t="s">
        <v>2</v>
      </c>
      <c r="P6" s="102" t="s">
        <v>137</v>
      </c>
      <c r="Q6" s="102" t="s">
        <v>138</v>
      </c>
      <c r="R6" s="83" t="s">
        <v>2</v>
      </c>
      <c r="S6" s="102" t="s">
        <v>137</v>
      </c>
      <c r="T6" s="102" t="s">
        <v>138</v>
      </c>
      <c r="U6" s="83" t="s">
        <v>2</v>
      </c>
      <c r="V6" s="102" t="s">
        <v>137</v>
      </c>
      <c r="W6" s="102" t="s">
        <v>138</v>
      </c>
      <c r="X6" s="83" t="s">
        <v>2</v>
      </c>
      <c r="Y6" s="102" t="s">
        <v>137</v>
      </c>
      <c r="Z6" s="102" t="s">
        <v>138</v>
      </c>
      <c r="AA6" s="83" t="s">
        <v>2</v>
      </c>
      <c r="AB6" s="102" t="s">
        <v>137</v>
      </c>
      <c r="AC6" s="102" t="s">
        <v>138</v>
      </c>
      <c r="AD6" s="83" t="s">
        <v>2</v>
      </c>
      <c r="AE6" s="102" t="s">
        <v>137</v>
      </c>
      <c r="AF6" s="102" t="s">
        <v>138</v>
      </c>
      <c r="AG6" s="83" t="s">
        <v>2</v>
      </c>
      <c r="AH6" s="102" t="s">
        <v>137</v>
      </c>
      <c r="AI6" s="102" t="s">
        <v>138</v>
      </c>
      <c r="AJ6" s="83" t="s">
        <v>2</v>
      </c>
      <c r="AK6" s="102" t="s">
        <v>137</v>
      </c>
      <c r="AL6" s="102" t="s">
        <v>138</v>
      </c>
      <c r="AM6" s="83" t="s">
        <v>2</v>
      </c>
      <c r="AN6" s="102" t="s">
        <v>137</v>
      </c>
      <c r="AO6" s="102" t="s">
        <v>138</v>
      </c>
      <c r="AP6" s="83" t="s">
        <v>2</v>
      </c>
      <c r="AQ6" s="102" t="s">
        <v>137</v>
      </c>
      <c r="AR6" s="102" t="s">
        <v>138</v>
      </c>
      <c r="AS6" s="83" t="s">
        <v>2</v>
      </c>
      <c r="AT6" s="102" t="s">
        <v>137</v>
      </c>
      <c r="AU6" s="102" t="s">
        <v>138</v>
      </c>
      <c r="AV6" s="83" t="s">
        <v>2</v>
      </c>
      <c r="AW6" s="102" t="s">
        <v>137</v>
      </c>
      <c r="AX6" s="102" t="s">
        <v>138</v>
      </c>
      <c r="AY6" s="83" t="s">
        <v>2</v>
      </c>
      <c r="AZ6" s="102" t="s">
        <v>137</v>
      </c>
      <c r="BA6" s="102" t="s">
        <v>138</v>
      </c>
      <c r="BB6" s="83" t="s">
        <v>2</v>
      </c>
      <c r="BC6" s="102" t="s">
        <v>137</v>
      </c>
      <c r="BD6" s="102" t="s">
        <v>138</v>
      </c>
      <c r="BE6" s="83" t="s">
        <v>2</v>
      </c>
      <c r="BF6" s="102" t="s">
        <v>137</v>
      </c>
      <c r="BG6" s="102" t="s">
        <v>138</v>
      </c>
      <c r="BH6" s="83" t="s">
        <v>2</v>
      </c>
      <c r="BI6" s="102" t="s">
        <v>137</v>
      </c>
      <c r="BJ6" s="102" t="s">
        <v>138</v>
      </c>
      <c r="BK6" s="83" t="s">
        <v>2</v>
      </c>
      <c r="BL6" s="102" t="s">
        <v>137</v>
      </c>
      <c r="BM6" s="102" t="s">
        <v>138</v>
      </c>
      <c r="BN6" s="83" t="s">
        <v>2</v>
      </c>
      <c r="BO6" s="102" t="s">
        <v>137</v>
      </c>
      <c r="BP6" s="102" t="s">
        <v>138</v>
      </c>
      <c r="BQ6" s="83" t="s">
        <v>2</v>
      </c>
      <c r="BR6" s="102" t="s">
        <v>137</v>
      </c>
      <c r="BS6" s="102" t="s">
        <v>138</v>
      </c>
      <c r="BT6" s="83" t="s">
        <v>2</v>
      </c>
      <c r="BU6" s="102" t="s">
        <v>137</v>
      </c>
      <c r="BV6" s="102" t="s">
        <v>138</v>
      </c>
      <c r="BW6" s="83" t="s">
        <v>2</v>
      </c>
      <c r="BX6" s="102" t="s">
        <v>137</v>
      </c>
      <c r="BY6" s="102" t="s">
        <v>138</v>
      </c>
      <c r="BZ6" s="83" t="s">
        <v>2</v>
      </c>
    </row>
    <row r="7" spans="1:78" x14ac:dyDescent="0.2">
      <c r="A7" s="158" t="s">
        <v>184</v>
      </c>
      <c r="B7" s="158" t="s">
        <v>190</v>
      </c>
      <c r="C7" s="158" t="s">
        <v>191</v>
      </c>
      <c r="D7" s="158" t="s">
        <v>192</v>
      </c>
      <c r="E7" s="158" t="s">
        <v>193</v>
      </c>
      <c r="F7" s="158" t="s">
        <v>194</v>
      </c>
      <c r="G7" s="170">
        <v>48259</v>
      </c>
      <c r="H7" s="193">
        <v>473995</v>
      </c>
      <c r="I7" s="191">
        <v>10.181331026698594</v>
      </c>
      <c r="J7" s="154">
        <v>48052</v>
      </c>
      <c r="K7" s="157">
        <v>471187</v>
      </c>
      <c r="L7" s="152">
        <v>10.198074225307574</v>
      </c>
      <c r="M7" s="154">
        <v>47709</v>
      </c>
      <c r="N7" s="154">
        <v>468774</v>
      </c>
      <c r="O7" s="152">
        <v>10.177398917175442</v>
      </c>
      <c r="P7" s="154">
        <v>47285</v>
      </c>
      <c r="Q7" s="154">
        <v>467378</v>
      </c>
      <c r="R7" s="152">
        <v>10.117078681495492</v>
      </c>
      <c r="S7" s="154">
        <v>47006</v>
      </c>
      <c r="T7" s="154">
        <v>467404</v>
      </c>
      <c r="U7" s="152">
        <v>10.056824502999547</v>
      </c>
      <c r="V7" s="154">
        <v>46595</v>
      </c>
      <c r="W7" s="154">
        <v>468053</v>
      </c>
      <c r="X7" s="152">
        <v>9.9550691908822291</v>
      </c>
      <c r="Y7" s="205">
        <v>46113</v>
      </c>
      <c r="Z7" s="154">
        <v>467498</v>
      </c>
      <c r="AA7" s="152">
        <v>9.8637855135209129</v>
      </c>
      <c r="AB7" s="154">
        <v>45738</v>
      </c>
      <c r="AC7" s="154">
        <v>468387</v>
      </c>
      <c r="AD7" s="152">
        <v>9.7650020175624004</v>
      </c>
      <c r="AE7" s="154">
        <v>45508</v>
      </c>
      <c r="AF7" s="154">
        <v>472603</v>
      </c>
      <c r="AG7" s="152">
        <v>9.6292236824565229</v>
      </c>
      <c r="AH7" s="154">
        <v>45283</v>
      </c>
      <c r="AI7" s="154">
        <v>473890</v>
      </c>
      <c r="AJ7" s="152">
        <v>9.5555930701217573</v>
      </c>
      <c r="AK7" s="154">
        <v>44912</v>
      </c>
      <c r="AL7" s="154">
        <v>473192</v>
      </c>
      <c r="AM7" s="152">
        <v>9.4912847216351928</v>
      </c>
      <c r="AN7" s="154">
        <v>44928</v>
      </c>
      <c r="AO7" s="154">
        <v>474271</v>
      </c>
      <c r="AP7" s="152">
        <v>9.4730649776182805</v>
      </c>
      <c r="AQ7" s="154">
        <v>45180</v>
      </c>
      <c r="AR7" s="154">
        <v>472933</v>
      </c>
      <c r="AS7" s="152">
        <v>9.5531502348112731</v>
      </c>
      <c r="AT7" s="154">
        <v>44722</v>
      </c>
      <c r="AU7" s="154">
        <v>465150</v>
      </c>
      <c r="AV7" s="152">
        <v>9.614532946361388</v>
      </c>
      <c r="AW7" s="154">
        <v>44752</v>
      </c>
      <c r="AX7" s="154">
        <v>461073</v>
      </c>
      <c r="AY7" s="152">
        <v>9.7060552233594244</v>
      </c>
      <c r="AZ7" s="154">
        <v>44909</v>
      </c>
      <c r="BA7" s="154">
        <v>457069</v>
      </c>
      <c r="BB7" s="152">
        <v>9.8254311712236007</v>
      </c>
      <c r="BC7" s="154">
        <v>44422</v>
      </c>
      <c r="BD7" s="154">
        <v>450231</v>
      </c>
      <c r="BE7" s="152">
        <v>9.8664907569669786</v>
      </c>
      <c r="BF7" s="154">
        <v>44481</v>
      </c>
      <c r="BG7" s="154">
        <v>447325</v>
      </c>
      <c r="BH7" s="152">
        <v>9.9437768959928459</v>
      </c>
      <c r="BI7" s="154">
        <v>44262</v>
      </c>
      <c r="BJ7" s="154">
        <v>439277</v>
      </c>
      <c r="BK7" s="152">
        <v>10.076102322680223</v>
      </c>
      <c r="BL7" s="154">
        <v>44317</v>
      </c>
      <c r="BM7" s="154">
        <v>430800</v>
      </c>
      <c r="BN7" s="152">
        <v>10.287140204271124</v>
      </c>
      <c r="BO7" s="154">
        <v>44325</v>
      </c>
      <c r="BP7" s="154">
        <v>417919</v>
      </c>
      <c r="BQ7" s="152">
        <v>10.606122238998466</v>
      </c>
      <c r="BR7" s="154">
        <v>43853</v>
      </c>
      <c r="BS7" s="154">
        <v>402159</v>
      </c>
      <c r="BT7" s="152">
        <v>10.904393535890033</v>
      </c>
      <c r="BU7" s="154">
        <v>43804</v>
      </c>
      <c r="BV7" s="154">
        <v>391523</v>
      </c>
      <c r="BW7" s="152">
        <v>11.18810389172539</v>
      </c>
      <c r="BX7" s="154">
        <v>43680</v>
      </c>
      <c r="BY7" s="154">
        <v>382052</v>
      </c>
      <c r="BZ7" s="152">
        <f>(BX7/BY7)*100</f>
        <v>11.432998649398511</v>
      </c>
    </row>
    <row r="8" spans="1:78" x14ac:dyDescent="0.2">
      <c r="A8" s="158" t="s">
        <v>161</v>
      </c>
      <c r="B8" s="158" t="s">
        <v>195</v>
      </c>
      <c r="C8" s="158" t="s">
        <v>196</v>
      </c>
      <c r="D8" s="158" t="s">
        <v>197</v>
      </c>
      <c r="E8" s="158" t="s">
        <v>198</v>
      </c>
      <c r="F8" s="158" t="s">
        <v>5</v>
      </c>
      <c r="G8" s="170">
        <v>7240</v>
      </c>
      <c r="H8" s="193">
        <v>95332</v>
      </c>
      <c r="I8" s="191">
        <v>7.5945118113540042</v>
      </c>
      <c r="J8" s="154">
        <v>7080</v>
      </c>
      <c r="K8" s="157">
        <v>95080</v>
      </c>
      <c r="L8" s="152">
        <v>7.4463609591922593</v>
      </c>
      <c r="M8" s="154">
        <v>6931</v>
      </c>
      <c r="N8" s="154">
        <v>94847</v>
      </c>
      <c r="O8" s="152">
        <v>7.3075584889348111</v>
      </c>
      <c r="P8" s="154">
        <v>6811</v>
      </c>
      <c r="Q8" s="154">
        <v>95030</v>
      </c>
      <c r="R8" s="152">
        <v>7.1672103546248547</v>
      </c>
      <c r="S8" s="154">
        <v>6711</v>
      </c>
      <c r="T8" s="154">
        <v>94978</v>
      </c>
      <c r="U8" s="152">
        <v>7.0658468276864115</v>
      </c>
      <c r="V8" s="154">
        <v>6526</v>
      </c>
      <c r="W8" s="154">
        <v>95133</v>
      </c>
      <c r="X8" s="152">
        <v>6.8598698663975695</v>
      </c>
      <c r="Y8" s="205">
        <v>6397</v>
      </c>
      <c r="Z8" s="154">
        <v>95627</v>
      </c>
      <c r="AA8" s="152">
        <v>6.68953329080699</v>
      </c>
      <c r="AB8" s="154">
        <v>6373</v>
      </c>
      <c r="AC8" s="154">
        <v>95884</v>
      </c>
      <c r="AD8" s="152">
        <v>6.6465729423052862</v>
      </c>
      <c r="AE8" s="154">
        <v>6369</v>
      </c>
      <c r="AF8" s="154">
        <v>96643</v>
      </c>
      <c r="AG8" s="152">
        <v>6.5902341607772934</v>
      </c>
      <c r="AH8" s="154">
        <v>6301</v>
      </c>
      <c r="AI8" s="154">
        <v>95883</v>
      </c>
      <c r="AJ8" s="152">
        <v>6.5715507441360828</v>
      </c>
      <c r="AK8" s="154">
        <v>6287</v>
      </c>
      <c r="AL8" s="154">
        <v>95491</v>
      </c>
      <c r="AM8" s="152">
        <v>6.5838665423966658</v>
      </c>
      <c r="AN8" s="154">
        <v>6247</v>
      </c>
      <c r="AO8" s="154">
        <v>95800</v>
      </c>
      <c r="AP8" s="152">
        <v>6.520876826722338</v>
      </c>
      <c r="AQ8" s="154">
        <v>6385</v>
      </c>
      <c r="AR8" s="154">
        <v>95387</v>
      </c>
      <c r="AS8" s="152">
        <v>6.6937842682965183</v>
      </c>
      <c r="AT8" s="154">
        <v>6300</v>
      </c>
      <c r="AU8" s="154">
        <v>93459</v>
      </c>
      <c r="AV8" s="152">
        <v>6.7409238275607493</v>
      </c>
      <c r="AW8" s="154">
        <v>6367</v>
      </c>
      <c r="AX8" s="154">
        <v>92322</v>
      </c>
      <c r="AY8" s="152">
        <v>6.8965143736054255</v>
      </c>
      <c r="AZ8" s="154">
        <v>6484</v>
      </c>
      <c r="BA8" s="154">
        <v>91580</v>
      </c>
      <c r="BB8" s="152">
        <v>7.0801485040401833</v>
      </c>
      <c r="BC8" s="154">
        <v>6466</v>
      </c>
      <c r="BD8" s="154">
        <v>90738</v>
      </c>
      <c r="BE8" s="152">
        <v>7.1260111529899266</v>
      </c>
      <c r="BF8" s="154">
        <v>6574</v>
      </c>
      <c r="BG8" s="154">
        <v>91095</v>
      </c>
      <c r="BH8" s="152">
        <v>7.2166419671771234</v>
      </c>
      <c r="BI8" s="154">
        <v>6644</v>
      </c>
      <c r="BJ8" s="154">
        <v>90019</v>
      </c>
      <c r="BK8" s="152">
        <v>7.3806640820271276</v>
      </c>
      <c r="BL8" s="154">
        <v>6673</v>
      </c>
      <c r="BM8" s="154">
        <v>88339</v>
      </c>
      <c r="BN8" s="152">
        <v>7.5538550357146903</v>
      </c>
      <c r="BO8" s="154">
        <v>6744</v>
      </c>
      <c r="BP8" s="154">
        <v>86528</v>
      </c>
      <c r="BQ8" s="152">
        <v>7.794008875739646</v>
      </c>
      <c r="BR8" s="154">
        <v>6884</v>
      </c>
      <c r="BS8" s="154">
        <v>85735</v>
      </c>
      <c r="BT8" s="152">
        <v>8.0293928967166259</v>
      </c>
      <c r="BU8" s="154">
        <v>6939</v>
      </c>
      <c r="BV8" s="154">
        <v>84242</v>
      </c>
      <c r="BW8" s="152">
        <v>8.2369839272571888</v>
      </c>
      <c r="BX8" s="154">
        <v>7053</v>
      </c>
      <c r="BY8" s="154">
        <v>82679</v>
      </c>
      <c r="BZ8" s="152">
        <f t="shared" ref="BZ8:BZ71" si="0">(BX8/BY8)*100</f>
        <v>8.5305821308917622</v>
      </c>
    </row>
    <row r="9" spans="1:78" x14ac:dyDescent="0.2">
      <c r="A9" s="158" t="s">
        <v>181</v>
      </c>
      <c r="B9" s="158" t="s">
        <v>199</v>
      </c>
      <c r="C9" s="158" t="s">
        <v>200</v>
      </c>
      <c r="D9" s="158" t="s">
        <v>201</v>
      </c>
      <c r="E9" s="158" t="s">
        <v>202</v>
      </c>
      <c r="F9" s="158" t="s">
        <v>6</v>
      </c>
      <c r="G9" s="170">
        <v>8891</v>
      </c>
      <c r="H9" s="193">
        <v>155067</v>
      </c>
      <c r="I9" s="191">
        <v>5.7336506155403795</v>
      </c>
      <c r="J9" s="154">
        <v>8913</v>
      </c>
      <c r="K9" s="157">
        <v>154475</v>
      </c>
      <c r="L9" s="152">
        <v>5.7698656740572911</v>
      </c>
      <c r="M9" s="154">
        <v>8883</v>
      </c>
      <c r="N9" s="154">
        <v>153855</v>
      </c>
      <c r="O9" s="152">
        <v>5.7736180169640248</v>
      </c>
      <c r="P9" s="154">
        <v>8804</v>
      </c>
      <c r="Q9" s="154">
        <v>154359</v>
      </c>
      <c r="R9" s="152">
        <v>5.7035870924273935</v>
      </c>
      <c r="S9" s="154">
        <v>8813</v>
      </c>
      <c r="T9" s="154">
        <v>154430</v>
      </c>
      <c r="U9" s="152">
        <v>5.7067927216214471</v>
      </c>
      <c r="V9" s="154">
        <v>8727</v>
      </c>
      <c r="W9" s="154">
        <v>155261</v>
      </c>
      <c r="X9" s="152">
        <v>5.6208577814132337</v>
      </c>
      <c r="Y9" s="205">
        <v>8713</v>
      </c>
      <c r="Z9" s="154">
        <v>155422</v>
      </c>
      <c r="AA9" s="152">
        <v>5.6060274607198464</v>
      </c>
      <c r="AB9" s="154">
        <v>8718</v>
      </c>
      <c r="AC9" s="154">
        <v>155670</v>
      </c>
      <c r="AD9" s="152">
        <v>5.6003083445750628</v>
      </c>
      <c r="AE9" s="154">
        <v>8732</v>
      </c>
      <c r="AF9" s="154">
        <v>157489</v>
      </c>
      <c r="AG9" s="152">
        <v>5.5445142200407647</v>
      </c>
      <c r="AH9" s="154">
        <v>8709</v>
      </c>
      <c r="AI9" s="154">
        <v>156875</v>
      </c>
      <c r="AJ9" s="152">
        <v>5.5515537848605581</v>
      </c>
      <c r="AK9" s="154">
        <v>8644</v>
      </c>
      <c r="AL9" s="154">
        <v>156291</v>
      </c>
      <c r="AM9" s="152">
        <v>5.5307087420260919</v>
      </c>
      <c r="AN9" s="154">
        <v>8588</v>
      </c>
      <c r="AO9" s="154">
        <v>157430</v>
      </c>
      <c r="AP9" s="152">
        <v>5.4551229117703102</v>
      </c>
      <c r="AQ9" s="154">
        <v>8774</v>
      </c>
      <c r="AR9" s="154">
        <v>156955</v>
      </c>
      <c r="AS9" s="152">
        <v>5.5901373005001433</v>
      </c>
      <c r="AT9" s="154">
        <v>8690</v>
      </c>
      <c r="AU9" s="154">
        <v>154636</v>
      </c>
      <c r="AV9" s="152">
        <v>5.6196487234537882</v>
      </c>
      <c r="AW9" s="154">
        <v>8731</v>
      </c>
      <c r="AX9" s="154">
        <v>153972</v>
      </c>
      <c r="AY9" s="152">
        <v>5.6705115215753512</v>
      </c>
      <c r="AZ9" s="154">
        <v>8714</v>
      </c>
      <c r="BA9" s="154">
        <v>152159</v>
      </c>
      <c r="BB9" s="152">
        <v>5.7269040937440439</v>
      </c>
      <c r="BC9" s="154">
        <v>8559</v>
      </c>
      <c r="BD9" s="154">
        <v>149909</v>
      </c>
      <c r="BE9" s="152">
        <v>5.7094637413364113</v>
      </c>
      <c r="BF9" s="154">
        <v>8632</v>
      </c>
      <c r="BG9" s="154">
        <v>149539</v>
      </c>
      <c r="BH9" s="152">
        <v>5.7724071981222291</v>
      </c>
      <c r="BI9" s="154">
        <v>8667</v>
      </c>
      <c r="BJ9" s="154">
        <v>147420</v>
      </c>
      <c r="BK9" s="152">
        <v>5.8791208791208787</v>
      </c>
      <c r="BL9" s="154">
        <v>8767</v>
      </c>
      <c r="BM9" s="154">
        <v>145015</v>
      </c>
      <c r="BN9" s="152">
        <v>6.0455814915698376</v>
      </c>
      <c r="BO9" s="154">
        <v>8773</v>
      </c>
      <c r="BP9" s="154">
        <v>140870</v>
      </c>
      <c r="BQ9" s="152">
        <v>6.2277276921984805</v>
      </c>
      <c r="BR9" s="154">
        <v>8674</v>
      </c>
      <c r="BS9" s="154">
        <v>135522</v>
      </c>
      <c r="BT9" s="152">
        <v>6.400436829444665</v>
      </c>
      <c r="BU9" s="154">
        <v>8755</v>
      </c>
      <c r="BV9" s="154">
        <v>132671</v>
      </c>
      <c r="BW9" s="152">
        <v>6.5990306849273761</v>
      </c>
      <c r="BX9" s="154">
        <v>8850</v>
      </c>
      <c r="BY9" s="154">
        <v>130037</v>
      </c>
      <c r="BZ9" s="152">
        <f t="shared" si="0"/>
        <v>6.8057552850342597</v>
      </c>
    </row>
    <row r="10" spans="1:78" x14ac:dyDescent="0.2">
      <c r="A10" s="158" t="s">
        <v>179</v>
      </c>
      <c r="B10" s="158" t="s">
        <v>203</v>
      </c>
      <c r="C10" s="158" t="s">
        <v>204</v>
      </c>
      <c r="D10" s="158" t="s">
        <v>205</v>
      </c>
      <c r="E10" s="158" t="s">
        <v>206</v>
      </c>
      <c r="F10" s="158" t="s">
        <v>7</v>
      </c>
      <c r="G10" s="170">
        <v>17176</v>
      </c>
      <c r="H10" s="193">
        <v>173738</v>
      </c>
      <c r="I10" s="191">
        <v>9.8861504103880566</v>
      </c>
      <c r="J10" s="154">
        <v>17056</v>
      </c>
      <c r="K10" s="157">
        <v>173483</v>
      </c>
      <c r="L10" s="152">
        <v>9.831510868500084</v>
      </c>
      <c r="M10" s="154">
        <v>16948</v>
      </c>
      <c r="N10" s="154">
        <v>172704</v>
      </c>
      <c r="O10" s="152">
        <v>9.8133222160459521</v>
      </c>
      <c r="P10" s="154">
        <v>16837</v>
      </c>
      <c r="Q10" s="154">
        <v>173011</v>
      </c>
      <c r="R10" s="152">
        <v>9.7317511603308446</v>
      </c>
      <c r="S10" s="154">
        <v>16672</v>
      </c>
      <c r="T10" s="154">
        <v>173363</v>
      </c>
      <c r="U10" s="152">
        <v>9.6168155834866731</v>
      </c>
      <c r="V10" s="154">
        <v>16600</v>
      </c>
      <c r="W10" s="154">
        <v>173664</v>
      </c>
      <c r="X10" s="152">
        <v>9.5586880412751061</v>
      </c>
      <c r="Y10" s="205">
        <v>16404</v>
      </c>
      <c r="Z10" s="154">
        <v>174229</v>
      </c>
      <c r="AA10" s="152">
        <v>9.4151949445844263</v>
      </c>
      <c r="AB10" s="154">
        <v>16363</v>
      </c>
      <c r="AC10" s="154">
        <v>175446</v>
      </c>
      <c r="AD10" s="152">
        <v>9.3265164210070335</v>
      </c>
      <c r="AE10" s="154">
        <v>16167</v>
      </c>
      <c r="AF10" s="154">
        <v>176555</v>
      </c>
      <c r="AG10" s="152">
        <v>9.1569199399620516</v>
      </c>
      <c r="AH10" s="154">
        <v>15933</v>
      </c>
      <c r="AI10" s="154">
        <v>175880</v>
      </c>
      <c r="AJ10" s="152">
        <v>9.0590175119399596</v>
      </c>
      <c r="AK10" s="154">
        <v>15727</v>
      </c>
      <c r="AL10" s="154">
        <v>174847</v>
      </c>
      <c r="AM10" s="152">
        <v>8.9947210990179975</v>
      </c>
      <c r="AN10" s="154">
        <v>15749</v>
      </c>
      <c r="AO10" s="154">
        <v>176068</v>
      </c>
      <c r="AP10" s="152">
        <v>8.9448394938319282</v>
      </c>
      <c r="AQ10" s="154">
        <v>15781</v>
      </c>
      <c r="AR10" s="154">
        <v>173811</v>
      </c>
      <c r="AS10" s="152">
        <v>9.0794023393225984</v>
      </c>
      <c r="AT10" s="154">
        <v>15699</v>
      </c>
      <c r="AU10" s="154">
        <v>170392</v>
      </c>
      <c r="AV10" s="152">
        <v>9.2134607258556738</v>
      </c>
      <c r="AW10" s="154">
        <v>15658</v>
      </c>
      <c r="AX10" s="154">
        <v>168388</v>
      </c>
      <c r="AY10" s="152">
        <v>9.2987623821174914</v>
      </c>
      <c r="AZ10" s="154">
        <v>15462</v>
      </c>
      <c r="BA10" s="154">
        <v>165342</v>
      </c>
      <c r="BB10" s="152">
        <v>9.3515259280763505</v>
      </c>
      <c r="BC10" s="154">
        <v>15120</v>
      </c>
      <c r="BD10" s="154">
        <v>161651</v>
      </c>
      <c r="BE10" s="152">
        <v>9.3534837396613693</v>
      </c>
      <c r="BF10" s="154">
        <v>14955</v>
      </c>
      <c r="BG10" s="154">
        <v>160620</v>
      </c>
      <c r="BH10" s="152">
        <v>9.3107956667911846</v>
      </c>
      <c r="BI10" s="154">
        <v>14815</v>
      </c>
      <c r="BJ10" s="154">
        <v>156682</v>
      </c>
      <c r="BK10" s="152">
        <v>9.4554575509630983</v>
      </c>
      <c r="BL10" s="154">
        <v>14648</v>
      </c>
      <c r="BM10" s="154">
        <v>151729</v>
      </c>
      <c r="BN10" s="152">
        <v>9.6540542678064174</v>
      </c>
      <c r="BO10" s="154">
        <v>14529</v>
      </c>
      <c r="BP10" s="154">
        <v>144960</v>
      </c>
      <c r="BQ10" s="152">
        <v>10.022764900662251</v>
      </c>
      <c r="BR10" s="154">
        <v>14216</v>
      </c>
      <c r="BS10" s="154">
        <v>138402</v>
      </c>
      <c r="BT10" s="152">
        <v>10.271527868094392</v>
      </c>
      <c r="BU10" s="154">
        <v>13950</v>
      </c>
      <c r="BV10" s="154">
        <v>132956</v>
      </c>
      <c r="BW10" s="152">
        <v>10.492192905923764</v>
      </c>
      <c r="BX10" s="154">
        <v>13479</v>
      </c>
      <c r="BY10" s="154">
        <v>127611</v>
      </c>
      <c r="BZ10" s="152">
        <f t="shared" si="0"/>
        <v>10.562569057526389</v>
      </c>
    </row>
    <row r="11" spans="1:78" x14ac:dyDescent="0.2">
      <c r="A11" s="158" t="s">
        <v>181</v>
      </c>
      <c r="B11" s="158" t="s">
        <v>199</v>
      </c>
      <c r="C11" s="158" t="s">
        <v>200</v>
      </c>
      <c r="D11" s="158" t="s">
        <v>201</v>
      </c>
      <c r="E11" s="158" t="s">
        <v>207</v>
      </c>
      <c r="F11" s="158" t="s">
        <v>8</v>
      </c>
      <c r="G11" s="170">
        <v>3212</v>
      </c>
      <c r="H11" s="193">
        <v>65984</v>
      </c>
      <c r="I11" s="191">
        <v>4.8678467507274492</v>
      </c>
      <c r="J11" s="154">
        <v>3275</v>
      </c>
      <c r="K11" s="157">
        <v>66080</v>
      </c>
      <c r="L11" s="152">
        <v>4.9561138014527844</v>
      </c>
      <c r="M11" s="154">
        <v>3346</v>
      </c>
      <c r="N11" s="154">
        <v>66065</v>
      </c>
      <c r="O11" s="152">
        <v>5.064708998713388</v>
      </c>
      <c r="P11" s="154">
        <v>3364</v>
      </c>
      <c r="Q11" s="154">
        <v>66373</v>
      </c>
      <c r="R11" s="152">
        <v>5.068325975923945</v>
      </c>
      <c r="S11" s="154">
        <v>3382</v>
      </c>
      <c r="T11" s="154">
        <v>66451</v>
      </c>
      <c r="U11" s="152">
        <v>5.0894644173902579</v>
      </c>
      <c r="V11" s="154">
        <v>3402</v>
      </c>
      <c r="W11" s="154">
        <v>66666</v>
      </c>
      <c r="X11" s="152">
        <v>5.1030510305103052</v>
      </c>
      <c r="Y11" s="205">
        <v>3397</v>
      </c>
      <c r="Z11" s="154">
        <v>66647</v>
      </c>
      <c r="AA11" s="152">
        <v>5.0970036160667398</v>
      </c>
      <c r="AB11" s="154">
        <v>3405</v>
      </c>
      <c r="AC11" s="154">
        <v>66931</v>
      </c>
      <c r="AD11" s="152">
        <v>5.0873287415397952</v>
      </c>
      <c r="AE11" s="154">
        <v>3459</v>
      </c>
      <c r="AF11" s="154">
        <v>67789</v>
      </c>
      <c r="AG11" s="152">
        <v>5.1025977665993008</v>
      </c>
      <c r="AH11" s="154">
        <v>3470</v>
      </c>
      <c r="AI11" s="154">
        <v>67406</v>
      </c>
      <c r="AJ11" s="152">
        <v>5.1479096816307157</v>
      </c>
      <c r="AK11" s="154">
        <v>3429</v>
      </c>
      <c r="AL11" s="154">
        <v>67002</v>
      </c>
      <c r="AM11" s="152">
        <v>5.1177576788752575</v>
      </c>
      <c r="AN11" s="154">
        <v>3441</v>
      </c>
      <c r="AO11" s="154">
        <v>67207</v>
      </c>
      <c r="AP11" s="152">
        <v>5.1200023807043911</v>
      </c>
      <c r="AQ11" s="154">
        <v>3474</v>
      </c>
      <c r="AR11" s="154">
        <v>66766</v>
      </c>
      <c r="AS11" s="152">
        <v>5.2032471617290232</v>
      </c>
      <c r="AT11" s="154">
        <v>3452</v>
      </c>
      <c r="AU11" s="154">
        <v>65492</v>
      </c>
      <c r="AV11" s="152">
        <v>5.2708727783546081</v>
      </c>
      <c r="AW11" s="154">
        <v>3473</v>
      </c>
      <c r="AX11" s="154">
        <v>64714</v>
      </c>
      <c r="AY11" s="152">
        <v>5.3666903606638439</v>
      </c>
      <c r="AZ11" s="154">
        <v>3547</v>
      </c>
      <c r="BA11" s="154">
        <v>63843</v>
      </c>
      <c r="BB11" s="152">
        <v>5.5558166126278525</v>
      </c>
      <c r="BC11" s="154">
        <v>3543</v>
      </c>
      <c r="BD11" s="154">
        <v>62558</v>
      </c>
      <c r="BE11" s="152">
        <v>5.6635442309536748</v>
      </c>
      <c r="BF11" s="154">
        <v>3595</v>
      </c>
      <c r="BG11" s="154">
        <v>62532</v>
      </c>
      <c r="BH11" s="152">
        <v>5.749056483080663</v>
      </c>
      <c r="BI11" s="154">
        <v>3682</v>
      </c>
      <c r="BJ11" s="154">
        <v>61576</v>
      </c>
      <c r="BK11" s="152">
        <v>5.9796024425100684</v>
      </c>
      <c r="BL11" s="154">
        <v>3709</v>
      </c>
      <c r="BM11" s="154">
        <v>60279</v>
      </c>
      <c r="BN11" s="152">
        <v>6.1530549610975624</v>
      </c>
      <c r="BO11" s="154">
        <v>3713</v>
      </c>
      <c r="BP11" s="154">
        <v>58430</v>
      </c>
      <c r="BQ11" s="152">
        <v>6.3546123566660961</v>
      </c>
      <c r="BR11" s="154">
        <v>3692</v>
      </c>
      <c r="BS11" s="154">
        <v>56056</v>
      </c>
      <c r="BT11" s="152">
        <v>6.5862708719851577</v>
      </c>
      <c r="BU11" s="154">
        <v>3766</v>
      </c>
      <c r="BV11" s="154">
        <v>54632</v>
      </c>
      <c r="BW11" s="152">
        <v>6.8933958119783281</v>
      </c>
      <c r="BX11" s="154">
        <v>3791</v>
      </c>
      <c r="BY11" s="154">
        <v>53398</v>
      </c>
      <c r="BZ11" s="152">
        <f t="shared" si="0"/>
        <v>7.0995168358365488</v>
      </c>
    </row>
    <row r="12" spans="1:78" x14ac:dyDescent="0.2">
      <c r="A12" s="158" t="s">
        <v>179</v>
      </c>
      <c r="B12" s="158" t="s">
        <v>203</v>
      </c>
      <c r="C12" s="158" t="s">
        <v>208</v>
      </c>
      <c r="D12" s="158" t="s">
        <v>209</v>
      </c>
      <c r="E12" s="158" t="s">
        <v>210</v>
      </c>
      <c r="F12" s="158" t="s">
        <v>9</v>
      </c>
      <c r="G12" s="170">
        <v>22264</v>
      </c>
      <c r="H12" s="193">
        <v>255727</v>
      </c>
      <c r="I12" s="191">
        <v>8.706159302693889</v>
      </c>
      <c r="J12" s="154">
        <v>22253</v>
      </c>
      <c r="K12" s="157">
        <v>254455</v>
      </c>
      <c r="L12" s="152">
        <v>8.7453577253345394</v>
      </c>
      <c r="M12" s="154">
        <v>22167</v>
      </c>
      <c r="N12" s="154">
        <v>253681</v>
      </c>
      <c r="O12" s="152">
        <v>8.7381396320575853</v>
      </c>
      <c r="P12" s="154">
        <v>22131</v>
      </c>
      <c r="Q12" s="154">
        <v>254405</v>
      </c>
      <c r="R12" s="152">
        <v>8.6991214795306693</v>
      </c>
      <c r="S12" s="154">
        <v>22215</v>
      </c>
      <c r="T12" s="154">
        <v>255045</v>
      </c>
      <c r="U12" s="152">
        <v>8.7102276068929001</v>
      </c>
      <c r="V12" s="154">
        <v>22180</v>
      </c>
      <c r="W12" s="154">
        <v>255116</v>
      </c>
      <c r="X12" s="152">
        <v>8.6940842597093084</v>
      </c>
      <c r="Y12" s="205">
        <v>22271</v>
      </c>
      <c r="Z12" s="154">
        <v>255968</v>
      </c>
      <c r="AA12" s="152">
        <v>8.700696962120265</v>
      </c>
      <c r="AB12" s="154">
        <v>22178</v>
      </c>
      <c r="AC12" s="154">
        <v>256330</v>
      </c>
      <c r="AD12" s="152">
        <v>8.6521281161003394</v>
      </c>
      <c r="AE12" s="154">
        <v>22041</v>
      </c>
      <c r="AF12" s="154">
        <v>257973</v>
      </c>
      <c r="AG12" s="152">
        <v>8.5439173867032601</v>
      </c>
      <c r="AH12" s="154">
        <v>21931</v>
      </c>
      <c r="AI12" s="154">
        <v>257516</v>
      </c>
      <c r="AJ12" s="152">
        <v>8.5163640317494842</v>
      </c>
      <c r="AK12" s="154">
        <v>21850</v>
      </c>
      <c r="AL12" s="154">
        <v>257365</v>
      </c>
      <c r="AM12" s="152">
        <v>8.4898879023954308</v>
      </c>
      <c r="AN12" s="154">
        <v>21777</v>
      </c>
      <c r="AO12" s="154">
        <v>257452</v>
      </c>
      <c r="AP12" s="152">
        <v>8.4586641393347115</v>
      </c>
      <c r="AQ12" s="154">
        <v>22015</v>
      </c>
      <c r="AR12" s="154">
        <v>255931</v>
      </c>
      <c r="AS12" s="152">
        <v>8.6019278633694238</v>
      </c>
      <c r="AT12" s="154">
        <v>21999</v>
      </c>
      <c r="AU12" s="154">
        <v>251784</v>
      </c>
      <c r="AV12" s="152">
        <v>8.7372509770279283</v>
      </c>
      <c r="AW12" s="154">
        <v>22034</v>
      </c>
      <c r="AX12" s="154">
        <v>249129</v>
      </c>
      <c r="AY12" s="152">
        <v>8.8444139381605513</v>
      </c>
      <c r="AZ12" s="154">
        <v>21916</v>
      </c>
      <c r="BA12" s="154">
        <v>244965</v>
      </c>
      <c r="BB12" s="152">
        <v>8.9465842059069676</v>
      </c>
      <c r="BC12" s="154">
        <v>21715</v>
      </c>
      <c r="BD12" s="154">
        <v>241056</v>
      </c>
      <c r="BE12" s="152">
        <v>9.008280233638656</v>
      </c>
      <c r="BF12" s="154">
        <v>21714</v>
      </c>
      <c r="BG12" s="154">
        <v>239257</v>
      </c>
      <c r="BH12" s="152">
        <v>9.0755965342706801</v>
      </c>
      <c r="BI12" s="154">
        <v>21734</v>
      </c>
      <c r="BJ12" s="154">
        <v>234954</v>
      </c>
      <c r="BK12" s="152">
        <v>9.2503213394962422</v>
      </c>
      <c r="BL12" s="154">
        <v>21858</v>
      </c>
      <c r="BM12" s="154">
        <v>229386</v>
      </c>
      <c r="BN12" s="152">
        <v>9.5289163244487458</v>
      </c>
      <c r="BO12" s="154">
        <v>21893</v>
      </c>
      <c r="BP12" s="154">
        <v>222641</v>
      </c>
      <c r="BQ12" s="152">
        <v>9.8333191101369462</v>
      </c>
      <c r="BR12" s="154">
        <v>21814</v>
      </c>
      <c r="BS12" s="154">
        <v>214359</v>
      </c>
      <c r="BT12" s="152">
        <v>10.176386342537519</v>
      </c>
      <c r="BU12" s="154">
        <v>21813</v>
      </c>
      <c r="BV12" s="154">
        <v>207658</v>
      </c>
      <c r="BW12" s="152">
        <v>10.504290708761522</v>
      </c>
      <c r="BX12" s="154">
        <v>21925</v>
      </c>
      <c r="BY12" s="154">
        <v>202267</v>
      </c>
      <c r="BZ12" s="152">
        <f t="shared" si="0"/>
        <v>10.839632762635526</v>
      </c>
    </row>
    <row r="13" spans="1:78" x14ac:dyDescent="0.2">
      <c r="A13" s="158" t="s">
        <v>183</v>
      </c>
      <c r="B13" s="158" t="s">
        <v>211</v>
      </c>
      <c r="C13" s="158" t="s">
        <v>212</v>
      </c>
      <c r="D13" s="158" t="s">
        <v>213</v>
      </c>
      <c r="E13" s="158" t="s">
        <v>214</v>
      </c>
      <c r="F13" s="158" t="s">
        <v>144</v>
      </c>
      <c r="G13" s="170">
        <v>21644</v>
      </c>
      <c r="H13" s="193">
        <v>238907</v>
      </c>
      <c r="I13" s="191">
        <v>9.059592226263776</v>
      </c>
      <c r="J13" s="154">
        <v>21661</v>
      </c>
      <c r="K13" s="157">
        <v>237594</v>
      </c>
      <c r="L13" s="152">
        <v>9.1168127141257767</v>
      </c>
      <c r="M13" s="154">
        <v>21624</v>
      </c>
      <c r="N13" s="154">
        <v>235848</v>
      </c>
      <c r="O13" s="152">
        <v>9.168617075404498</v>
      </c>
      <c r="P13" s="154">
        <v>21594</v>
      </c>
      <c r="Q13" s="154">
        <v>235789</v>
      </c>
      <c r="R13" s="152">
        <v>9.1581880410027612</v>
      </c>
      <c r="S13" s="154">
        <v>21372</v>
      </c>
      <c r="T13" s="154">
        <v>234608</v>
      </c>
      <c r="U13" s="152">
        <v>9.1096637795812594</v>
      </c>
      <c r="V13" s="154">
        <v>21301</v>
      </c>
      <c r="W13" s="154">
        <v>234927</v>
      </c>
      <c r="X13" s="152">
        <v>9.0670718989303047</v>
      </c>
      <c r="Y13" s="205">
        <v>21192</v>
      </c>
      <c r="Z13" s="154">
        <v>234832</v>
      </c>
      <c r="AA13" s="152">
        <v>9.0243237718879872</v>
      </c>
      <c r="AB13" s="154">
        <v>21144</v>
      </c>
      <c r="AC13" s="154">
        <v>235308</v>
      </c>
      <c r="AD13" s="152">
        <v>8.9856698454791157</v>
      </c>
      <c r="AE13" s="154">
        <v>21143</v>
      </c>
      <c r="AF13" s="154">
        <v>236572</v>
      </c>
      <c r="AG13" s="152">
        <v>8.9372368665776172</v>
      </c>
      <c r="AH13" s="154">
        <v>21052</v>
      </c>
      <c r="AI13" s="154">
        <v>236341</v>
      </c>
      <c r="AJ13" s="152">
        <v>8.9074684460165603</v>
      </c>
      <c r="AK13" s="154">
        <v>21126</v>
      </c>
      <c r="AL13" s="154">
        <v>236795</v>
      </c>
      <c r="AM13" s="152">
        <v>8.9216410819485219</v>
      </c>
      <c r="AN13" s="154">
        <v>21216</v>
      </c>
      <c r="AO13" s="154">
        <v>236506</v>
      </c>
      <c r="AP13" s="152">
        <v>8.9705969404581705</v>
      </c>
      <c r="AQ13" s="154">
        <v>21436</v>
      </c>
      <c r="AR13" s="154">
        <v>235249</v>
      </c>
      <c r="AS13" s="152">
        <v>9.1120472350573216</v>
      </c>
      <c r="AT13" s="154">
        <v>21316</v>
      </c>
      <c r="AU13" s="154">
        <v>230636</v>
      </c>
      <c r="AV13" s="152">
        <v>9.2422692034201077</v>
      </c>
      <c r="AW13" s="154">
        <v>21367</v>
      </c>
      <c r="AX13" s="154">
        <v>227878</v>
      </c>
      <c r="AY13" s="152">
        <v>9.3765084826091147</v>
      </c>
      <c r="AZ13" s="154">
        <v>21373</v>
      </c>
      <c r="BA13" s="154">
        <v>224273</v>
      </c>
      <c r="BB13" s="152">
        <v>9.5299032875112033</v>
      </c>
      <c r="BC13" s="154">
        <v>21225</v>
      </c>
      <c r="BD13" s="154">
        <v>221163</v>
      </c>
      <c r="BE13" s="152">
        <v>9.5969940722453568</v>
      </c>
      <c r="BF13" s="154">
        <v>21206</v>
      </c>
      <c r="BG13" s="154">
        <v>219189</v>
      </c>
      <c r="BH13" s="152">
        <v>9.6747555762378585</v>
      </c>
      <c r="BI13" s="154">
        <v>20990</v>
      </c>
      <c r="BJ13" s="154">
        <v>213778</v>
      </c>
      <c r="BK13" s="152">
        <v>9.8185968621654247</v>
      </c>
      <c r="BL13" s="154">
        <v>20900</v>
      </c>
      <c r="BM13" s="154">
        <v>208354</v>
      </c>
      <c r="BN13" s="152">
        <v>10.031004924311508</v>
      </c>
      <c r="BO13" s="154">
        <v>20785</v>
      </c>
      <c r="BP13" s="154">
        <v>201381</v>
      </c>
      <c r="BQ13" s="152">
        <v>10.321231893773493</v>
      </c>
      <c r="BR13" s="154">
        <v>20582</v>
      </c>
      <c r="BS13" s="154">
        <v>193782</v>
      </c>
      <c r="BT13" s="152">
        <v>10.621213528604308</v>
      </c>
      <c r="BU13" s="154">
        <v>20483</v>
      </c>
      <c r="BV13" s="154">
        <v>187198</v>
      </c>
      <c r="BW13" s="152">
        <v>10.941890404812018</v>
      </c>
      <c r="BX13" s="154">
        <v>20253</v>
      </c>
      <c r="BY13" s="154">
        <v>181770</v>
      </c>
      <c r="BZ13" s="152">
        <f t="shared" si="0"/>
        <v>11.142102657204159</v>
      </c>
    </row>
    <row r="14" spans="1:78" x14ac:dyDescent="0.2">
      <c r="A14" s="158" t="s">
        <v>180</v>
      </c>
      <c r="B14" s="158" t="s">
        <v>215</v>
      </c>
      <c r="C14" s="158" t="s">
        <v>216</v>
      </c>
      <c r="D14" s="158" t="s">
        <v>217</v>
      </c>
      <c r="E14" s="158" t="s">
        <v>218</v>
      </c>
      <c r="F14" s="158" t="s">
        <v>145</v>
      </c>
      <c r="G14" s="170">
        <v>51425</v>
      </c>
      <c r="H14" s="193">
        <v>686437</v>
      </c>
      <c r="I14" s="191">
        <v>7.4915833499651097</v>
      </c>
      <c r="J14" s="154">
        <v>51158</v>
      </c>
      <c r="K14" s="157">
        <v>683946</v>
      </c>
      <c r="L14" s="152">
        <v>7.4798302789986337</v>
      </c>
      <c r="M14" s="154">
        <v>50690</v>
      </c>
      <c r="N14" s="154">
        <v>680958</v>
      </c>
      <c r="O14" s="152">
        <v>7.4439245885943039</v>
      </c>
      <c r="P14" s="154">
        <v>50691</v>
      </c>
      <c r="Q14" s="154">
        <v>683687</v>
      </c>
      <c r="R14" s="152">
        <v>7.4143577397259266</v>
      </c>
      <c r="S14" s="154">
        <v>50406</v>
      </c>
      <c r="T14" s="154">
        <v>687153</v>
      </c>
      <c r="U14" s="152">
        <v>7.3354842371349607</v>
      </c>
      <c r="V14" s="154">
        <v>50294</v>
      </c>
      <c r="W14" s="154">
        <v>689182</v>
      </c>
      <c r="X14" s="152">
        <v>7.2976369086830477</v>
      </c>
      <c r="Y14" s="205">
        <v>50089</v>
      </c>
      <c r="Z14" s="154">
        <v>691155</v>
      </c>
      <c r="AA14" s="152">
        <v>7.2471442729923101</v>
      </c>
      <c r="AB14" s="154">
        <v>50252</v>
      </c>
      <c r="AC14" s="154">
        <v>694776</v>
      </c>
      <c r="AD14" s="152">
        <v>7.2328347553743937</v>
      </c>
      <c r="AE14" s="154">
        <v>50347</v>
      </c>
      <c r="AF14" s="154">
        <v>701788</v>
      </c>
      <c r="AG14" s="152">
        <v>7.1741038604250846</v>
      </c>
      <c r="AH14" s="154">
        <v>50356</v>
      </c>
      <c r="AI14" s="154">
        <v>700102</v>
      </c>
      <c r="AJ14" s="152">
        <v>7.1926662114948972</v>
      </c>
      <c r="AK14" s="154">
        <v>50390</v>
      </c>
      <c r="AL14" s="154">
        <v>698930</v>
      </c>
      <c r="AM14" s="152">
        <v>7.2095918046156271</v>
      </c>
      <c r="AN14" s="154">
        <v>50665</v>
      </c>
      <c r="AO14" s="154">
        <v>700310</v>
      </c>
      <c r="AP14" s="152">
        <v>7.2346532250003568</v>
      </c>
      <c r="AQ14" s="154">
        <v>51239</v>
      </c>
      <c r="AR14" s="154">
        <v>694646</v>
      </c>
      <c r="AS14" s="152">
        <v>7.3762751099120987</v>
      </c>
      <c r="AT14" s="154">
        <v>51072</v>
      </c>
      <c r="AU14" s="154">
        <v>681840</v>
      </c>
      <c r="AV14" s="152">
        <v>7.4903203097500883</v>
      </c>
      <c r="AW14" s="154">
        <v>51202</v>
      </c>
      <c r="AX14" s="154">
        <v>673138</v>
      </c>
      <c r="AY14" s="152">
        <v>7.6064640534333234</v>
      </c>
      <c r="AZ14" s="154">
        <v>50878</v>
      </c>
      <c r="BA14" s="154">
        <v>658933</v>
      </c>
      <c r="BB14" s="152">
        <v>7.7212705995905502</v>
      </c>
      <c r="BC14" s="154">
        <v>50261</v>
      </c>
      <c r="BD14" s="154">
        <v>643969</v>
      </c>
      <c r="BE14" s="152">
        <v>7.8048788062779417</v>
      </c>
      <c r="BF14" s="154">
        <v>50457</v>
      </c>
      <c r="BG14" s="154">
        <v>639072</v>
      </c>
      <c r="BH14" s="152">
        <v>7.8953545140453665</v>
      </c>
      <c r="BI14" s="154">
        <v>50400</v>
      </c>
      <c r="BJ14" s="154">
        <v>623988</v>
      </c>
      <c r="BK14" s="152">
        <v>8.0770784053539497</v>
      </c>
      <c r="BL14" s="154">
        <v>50313</v>
      </c>
      <c r="BM14" s="154">
        <v>606986</v>
      </c>
      <c r="BN14" s="152">
        <v>8.2889885433930921</v>
      </c>
      <c r="BO14" s="154">
        <v>50349</v>
      </c>
      <c r="BP14" s="154">
        <v>583891</v>
      </c>
      <c r="BQ14" s="152">
        <v>8.6230135419110763</v>
      </c>
      <c r="BR14" s="154">
        <v>49850</v>
      </c>
      <c r="BS14" s="154">
        <v>561568</v>
      </c>
      <c r="BT14" s="152">
        <v>8.8769303094193397</v>
      </c>
      <c r="BU14" s="154">
        <v>49812</v>
      </c>
      <c r="BV14" s="154">
        <v>544242</v>
      </c>
      <c r="BW14" s="152">
        <v>9.152546110002536</v>
      </c>
      <c r="BX14" s="154">
        <v>49641</v>
      </c>
      <c r="BY14" s="154">
        <v>529767</v>
      </c>
      <c r="BZ14" s="152">
        <f t="shared" si="0"/>
        <v>9.3703458312805434</v>
      </c>
    </row>
    <row r="15" spans="1:78" x14ac:dyDescent="0.2">
      <c r="A15" s="158" t="s">
        <v>182</v>
      </c>
      <c r="B15" s="158" t="s">
        <v>219</v>
      </c>
      <c r="C15" s="158" t="s">
        <v>220</v>
      </c>
      <c r="D15" s="158" t="s">
        <v>221</v>
      </c>
      <c r="E15" s="158" t="s">
        <v>222</v>
      </c>
      <c r="F15" s="158" t="s">
        <v>10</v>
      </c>
      <c r="G15" s="170">
        <v>7137</v>
      </c>
      <c r="H15" s="193">
        <v>101780</v>
      </c>
      <c r="I15" s="191">
        <v>7.012183140106111</v>
      </c>
      <c r="J15" s="154">
        <v>7146</v>
      </c>
      <c r="K15" s="157">
        <v>101604</v>
      </c>
      <c r="L15" s="152">
        <v>7.0331876697767806</v>
      </c>
      <c r="M15" s="154">
        <v>7112</v>
      </c>
      <c r="N15" s="154">
        <v>101475</v>
      </c>
      <c r="O15" s="152">
        <v>7.008622813500863</v>
      </c>
      <c r="P15" s="154">
        <v>7119</v>
      </c>
      <c r="Q15" s="154">
        <v>101976</v>
      </c>
      <c r="R15" s="152">
        <v>6.9810543657331134</v>
      </c>
      <c r="S15" s="154">
        <v>7072</v>
      </c>
      <c r="T15" s="154">
        <v>101814</v>
      </c>
      <c r="U15" s="152">
        <v>6.9459995678393938</v>
      </c>
      <c r="V15" s="154">
        <v>7025</v>
      </c>
      <c r="W15" s="154">
        <v>101701</v>
      </c>
      <c r="X15" s="152">
        <v>6.9075033677151652</v>
      </c>
      <c r="Y15" s="205">
        <v>6950</v>
      </c>
      <c r="Z15" s="154">
        <v>101393</v>
      </c>
      <c r="AA15" s="152">
        <v>6.8545165839850872</v>
      </c>
      <c r="AB15" s="154">
        <v>6902</v>
      </c>
      <c r="AC15" s="154">
        <v>101223</v>
      </c>
      <c r="AD15" s="152">
        <v>6.8186084190351988</v>
      </c>
      <c r="AE15" s="154">
        <v>6810</v>
      </c>
      <c r="AF15" s="154">
        <v>102086</v>
      </c>
      <c r="AG15" s="152">
        <v>6.6708461493250786</v>
      </c>
      <c r="AH15" s="154">
        <v>6801</v>
      </c>
      <c r="AI15" s="154">
        <v>101518</v>
      </c>
      <c r="AJ15" s="152">
        <v>6.6993045568273608</v>
      </c>
      <c r="AK15" s="154">
        <v>6794</v>
      </c>
      <c r="AL15" s="154">
        <v>101226</v>
      </c>
      <c r="AM15" s="152">
        <v>6.7117143816805962</v>
      </c>
      <c r="AN15" s="154">
        <v>6783</v>
      </c>
      <c r="AO15" s="154">
        <v>101403</v>
      </c>
      <c r="AP15" s="152">
        <v>6.6891512085441267</v>
      </c>
      <c r="AQ15" s="154">
        <v>6756</v>
      </c>
      <c r="AR15" s="154">
        <v>100093</v>
      </c>
      <c r="AS15" s="152">
        <v>6.7497227578352135</v>
      </c>
      <c r="AT15" s="154">
        <v>6744</v>
      </c>
      <c r="AU15" s="154">
        <v>98307</v>
      </c>
      <c r="AV15" s="152">
        <v>6.8601422075742322</v>
      </c>
      <c r="AW15" s="154">
        <v>6816</v>
      </c>
      <c r="AX15" s="154">
        <v>97070</v>
      </c>
      <c r="AY15" s="152">
        <v>7.0217368909034708</v>
      </c>
      <c r="AZ15" s="154">
        <v>6824</v>
      </c>
      <c r="BA15" s="154">
        <v>95768</v>
      </c>
      <c r="BB15" s="152">
        <v>7.1255534207668534</v>
      </c>
      <c r="BC15" s="154">
        <v>6716</v>
      </c>
      <c r="BD15" s="154">
        <v>94087</v>
      </c>
      <c r="BE15" s="152">
        <v>7.1380743354554825</v>
      </c>
      <c r="BF15" s="154">
        <v>6705</v>
      </c>
      <c r="BG15" s="154">
        <v>93295</v>
      </c>
      <c r="BH15" s="152">
        <v>7.186880325848116</v>
      </c>
      <c r="BI15" s="154">
        <v>6758</v>
      </c>
      <c r="BJ15" s="154">
        <v>91703</v>
      </c>
      <c r="BK15" s="152">
        <v>7.3694426572740266</v>
      </c>
      <c r="BL15" s="154">
        <v>6803</v>
      </c>
      <c r="BM15" s="154">
        <v>89296</v>
      </c>
      <c r="BN15" s="152">
        <v>7.6184823508331831</v>
      </c>
      <c r="BO15" s="154">
        <v>6911</v>
      </c>
      <c r="BP15" s="154">
        <v>86928</v>
      </c>
      <c r="BQ15" s="152">
        <v>7.9502576845205226</v>
      </c>
      <c r="BR15" s="154">
        <v>6825</v>
      </c>
      <c r="BS15" s="154">
        <v>84156</v>
      </c>
      <c r="BT15" s="152">
        <v>8.1099386852987312</v>
      </c>
      <c r="BU15" s="154">
        <v>6860</v>
      </c>
      <c r="BV15" s="154">
        <v>82093</v>
      </c>
      <c r="BW15" s="152">
        <v>8.3563763049224669</v>
      </c>
      <c r="BX15" s="154">
        <v>6925</v>
      </c>
      <c r="BY15" s="154">
        <v>80644</v>
      </c>
      <c r="BZ15" s="152">
        <f t="shared" si="0"/>
        <v>8.5871236545806262</v>
      </c>
    </row>
    <row r="16" spans="1:78" x14ac:dyDescent="0.2">
      <c r="A16" s="158" t="s">
        <v>182</v>
      </c>
      <c r="B16" s="158" t="s">
        <v>219</v>
      </c>
      <c r="C16" s="158" t="s">
        <v>220</v>
      </c>
      <c r="D16" s="158" t="s">
        <v>221</v>
      </c>
      <c r="E16" s="158" t="s">
        <v>223</v>
      </c>
      <c r="F16" s="158" t="s">
        <v>11</v>
      </c>
      <c r="G16" s="170">
        <v>7156</v>
      </c>
      <c r="H16" s="193">
        <v>108939</v>
      </c>
      <c r="I16" s="191">
        <v>6.5688137397993369</v>
      </c>
      <c r="J16" s="154">
        <v>7199</v>
      </c>
      <c r="K16" s="157">
        <v>108332</v>
      </c>
      <c r="L16" s="152">
        <v>6.6453125576930177</v>
      </c>
      <c r="M16" s="154">
        <v>7249</v>
      </c>
      <c r="N16" s="154">
        <v>108078</v>
      </c>
      <c r="O16" s="152">
        <v>6.7071929532374774</v>
      </c>
      <c r="P16" s="154">
        <v>7335</v>
      </c>
      <c r="Q16" s="154">
        <v>108478</v>
      </c>
      <c r="R16" s="152">
        <v>6.761739707590479</v>
      </c>
      <c r="S16" s="154">
        <v>7393</v>
      </c>
      <c r="T16" s="154">
        <v>109150</v>
      </c>
      <c r="U16" s="152">
        <v>6.7732478240952814</v>
      </c>
      <c r="V16" s="154">
        <v>7495</v>
      </c>
      <c r="W16" s="154">
        <v>109881</v>
      </c>
      <c r="X16" s="152">
        <v>6.8210154621818146</v>
      </c>
      <c r="Y16" s="205">
        <v>7483</v>
      </c>
      <c r="Z16" s="154">
        <v>110305</v>
      </c>
      <c r="AA16" s="152">
        <v>6.7839173201577436</v>
      </c>
      <c r="AB16" s="154">
        <v>7568</v>
      </c>
      <c r="AC16" s="154">
        <v>111119</v>
      </c>
      <c r="AD16" s="152">
        <v>6.8107164391328219</v>
      </c>
      <c r="AE16" s="154">
        <v>7655</v>
      </c>
      <c r="AF16" s="154">
        <v>112081</v>
      </c>
      <c r="AG16" s="152">
        <v>6.8298819603679481</v>
      </c>
      <c r="AH16" s="154">
        <v>7785</v>
      </c>
      <c r="AI16" s="154">
        <v>111573</v>
      </c>
      <c r="AJ16" s="152">
        <v>6.9774945551343075</v>
      </c>
      <c r="AK16" s="154">
        <v>7819</v>
      </c>
      <c r="AL16" s="154">
        <v>111084</v>
      </c>
      <c r="AM16" s="152">
        <v>7.0388174714630365</v>
      </c>
      <c r="AN16" s="154">
        <v>7821</v>
      </c>
      <c r="AO16" s="154">
        <v>111274</v>
      </c>
      <c r="AP16" s="152">
        <v>7.0285960781494339</v>
      </c>
      <c r="AQ16" s="154">
        <v>7959</v>
      </c>
      <c r="AR16" s="154">
        <v>110753</v>
      </c>
      <c r="AS16" s="152">
        <v>7.1862613202351184</v>
      </c>
      <c r="AT16" s="154">
        <v>8007</v>
      </c>
      <c r="AU16" s="154">
        <v>108729</v>
      </c>
      <c r="AV16" s="152">
        <v>7.3641806693706373</v>
      </c>
      <c r="AW16" s="154">
        <v>8081</v>
      </c>
      <c r="AX16" s="154">
        <v>107433</v>
      </c>
      <c r="AY16" s="152">
        <v>7.5218973685925183</v>
      </c>
      <c r="AZ16" s="154">
        <v>8132</v>
      </c>
      <c r="BA16" s="154">
        <v>106025</v>
      </c>
      <c r="BB16" s="152">
        <v>7.6698891770808766</v>
      </c>
      <c r="BC16" s="154">
        <v>8172</v>
      </c>
      <c r="BD16" s="154">
        <v>104131</v>
      </c>
      <c r="BE16" s="152">
        <v>7.8478070891473237</v>
      </c>
      <c r="BF16" s="154">
        <v>8207</v>
      </c>
      <c r="BG16" s="154">
        <v>103508</v>
      </c>
      <c r="BH16" s="152">
        <v>7.9288557406190829</v>
      </c>
      <c r="BI16" s="154">
        <v>8309</v>
      </c>
      <c r="BJ16" s="154">
        <v>101824</v>
      </c>
      <c r="BK16" s="152">
        <v>8.1601587052168458</v>
      </c>
      <c r="BL16" s="154">
        <v>8375</v>
      </c>
      <c r="BM16" s="154">
        <v>99579</v>
      </c>
      <c r="BN16" s="152">
        <v>8.4104078169091885</v>
      </c>
      <c r="BO16" s="154">
        <v>8435</v>
      </c>
      <c r="BP16" s="154">
        <v>96966</v>
      </c>
      <c r="BQ16" s="152">
        <v>8.6989253965307434</v>
      </c>
      <c r="BR16" s="154">
        <v>8353</v>
      </c>
      <c r="BS16" s="154">
        <v>93415</v>
      </c>
      <c r="BT16" s="152">
        <v>8.9418187657228483</v>
      </c>
      <c r="BU16" s="154">
        <v>8353</v>
      </c>
      <c r="BV16" s="154">
        <v>91600</v>
      </c>
      <c r="BW16" s="152">
        <v>9.1189956331877742</v>
      </c>
      <c r="BX16" s="154">
        <v>8456</v>
      </c>
      <c r="BY16" s="154">
        <v>90169</v>
      </c>
      <c r="BZ16" s="152">
        <f t="shared" si="0"/>
        <v>9.3779458572236578</v>
      </c>
    </row>
    <row r="17" spans="1:78" x14ac:dyDescent="0.2">
      <c r="A17" s="158" t="s">
        <v>182</v>
      </c>
      <c r="B17" s="158" t="s">
        <v>219</v>
      </c>
      <c r="C17" s="158" t="s">
        <v>224</v>
      </c>
      <c r="D17" s="158" t="s">
        <v>225</v>
      </c>
      <c r="E17" s="158" t="s">
        <v>226</v>
      </c>
      <c r="F17" s="158" t="s">
        <v>12</v>
      </c>
      <c r="G17" s="170">
        <v>12263</v>
      </c>
      <c r="H17" s="193">
        <v>180020</v>
      </c>
      <c r="I17" s="191">
        <v>6.8120208865681597</v>
      </c>
      <c r="J17" s="154">
        <v>12186</v>
      </c>
      <c r="K17" s="157">
        <v>179503</v>
      </c>
      <c r="L17" s="152">
        <v>6.7887444778081703</v>
      </c>
      <c r="M17" s="154">
        <v>11978</v>
      </c>
      <c r="N17" s="154">
        <v>178107</v>
      </c>
      <c r="O17" s="152">
        <v>6.725170824279787</v>
      </c>
      <c r="P17" s="154">
        <v>11915</v>
      </c>
      <c r="Q17" s="154">
        <v>178194</v>
      </c>
      <c r="R17" s="152">
        <v>6.6865326554204962</v>
      </c>
      <c r="S17" s="154">
        <v>11798</v>
      </c>
      <c r="T17" s="154">
        <v>177963</v>
      </c>
      <c r="U17" s="152">
        <v>6.6294679231076126</v>
      </c>
      <c r="V17" s="154">
        <v>11741</v>
      </c>
      <c r="W17" s="154">
        <v>177677</v>
      </c>
      <c r="X17" s="152">
        <v>6.6080584431299494</v>
      </c>
      <c r="Y17" s="205">
        <v>11663</v>
      </c>
      <c r="Z17" s="154">
        <v>176761</v>
      </c>
      <c r="AA17" s="152">
        <v>6.5981749367790403</v>
      </c>
      <c r="AB17" s="154">
        <v>11452</v>
      </c>
      <c r="AC17" s="154">
        <v>176082</v>
      </c>
      <c r="AD17" s="152">
        <v>6.5037880078599741</v>
      </c>
      <c r="AE17" s="154">
        <v>11481</v>
      </c>
      <c r="AF17" s="154">
        <v>177969</v>
      </c>
      <c r="AG17" s="152">
        <v>6.451123510274261</v>
      </c>
      <c r="AH17" s="154">
        <v>11423</v>
      </c>
      <c r="AI17" s="154">
        <v>177838</v>
      </c>
      <c r="AJ17" s="152">
        <v>6.4232616201261816</v>
      </c>
      <c r="AK17" s="154">
        <v>11378</v>
      </c>
      <c r="AL17" s="154">
        <v>177300</v>
      </c>
      <c r="AM17" s="152">
        <v>6.4173716864072192</v>
      </c>
      <c r="AN17" s="154">
        <v>11333</v>
      </c>
      <c r="AO17" s="154">
        <v>177304</v>
      </c>
      <c r="AP17" s="152">
        <v>6.3918467716464384</v>
      </c>
      <c r="AQ17" s="154">
        <v>11397</v>
      </c>
      <c r="AR17" s="154">
        <v>175886</v>
      </c>
      <c r="AS17" s="152">
        <v>6.4797653025254993</v>
      </c>
      <c r="AT17" s="154">
        <v>11236</v>
      </c>
      <c r="AU17" s="154">
        <v>172226</v>
      </c>
      <c r="AV17" s="152">
        <v>6.5239859254700221</v>
      </c>
      <c r="AW17" s="154">
        <v>11289</v>
      </c>
      <c r="AX17" s="154">
        <v>170342</v>
      </c>
      <c r="AY17" s="152">
        <v>6.6272557560672061</v>
      </c>
      <c r="AZ17" s="154">
        <v>11266</v>
      </c>
      <c r="BA17" s="154">
        <v>167596</v>
      </c>
      <c r="BB17" s="152">
        <v>6.7221174729707149</v>
      </c>
      <c r="BC17" s="154">
        <v>11158</v>
      </c>
      <c r="BD17" s="154">
        <v>165348</v>
      </c>
      <c r="BE17" s="152">
        <v>6.7481916926724246</v>
      </c>
      <c r="BF17" s="154">
        <v>11203</v>
      </c>
      <c r="BG17" s="154">
        <v>164056</v>
      </c>
      <c r="BH17" s="152">
        <v>6.8287657872921441</v>
      </c>
      <c r="BI17" s="154">
        <v>11146</v>
      </c>
      <c r="BJ17" s="154">
        <v>160642</v>
      </c>
      <c r="BK17" s="152">
        <v>6.9384096313541903</v>
      </c>
      <c r="BL17" s="154">
        <v>11273</v>
      </c>
      <c r="BM17" s="154">
        <v>156755</v>
      </c>
      <c r="BN17" s="152">
        <v>7.1914771458645648</v>
      </c>
      <c r="BO17" s="154">
        <v>11297</v>
      </c>
      <c r="BP17" s="154">
        <v>151558</v>
      </c>
      <c r="BQ17" s="152">
        <v>7.4539120336768763</v>
      </c>
      <c r="BR17" s="154">
        <v>11191</v>
      </c>
      <c r="BS17" s="154">
        <v>145478</v>
      </c>
      <c r="BT17" s="152">
        <v>7.6925720727532694</v>
      </c>
      <c r="BU17" s="154">
        <v>11252</v>
      </c>
      <c r="BV17" s="154">
        <v>141744</v>
      </c>
      <c r="BW17" s="152">
        <v>7.9382548820408623</v>
      </c>
      <c r="BX17" s="154">
        <v>11396</v>
      </c>
      <c r="BY17" s="154">
        <v>139268</v>
      </c>
      <c r="BZ17" s="152">
        <f t="shared" si="0"/>
        <v>8.1827842720510091</v>
      </c>
    </row>
    <row r="18" spans="1:78" x14ac:dyDescent="0.2">
      <c r="A18" s="158" t="s">
        <v>181</v>
      </c>
      <c r="B18" s="158" t="s">
        <v>199</v>
      </c>
      <c r="C18" s="158" t="s">
        <v>227</v>
      </c>
      <c r="D18" s="158" t="s">
        <v>228</v>
      </c>
      <c r="E18" s="158" t="s">
        <v>229</v>
      </c>
      <c r="F18" s="158" t="s">
        <v>230</v>
      </c>
      <c r="G18" s="170">
        <v>19219</v>
      </c>
      <c r="H18" s="193">
        <v>344095</v>
      </c>
      <c r="I18" s="191">
        <v>5.5853761315915662</v>
      </c>
      <c r="J18" s="154">
        <v>19236</v>
      </c>
      <c r="K18" s="157">
        <v>343208</v>
      </c>
      <c r="L18" s="152">
        <v>5.6047644577049489</v>
      </c>
      <c r="M18" s="154">
        <v>19278</v>
      </c>
      <c r="N18" s="154">
        <v>342141</v>
      </c>
      <c r="O18" s="152">
        <v>5.6345191017738303</v>
      </c>
      <c r="P18" s="154">
        <v>19338</v>
      </c>
      <c r="Q18" s="154">
        <v>342672</v>
      </c>
      <c r="R18" s="152">
        <v>5.6432973805855164</v>
      </c>
      <c r="S18" s="154">
        <v>19367</v>
      </c>
      <c r="T18" s="154">
        <v>342314</v>
      </c>
      <c r="U18" s="152">
        <v>5.6576710271855664</v>
      </c>
      <c r="V18" s="154">
        <v>19373</v>
      </c>
      <c r="W18" s="154">
        <v>342990</v>
      </c>
      <c r="X18" s="152">
        <v>5.6482696288521534</v>
      </c>
      <c r="Y18" s="205">
        <v>19342</v>
      </c>
      <c r="Z18" s="154">
        <v>343207</v>
      </c>
      <c r="AA18" s="152">
        <v>5.6356659392145261</v>
      </c>
      <c r="AB18" s="154">
        <v>19081</v>
      </c>
      <c r="AC18" s="154">
        <v>342846</v>
      </c>
      <c r="AD18" s="152">
        <v>5.5654725445243631</v>
      </c>
      <c r="AE18" s="154">
        <v>19050</v>
      </c>
      <c r="AF18" s="154">
        <v>346120</v>
      </c>
      <c r="AG18" s="152">
        <v>5.503871489656766</v>
      </c>
      <c r="AH18" s="154">
        <v>19057</v>
      </c>
      <c r="AI18" s="154">
        <v>346712</v>
      </c>
      <c r="AJ18" s="152">
        <v>5.4964927663305563</v>
      </c>
      <c r="AK18" s="154">
        <v>18990</v>
      </c>
      <c r="AL18" s="154">
        <v>345209</v>
      </c>
      <c r="AM18" s="152">
        <v>5.501015326946864</v>
      </c>
      <c r="AN18" s="154">
        <v>18890</v>
      </c>
      <c r="AO18" s="154">
        <v>344686</v>
      </c>
      <c r="AP18" s="152">
        <v>5.4803502318051791</v>
      </c>
      <c r="AQ18" s="154">
        <v>19074</v>
      </c>
      <c r="AR18" s="154">
        <v>340921</v>
      </c>
      <c r="AS18" s="152">
        <v>5.5948445534302671</v>
      </c>
      <c r="AT18" s="154">
        <v>18924</v>
      </c>
      <c r="AU18" s="154">
        <v>334711</v>
      </c>
      <c r="AV18" s="152">
        <v>5.6538327094120007</v>
      </c>
      <c r="AW18" s="154">
        <v>18934</v>
      </c>
      <c r="AX18" s="154">
        <v>331296</v>
      </c>
      <c r="AY18" s="152">
        <v>5.7151308799381821</v>
      </c>
      <c r="AZ18" s="154">
        <v>18825</v>
      </c>
      <c r="BA18" s="154">
        <v>326566</v>
      </c>
      <c r="BB18" s="152">
        <v>5.7645315188966393</v>
      </c>
      <c r="BC18" s="154">
        <v>18618</v>
      </c>
      <c r="BD18" s="154">
        <v>321839</v>
      </c>
      <c r="BE18" s="152">
        <v>5.7848800176485753</v>
      </c>
      <c r="BF18" s="154">
        <v>18757</v>
      </c>
      <c r="BG18" s="154">
        <v>319713</v>
      </c>
      <c r="BH18" s="152">
        <v>5.8668243080512834</v>
      </c>
      <c r="BI18" s="154">
        <v>18758</v>
      </c>
      <c r="BJ18" s="154">
        <v>314449</v>
      </c>
      <c r="BK18" s="152">
        <v>5.9653552722381056</v>
      </c>
      <c r="BL18" s="154">
        <v>18937</v>
      </c>
      <c r="BM18" s="154">
        <v>308323</v>
      </c>
      <c r="BN18" s="152">
        <v>6.1419355675703722</v>
      </c>
      <c r="BO18" s="154">
        <v>19017</v>
      </c>
      <c r="BP18" s="154">
        <v>298929</v>
      </c>
      <c r="BQ18" s="152">
        <v>6.361711309374467</v>
      </c>
      <c r="BR18" s="154">
        <v>18825</v>
      </c>
      <c r="BS18" s="154">
        <v>287807</v>
      </c>
      <c r="BT18" s="152">
        <v>6.5408416056593479</v>
      </c>
      <c r="BU18" s="154">
        <v>18736</v>
      </c>
      <c r="BV18" s="154">
        <v>281145</v>
      </c>
      <c r="BW18" s="152">
        <v>6.6641768482455674</v>
      </c>
      <c r="BX18" s="154">
        <v>18676</v>
      </c>
      <c r="BY18" s="154">
        <v>276768</v>
      </c>
      <c r="BZ18" s="152">
        <f t="shared" si="0"/>
        <v>6.747889929471615</v>
      </c>
    </row>
    <row r="19" spans="1:78" x14ac:dyDescent="0.2">
      <c r="A19" s="158" t="s">
        <v>161</v>
      </c>
      <c r="B19" s="158" t="s">
        <v>195</v>
      </c>
      <c r="C19" s="158" t="s">
        <v>231</v>
      </c>
      <c r="D19" s="158" t="s">
        <v>232</v>
      </c>
      <c r="E19" s="158" t="s">
        <v>233</v>
      </c>
      <c r="F19" s="158" t="s">
        <v>13</v>
      </c>
      <c r="G19" s="170">
        <v>12872</v>
      </c>
      <c r="H19" s="193">
        <v>130451</v>
      </c>
      <c r="I19" s="191">
        <v>9.8673064982253873</v>
      </c>
      <c r="J19" s="154">
        <v>12731</v>
      </c>
      <c r="K19" s="157">
        <v>129950</v>
      </c>
      <c r="L19" s="152">
        <v>9.7968449403616784</v>
      </c>
      <c r="M19" s="154">
        <v>12621</v>
      </c>
      <c r="N19" s="154">
        <v>129146</v>
      </c>
      <c r="O19" s="152">
        <v>9.7726603998575268</v>
      </c>
      <c r="P19" s="154">
        <v>12485</v>
      </c>
      <c r="Q19" s="154">
        <v>129138</v>
      </c>
      <c r="R19" s="152">
        <v>9.6679521132431976</v>
      </c>
      <c r="S19" s="154">
        <v>12416</v>
      </c>
      <c r="T19" s="154">
        <v>129177</v>
      </c>
      <c r="U19" s="152">
        <v>9.6116181673208079</v>
      </c>
      <c r="V19" s="154">
        <v>12430</v>
      </c>
      <c r="W19" s="154">
        <v>129156</v>
      </c>
      <c r="X19" s="152">
        <v>9.6240205642788563</v>
      </c>
      <c r="Y19" s="205">
        <v>12428</v>
      </c>
      <c r="Z19" s="154">
        <v>129195</v>
      </c>
      <c r="AA19" s="152">
        <v>9.6195673207167456</v>
      </c>
      <c r="AB19" s="154">
        <v>12285</v>
      </c>
      <c r="AC19" s="154">
        <v>129195</v>
      </c>
      <c r="AD19" s="152">
        <v>9.5088819226750267</v>
      </c>
      <c r="AE19" s="154">
        <v>12235</v>
      </c>
      <c r="AF19" s="154">
        <v>130630</v>
      </c>
      <c r="AG19" s="152">
        <v>9.3661486641659639</v>
      </c>
      <c r="AH19" s="154">
        <v>12206</v>
      </c>
      <c r="AI19" s="154">
        <v>130446</v>
      </c>
      <c r="AJ19" s="152">
        <v>9.3571286202719897</v>
      </c>
      <c r="AK19" s="154">
        <v>12230</v>
      </c>
      <c r="AL19" s="154">
        <v>130433</v>
      </c>
      <c r="AM19" s="152">
        <v>9.3764614783068705</v>
      </c>
      <c r="AN19" s="154">
        <v>12261</v>
      </c>
      <c r="AO19" s="154">
        <v>130536</v>
      </c>
      <c r="AP19" s="152">
        <v>9.3928111785254647</v>
      </c>
      <c r="AQ19" s="154">
        <v>12492</v>
      </c>
      <c r="AR19" s="154">
        <v>130709</v>
      </c>
      <c r="AS19" s="152">
        <v>9.5571077737569716</v>
      </c>
      <c r="AT19" s="154">
        <v>12534</v>
      </c>
      <c r="AU19" s="154">
        <v>128590</v>
      </c>
      <c r="AV19" s="152">
        <v>9.7472587292946571</v>
      </c>
      <c r="AW19" s="154">
        <v>12491</v>
      </c>
      <c r="AX19" s="154">
        <v>126704</v>
      </c>
      <c r="AY19" s="152">
        <v>9.8584101527970702</v>
      </c>
      <c r="AZ19" s="154">
        <v>12453</v>
      </c>
      <c r="BA19" s="154">
        <v>124544</v>
      </c>
      <c r="BB19" s="152">
        <v>9.9988758992805753</v>
      </c>
      <c r="BC19" s="154">
        <v>12277</v>
      </c>
      <c r="BD19" s="154">
        <v>122302</v>
      </c>
      <c r="BE19" s="152">
        <v>10.038265931873559</v>
      </c>
      <c r="BF19" s="154">
        <v>12116</v>
      </c>
      <c r="BG19" s="154">
        <v>120886</v>
      </c>
      <c r="BH19" s="152">
        <v>10.022665982826794</v>
      </c>
      <c r="BI19" s="154">
        <v>11883</v>
      </c>
      <c r="BJ19" s="154">
        <v>117553</v>
      </c>
      <c r="BK19" s="152">
        <v>10.108631851165006</v>
      </c>
      <c r="BL19" s="154">
        <v>11814</v>
      </c>
      <c r="BM19" s="154">
        <v>113713</v>
      </c>
      <c r="BN19" s="152">
        <v>10.389313447011334</v>
      </c>
      <c r="BO19" s="154">
        <v>11718</v>
      </c>
      <c r="BP19" s="154">
        <v>108831</v>
      </c>
      <c r="BQ19" s="152">
        <v>10.767152741406401</v>
      </c>
      <c r="BR19" s="154">
        <v>11486</v>
      </c>
      <c r="BS19" s="154">
        <v>104169</v>
      </c>
      <c r="BT19" s="152">
        <v>11.026313010588563</v>
      </c>
      <c r="BU19" s="154">
        <v>11304</v>
      </c>
      <c r="BV19" s="154">
        <v>99905</v>
      </c>
      <c r="BW19" s="152">
        <v>11.314749011560982</v>
      </c>
      <c r="BX19" s="154">
        <v>11210</v>
      </c>
      <c r="BY19" s="154">
        <v>96763</v>
      </c>
      <c r="BZ19" s="152">
        <f t="shared" si="0"/>
        <v>11.585006665771006</v>
      </c>
    </row>
    <row r="20" spans="1:78" x14ac:dyDescent="0.2">
      <c r="A20" s="158" t="s">
        <v>183</v>
      </c>
      <c r="B20" s="158" t="s">
        <v>211</v>
      </c>
      <c r="C20" s="158" t="s">
        <v>234</v>
      </c>
      <c r="D20" s="158" t="s">
        <v>235</v>
      </c>
      <c r="E20" s="158" t="s">
        <v>236</v>
      </c>
      <c r="F20" s="158" t="s">
        <v>14</v>
      </c>
      <c r="G20" s="170">
        <v>11795</v>
      </c>
      <c r="H20" s="193">
        <v>125370</v>
      </c>
      <c r="I20" s="191">
        <v>9.4081518704634277</v>
      </c>
      <c r="J20" s="154">
        <v>11765</v>
      </c>
      <c r="K20" s="157">
        <v>125018</v>
      </c>
      <c r="L20" s="152">
        <v>9.4106448671391316</v>
      </c>
      <c r="M20" s="154">
        <v>11662</v>
      </c>
      <c r="N20" s="154">
        <v>124769</v>
      </c>
      <c r="O20" s="152">
        <v>9.346873021343443</v>
      </c>
      <c r="P20" s="154">
        <v>11596</v>
      </c>
      <c r="Q20" s="154">
        <v>124785</v>
      </c>
      <c r="R20" s="152">
        <v>9.2927835877709661</v>
      </c>
      <c r="S20" s="154">
        <v>11668</v>
      </c>
      <c r="T20" s="154">
        <v>124934</v>
      </c>
      <c r="U20" s="152">
        <v>9.3393311668561001</v>
      </c>
      <c r="V20" s="154">
        <v>11695</v>
      </c>
      <c r="W20" s="154">
        <v>124780</v>
      </c>
      <c r="X20" s="152">
        <v>9.3724955922423465</v>
      </c>
      <c r="Y20" s="205">
        <v>11770</v>
      </c>
      <c r="Z20" s="154">
        <v>124739</v>
      </c>
      <c r="AA20" s="152">
        <v>9.435701745244069</v>
      </c>
      <c r="AB20" s="154">
        <v>11788</v>
      </c>
      <c r="AC20" s="154">
        <v>124568</v>
      </c>
      <c r="AD20" s="152">
        <v>9.4631044891143787</v>
      </c>
      <c r="AE20" s="154">
        <v>11780</v>
      </c>
      <c r="AF20" s="154">
        <v>124974</v>
      </c>
      <c r="AG20" s="152">
        <v>9.4259605998047604</v>
      </c>
      <c r="AH20" s="154">
        <v>11767</v>
      </c>
      <c r="AI20" s="154">
        <v>124652</v>
      </c>
      <c r="AJ20" s="152">
        <v>9.4398806276674261</v>
      </c>
      <c r="AK20" s="154">
        <v>11815</v>
      </c>
      <c r="AL20" s="154">
        <v>124470</v>
      </c>
      <c r="AM20" s="152">
        <v>9.4922471278219653</v>
      </c>
      <c r="AN20" s="154">
        <v>11869</v>
      </c>
      <c r="AO20" s="154">
        <v>124758</v>
      </c>
      <c r="AP20" s="152">
        <v>9.5136183651549402</v>
      </c>
      <c r="AQ20" s="154">
        <v>12048</v>
      </c>
      <c r="AR20" s="154">
        <v>124052</v>
      </c>
      <c r="AS20" s="152">
        <v>9.7120562344823131</v>
      </c>
      <c r="AT20" s="154">
        <v>11942</v>
      </c>
      <c r="AU20" s="154">
        <v>121518</v>
      </c>
      <c r="AV20" s="152">
        <v>9.827350680557613</v>
      </c>
      <c r="AW20" s="154">
        <v>11968</v>
      </c>
      <c r="AX20" s="154">
        <v>119732</v>
      </c>
      <c r="AY20" s="152">
        <v>9.9956569672268074</v>
      </c>
      <c r="AZ20" s="154">
        <v>11983</v>
      </c>
      <c r="BA20" s="154">
        <v>117851</v>
      </c>
      <c r="BB20" s="152">
        <v>10.167923903912568</v>
      </c>
      <c r="BC20" s="154">
        <v>11743</v>
      </c>
      <c r="BD20" s="154">
        <v>115436</v>
      </c>
      <c r="BE20" s="152">
        <v>10.172736408052947</v>
      </c>
      <c r="BF20" s="154">
        <v>11701</v>
      </c>
      <c r="BG20" s="154">
        <v>114569</v>
      </c>
      <c r="BH20" s="152">
        <v>10.213059379064145</v>
      </c>
      <c r="BI20" s="154">
        <v>11626</v>
      </c>
      <c r="BJ20" s="154">
        <v>112309</v>
      </c>
      <c r="BK20" s="152">
        <v>10.351797273593389</v>
      </c>
      <c r="BL20" s="154">
        <v>11602</v>
      </c>
      <c r="BM20" s="154">
        <v>110124</v>
      </c>
      <c r="BN20" s="152">
        <v>10.535396462169917</v>
      </c>
      <c r="BO20" s="154">
        <v>11486</v>
      </c>
      <c r="BP20" s="154">
        <v>107245</v>
      </c>
      <c r="BQ20" s="152">
        <v>10.710056412886381</v>
      </c>
      <c r="BR20" s="154">
        <v>11451</v>
      </c>
      <c r="BS20" s="154">
        <v>103890</v>
      </c>
      <c r="BT20" s="152">
        <v>11.022235056309558</v>
      </c>
      <c r="BU20" s="154">
        <v>11310</v>
      </c>
      <c r="BV20" s="154">
        <v>100732</v>
      </c>
      <c r="BW20" s="152">
        <v>11.227812413135846</v>
      </c>
      <c r="BX20" s="154">
        <v>11165</v>
      </c>
      <c r="BY20" s="154">
        <v>97778</v>
      </c>
      <c r="BZ20" s="152">
        <f t="shared" si="0"/>
        <v>11.418724048354436</v>
      </c>
    </row>
    <row r="21" spans="1:78" x14ac:dyDescent="0.2">
      <c r="A21" s="158" t="s">
        <v>184</v>
      </c>
      <c r="B21" s="158" t="s">
        <v>190</v>
      </c>
      <c r="C21" s="158" t="s">
        <v>237</v>
      </c>
      <c r="D21" s="158" t="s">
        <v>238</v>
      </c>
      <c r="E21" s="158" t="s">
        <v>239</v>
      </c>
      <c r="F21" s="158" t="s">
        <v>146</v>
      </c>
      <c r="G21" s="170">
        <v>42558</v>
      </c>
      <c r="H21" s="193">
        <v>458863</v>
      </c>
      <c r="I21" s="191">
        <v>9.2746636795732051</v>
      </c>
      <c r="J21" s="154">
        <v>42258</v>
      </c>
      <c r="K21" s="157">
        <v>457169</v>
      </c>
      <c r="L21" s="152">
        <v>9.2434088925539566</v>
      </c>
      <c r="M21" s="154">
        <v>41635</v>
      </c>
      <c r="N21" s="154">
        <v>455216</v>
      </c>
      <c r="O21" s="152">
        <v>9.1462075146743516</v>
      </c>
      <c r="P21" s="154">
        <v>41014</v>
      </c>
      <c r="Q21" s="154">
        <v>453831</v>
      </c>
      <c r="R21" s="152">
        <v>9.0372848042553287</v>
      </c>
      <c r="S21" s="154">
        <v>40757</v>
      </c>
      <c r="T21" s="154">
        <v>454691</v>
      </c>
      <c r="U21" s="152">
        <v>8.9636698329194999</v>
      </c>
      <c r="V21" s="154">
        <v>40161</v>
      </c>
      <c r="W21" s="154">
        <v>453497</v>
      </c>
      <c r="X21" s="152">
        <v>8.8558468964513555</v>
      </c>
      <c r="Y21" s="205">
        <v>39753</v>
      </c>
      <c r="Z21" s="154">
        <v>452519</v>
      </c>
      <c r="AA21" s="152">
        <v>8.784824504606437</v>
      </c>
      <c r="AB21" s="154">
        <v>39398</v>
      </c>
      <c r="AC21" s="154">
        <v>452746</v>
      </c>
      <c r="AD21" s="152">
        <v>8.7020095152690473</v>
      </c>
      <c r="AE21" s="154">
        <v>39276</v>
      </c>
      <c r="AF21" s="154">
        <v>455474</v>
      </c>
      <c r="AG21" s="152">
        <v>8.6231047216745633</v>
      </c>
      <c r="AH21" s="154">
        <v>38829</v>
      </c>
      <c r="AI21" s="154">
        <v>454915</v>
      </c>
      <c r="AJ21" s="152">
        <v>8.5354406867216959</v>
      </c>
      <c r="AK21" s="154">
        <v>38634</v>
      </c>
      <c r="AL21" s="154">
        <v>454517</v>
      </c>
      <c r="AM21" s="152">
        <v>8.5000121007575071</v>
      </c>
      <c r="AN21" s="154">
        <v>38306</v>
      </c>
      <c r="AO21" s="154">
        <v>453941</v>
      </c>
      <c r="AP21" s="152">
        <v>8.4385415725832207</v>
      </c>
      <c r="AQ21" s="154">
        <v>38642</v>
      </c>
      <c r="AR21" s="154">
        <v>451016</v>
      </c>
      <c r="AS21" s="152">
        <v>8.5677669971797012</v>
      </c>
      <c r="AT21" s="154">
        <v>38408</v>
      </c>
      <c r="AU21" s="154">
        <v>443522</v>
      </c>
      <c r="AV21" s="152">
        <v>8.6597733596078648</v>
      </c>
      <c r="AW21" s="154">
        <v>38489</v>
      </c>
      <c r="AX21" s="154">
        <v>438407</v>
      </c>
      <c r="AY21" s="152">
        <v>8.7792850022923901</v>
      </c>
      <c r="AZ21" s="154">
        <v>38501</v>
      </c>
      <c r="BA21" s="154">
        <v>433553</v>
      </c>
      <c r="BB21" s="152">
        <v>8.880344502286917</v>
      </c>
      <c r="BC21" s="154">
        <v>37904</v>
      </c>
      <c r="BD21" s="154">
        <v>425019</v>
      </c>
      <c r="BE21" s="152">
        <v>8.9181895397617517</v>
      </c>
      <c r="BF21" s="154">
        <v>38102</v>
      </c>
      <c r="BG21" s="154">
        <v>422003</v>
      </c>
      <c r="BH21" s="152">
        <v>9.0288457664992894</v>
      </c>
      <c r="BI21" s="154">
        <v>38032</v>
      </c>
      <c r="BJ21" s="154">
        <v>413455</v>
      </c>
      <c r="BK21" s="152">
        <v>9.1985826752609103</v>
      </c>
      <c r="BL21" s="154">
        <v>38046</v>
      </c>
      <c r="BM21" s="154">
        <v>404493</v>
      </c>
      <c r="BN21" s="152">
        <v>9.4058488033167453</v>
      </c>
      <c r="BO21" s="154">
        <v>38107</v>
      </c>
      <c r="BP21" s="154">
        <v>392691</v>
      </c>
      <c r="BQ21" s="152">
        <v>9.7040675747597991</v>
      </c>
      <c r="BR21" s="154">
        <v>37959</v>
      </c>
      <c r="BS21" s="154">
        <v>377860</v>
      </c>
      <c r="BT21" s="152">
        <v>10.045784152860849</v>
      </c>
      <c r="BU21" s="154">
        <v>38036</v>
      </c>
      <c r="BV21" s="154">
        <v>366928</v>
      </c>
      <c r="BW21" s="152">
        <v>10.366066367243711</v>
      </c>
      <c r="BX21" s="154">
        <v>38092</v>
      </c>
      <c r="BY21" s="154">
        <v>357531</v>
      </c>
      <c r="BZ21" s="152">
        <f t="shared" si="0"/>
        <v>10.654181036050021</v>
      </c>
    </row>
    <row r="22" spans="1:78" x14ac:dyDescent="0.2">
      <c r="A22" s="158" t="s">
        <v>183</v>
      </c>
      <c r="B22" s="158" t="s">
        <v>211</v>
      </c>
      <c r="C22" s="158" t="s">
        <v>212</v>
      </c>
      <c r="D22" s="158" t="s">
        <v>213</v>
      </c>
      <c r="E22" s="158" t="s">
        <v>240</v>
      </c>
      <c r="F22" s="158" t="s">
        <v>147</v>
      </c>
      <c r="G22" s="170">
        <v>26592</v>
      </c>
      <c r="H22" s="193">
        <v>298115</v>
      </c>
      <c r="I22" s="191">
        <v>8.9200476326249927</v>
      </c>
      <c r="J22" s="154">
        <v>26435</v>
      </c>
      <c r="K22" s="157">
        <v>296663</v>
      </c>
      <c r="L22" s="152">
        <v>8.9107842905923551</v>
      </c>
      <c r="M22" s="154">
        <v>26270</v>
      </c>
      <c r="N22" s="154">
        <v>295305</v>
      </c>
      <c r="O22" s="152">
        <v>8.8958873029579575</v>
      </c>
      <c r="P22" s="154">
        <v>26126</v>
      </c>
      <c r="Q22" s="154">
        <v>295765</v>
      </c>
      <c r="R22" s="152">
        <v>8.833364326407791</v>
      </c>
      <c r="S22" s="154">
        <v>25843</v>
      </c>
      <c r="T22" s="154">
        <v>294940</v>
      </c>
      <c r="U22" s="152">
        <v>8.7621211093781799</v>
      </c>
      <c r="V22" s="154">
        <v>25688</v>
      </c>
      <c r="W22" s="154">
        <v>294993</v>
      </c>
      <c r="X22" s="152">
        <v>8.7080032407548646</v>
      </c>
      <c r="Y22" s="205">
        <v>25554</v>
      </c>
      <c r="Z22" s="154">
        <v>294568</v>
      </c>
      <c r="AA22" s="152">
        <v>8.6750767225224727</v>
      </c>
      <c r="AB22" s="154">
        <v>25488</v>
      </c>
      <c r="AC22" s="154">
        <v>295612</v>
      </c>
      <c r="AD22" s="152">
        <v>8.6221127694410242</v>
      </c>
      <c r="AE22" s="154">
        <v>25431</v>
      </c>
      <c r="AF22" s="154">
        <v>298123</v>
      </c>
      <c r="AG22" s="152">
        <v>8.5303716922209958</v>
      </c>
      <c r="AH22" s="154">
        <v>25128</v>
      </c>
      <c r="AI22" s="154">
        <v>296943</v>
      </c>
      <c r="AJ22" s="152">
        <v>8.4622301249734804</v>
      </c>
      <c r="AK22" s="154">
        <v>25045</v>
      </c>
      <c r="AL22" s="154">
        <v>297589</v>
      </c>
      <c r="AM22" s="152">
        <v>8.4159696762985199</v>
      </c>
      <c r="AN22" s="154">
        <v>24866</v>
      </c>
      <c r="AO22" s="154">
        <v>297571</v>
      </c>
      <c r="AP22" s="152">
        <v>8.3563250451152822</v>
      </c>
      <c r="AQ22" s="154">
        <v>25135</v>
      </c>
      <c r="AR22" s="154">
        <v>295835</v>
      </c>
      <c r="AS22" s="152">
        <v>8.4962901617455682</v>
      </c>
      <c r="AT22" s="154">
        <v>25045</v>
      </c>
      <c r="AU22" s="154">
        <v>290978</v>
      </c>
      <c r="AV22" s="152">
        <v>8.6071799242554423</v>
      </c>
      <c r="AW22" s="154">
        <v>25104</v>
      </c>
      <c r="AX22" s="154">
        <v>288353</v>
      </c>
      <c r="AY22" s="152">
        <v>8.7059957760106546</v>
      </c>
      <c r="AZ22" s="154">
        <v>25093</v>
      </c>
      <c r="BA22" s="154">
        <v>284342</v>
      </c>
      <c r="BB22" s="152">
        <v>8.8249361684169063</v>
      </c>
      <c r="BC22" s="154">
        <v>24778</v>
      </c>
      <c r="BD22" s="154">
        <v>279762</v>
      </c>
      <c r="BE22" s="152">
        <v>8.8568140061909766</v>
      </c>
      <c r="BF22" s="154">
        <v>24805</v>
      </c>
      <c r="BG22" s="154">
        <v>278033</v>
      </c>
      <c r="BH22" s="152">
        <v>8.9216028313185838</v>
      </c>
      <c r="BI22" s="154">
        <v>24617</v>
      </c>
      <c r="BJ22" s="154">
        <v>272703</v>
      </c>
      <c r="BK22" s="152">
        <v>9.0270367396031581</v>
      </c>
      <c r="BL22" s="154">
        <v>24504</v>
      </c>
      <c r="BM22" s="154">
        <v>265631</v>
      </c>
      <c r="BN22" s="152">
        <v>9.2248269215565948</v>
      </c>
      <c r="BO22" s="154">
        <v>24547</v>
      </c>
      <c r="BP22" s="154">
        <v>256965</v>
      </c>
      <c r="BQ22" s="152">
        <v>9.5526628140019074</v>
      </c>
      <c r="BR22" s="154">
        <v>24330</v>
      </c>
      <c r="BS22" s="154">
        <v>247461</v>
      </c>
      <c r="BT22" s="152">
        <v>9.8318522918762952</v>
      </c>
      <c r="BU22" s="154">
        <v>24238</v>
      </c>
      <c r="BV22" s="154">
        <v>239667</v>
      </c>
      <c r="BW22" s="152">
        <v>10.113198729904409</v>
      </c>
      <c r="BX22" s="154">
        <v>24257</v>
      </c>
      <c r="BY22" s="154">
        <v>233835</v>
      </c>
      <c r="BZ22" s="152">
        <f t="shared" si="0"/>
        <v>10.373554001753373</v>
      </c>
    </row>
    <row r="23" spans="1:78" x14ac:dyDescent="0.2">
      <c r="A23" s="158" t="s">
        <v>182</v>
      </c>
      <c r="B23" s="158" t="s">
        <v>219</v>
      </c>
      <c r="C23" s="158" t="s">
        <v>224</v>
      </c>
      <c r="D23" s="158" t="s">
        <v>225</v>
      </c>
      <c r="E23" s="158" t="s">
        <v>241</v>
      </c>
      <c r="F23" s="158" t="s">
        <v>15</v>
      </c>
      <c r="G23" s="170">
        <v>7692</v>
      </c>
      <c r="H23" s="193">
        <v>123720</v>
      </c>
      <c r="I23" s="191">
        <v>6.2172647914645971</v>
      </c>
      <c r="J23" s="154">
        <v>7652</v>
      </c>
      <c r="K23" s="157">
        <v>123492</v>
      </c>
      <c r="L23" s="152">
        <v>6.1963528001813879</v>
      </c>
      <c r="M23" s="154">
        <v>7615</v>
      </c>
      <c r="N23" s="154">
        <v>122977</v>
      </c>
      <c r="O23" s="152">
        <v>6.1922148043943182</v>
      </c>
      <c r="P23" s="154">
        <v>7631</v>
      </c>
      <c r="Q23" s="154">
        <v>122847</v>
      </c>
      <c r="R23" s="152">
        <v>6.2117919037501936</v>
      </c>
      <c r="S23" s="154">
        <v>7646</v>
      </c>
      <c r="T23" s="154">
        <v>122904</v>
      </c>
      <c r="U23" s="152">
        <v>6.2211156675128549</v>
      </c>
      <c r="V23" s="154">
        <v>7672</v>
      </c>
      <c r="W23" s="154">
        <v>122692</v>
      </c>
      <c r="X23" s="152">
        <v>6.2530564339973269</v>
      </c>
      <c r="Y23" s="205">
        <v>7626</v>
      </c>
      <c r="Z23" s="154">
        <v>122289</v>
      </c>
      <c r="AA23" s="152">
        <v>6.2360473959227729</v>
      </c>
      <c r="AB23" s="154">
        <v>7637</v>
      </c>
      <c r="AC23" s="154">
        <v>122069</v>
      </c>
      <c r="AD23" s="152">
        <v>6.2562976677125235</v>
      </c>
      <c r="AE23" s="154">
        <v>7573</v>
      </c>
      <c r="AF23" s="154">
        <v>122206</v>
      </c>
      <c r="AG23" s="152">
        <v>6.1969134085069477</v>
      </c>
      <c r="AH23" s="154">
        <v>7555</v>
      </c>
      <c r="AI23" s="154">
        <v>121600</v>
      </c>
      <c r="AJ23" s="152">
        <v>6.2129934210526319</v>
      </c>
      <c r="AK23" s="154">
        <v>7476</v>
      </c>
      <c r="AL23" s="154">
        <v>120535</v>
      </c>
      <c r="AM23" s="152">
        <v>6.2023478657651303</v>
      </c>
      <c r="AN23" s="154">
        <v>7465</v>
      </c>
      <c r="AO23" s="154">
        <v>120676</v>
      </c>
      <c r="AP23" s="152">
        <v>6.1859856143723686</v>
      </c>
      <c r="AQ23" s="154">
        <v>7463</v>
      </c>
      <c r="AR23" s="154">
        <v>119652</v>
      </c>
      <c r="AS23" s="152">
        <v>6.2372547053120719</v>
      </c>
      <c r="AT23" s="154">
        <v>7404</v>
      </c>
      <c r="AU23" s="154">
        <v>116986</v>
      </c>
      <c r="AV23" s="152">
        <v>6.3289624399500797</v>
      </c>
      <c r="AW23" s="154">
        <v>7394</v>
      </c>
      <c r="AX23" s="154">
        <v>115730</v>
      </c>
      <c r="AY23" s="152">
        <v>6.3890089000259218</v>
      </c>
      <c r="AZ23" s="154">
        <v>7321</v>
      </c>
      <c r="BA23" s="154">
        <v>114250</v>
      </c>
      <c r="BB23" s="152">
        <v>6.4078774617067831</v>
      </c>
      <c r="BC23" s="154">
        <v>7223</v>
      </c>
      <c r="BD23" s="154">
        <v>112722</v>
      </c>
      <c r="BE23" s="152">
        <v>6.4077997196643075</v>
      </c>
      <c r="BF23" s="154">
        <v>7172</v>
      </c>
      <c r="BG23" s="154">
        <v>111763</v>
      </c>
      <c r="BH23" s="152">
        <v>6.4171505775614461</v>
      </c>
      <c r="BI23" s="154">
        <v>7122</v>
      </c>
      <c r="BJ23" s="154">
        <v>109594</v>
      </c>
      <c r="BK23" s="152">
        <v>6.4985309414748977</v>
      </c>
      <c r="BL23" s="154">
        <v>7048</v>
      </c>
      <c r="BM23" s="154">
        <v>107086</v>
      </c>
      <c r="BN23" s="152">
        <v>6.5816259828549022</v>
      </c>
      <c r="BO23" s="154">
        <v>7073</v>
      </c>
      <c r="BP23" s="154">
        <v>104248</v>
      </c>
      <c r="BQ23" s="152">
        <v>6.7847824418693889</v>
      </c>
      <c r="BR23" s="154">
        <v>7010</v>
      </c>
      <c r="BS23" s="154">
        <v>100621</v>
      </c>
      <c r="BT23" s="152">
        <v>6.9667365659256024</v>
      </c>
      <c r="BU23" s="154">
        <v>7011</v>
      </c>
      <c r="BV23" s="154">
        <v>98443</v>
      </c>
      <c r="BW23" s="152">
        <v>7.1218877929360129</v>
      </c>
      <c r="BX23" s="154">
        <v>6943</v>
      </c>
      <c r="BY23" s="154">
        <v>96392</v>
      </c>
      <c r="BZ23" s="152">
        <f t="shared" si="0"/>
        <v>7.2028799070462277</v>
      </c>
    </row>
    <row r="24" spans="1:78" x14ac:dyDescent="0.2">
      <c r="A24" s="158" t="s">
        <v>181</v>
      </c>
      <c r="B24" s="158" t="s">
        <v>199</v>
      </c>
      <c r="C24" s="158" t="s">
        <v>227</v>
      </c>
      <c r="D24" s="158" t="s">
        <v>228</v>
      </c>
      <c r="E24" s="158" t="s">
        <v>242</v>
      </c>
      <c r="F24" s="158" t="s">
        <v>16</v>
      </c>
      <c r="G24" s="170">
        <v>8530</v>
      </c>
      <c r="H24" s="193">
        <v>133029</v>
      </c>
      <c r="I24" s="191">
        <v>6.4121356997346446</v>
      </c>
      <c r="J24" s="154">
        <v>8466</v>
      </c>
      <c r="K24" s="157">
        <v>132415</v>
      </c>
      <c r="L24" s="152">
        <v>6.3935354755881137</v>
      </c>
      <c r="M24" s="154">
        <v>8434</v>
      </c>
      <c r="N24" s="154">
        <v>132295</v>
      </c>
      <c r="O24" s="152">
        <v>6.3751464530027588</v>
      </c>
      <c r="P24" s="154">
        <v>8384</v>
      </c>
      <c r="Q24" s="154">
        <v>132714</v>
      </c>
      <c r="R24" s="152">
        <v>6.317344063173441</v>
      </c>
      <c r="S24" s="154">
        <v>8417</v>
      </c>
      <c r="T24" s="154">
        <v>132762</v>
      </c>
      <c r="U24" s="152">
        <v>6.3399165423841168</v>
      </c>
      <c r="V24" s="154">
        <v>8373</v>
      </c>
      <c r="W24" s="154">
        <v>132916</v>
      </c>
      <c r="X24" s="152">
        <v>6.2994673327515125</v>
      </c>
      <c r="Y24" s="205">
        <v>8355</v>
      </c>
      <c r="Z24" s="154">
        <v>133516</v>
      </c>
      <c r="AA24" s="152">
        <v>6.2576769825339289</v>
      </c>
      <c r="AB24" s="154">
        <v>8321</v>
      </c>
      <c r="AC24" s="154">
        <v>133626</v>
      </c>
      <c r="AD24" s="152">
        <v>6.2270815559846131</v>
      </c>
      <c r="AE24" s="154">
        <v>8241</v>
      </c>
      <c r="AF24" s="154">
        <v>134282</v>
      </c>
      <c r="AG24" s="152">
        <v>6.1370846427667152</v>
      </c>
      <c r="AH24" s="154">
        <v>8151</v>
      </c>
      <c r="AI24" s="154">
        <v>133892</v>
      </c>
      <c r="AJ24" s="152">
        <v>6.087742359513638</v>
      </c>
      <c r="AK24" s="154">
        <v>8089</v>
      </c>
      <c r="AL24" s="154">
        <v>132484</v>
      </c>
      <c r="AM24" s="152">
        <v>6.1056429455632379</v>
      </c>
      <c r="AN24" s="154">
        <v>8012</v>
      </c>
      <c r="AO24" s="154">
        <v>132265</v>
      </c>
      <c r="AP24" s="152">
        <v>6.0575360072581557</v>
      </c>
      <c r="AQ24" s="154">
        <v>8003</v>
      </c>
      <c r="AR24" s="154">
        <v>130207</v>
      </c>
      <c r="AS24" s="152">
        <v>6.1463669387974535</v>
      </c>
      <c r="AT24" s="154">
        <v>7884</v>
      </c>
      <c r="AU24" s="154">
        <v>127572</v>
      </c>
      <c r="AV24" s="152">
        <v>6.1800395071018723</v>
      </c>
      <c r="AW24" s="154">
        <v>7814</v>
      </c>
      <c r="AX24" s="154">
        <v>125641</v>
      </c>
      <c r="AY24" s="152">
        <v>6.219307391695386</v>
      </c>
      <c r="AZ24" s="154">
        <v>7821</v>
      </c>
      <c r="BA24" s="154">
        <v>123570</v>
      </c>
      <c r="BB24" s="152">
        <v>6.3292061179898038</v>
      </c>
      <c r="BC24" s="154">
        <v>7636</v>
      </c>
      <c r="BD24" s="154">
        <v>121297</v>
      </c>
      <c r="BE24" s="152">
        <v>6.2952917219716893</v>
      </c>
      <c r="BF24" s="154">
        <v>7645</v>
      </c>
      <c r="BG24" s="154">
        <v>120254</v>
      </c>
      <c r="BH24" s="152">
        <v>6.3573768855921626</v>
      </c>
      <c r="BI24" s="154">
        <v>7585</v>
      </c>
      <c r="BJ24" s="154">
        <v>117114</v>
      </c>
      <c r="BK24" s="152">
        <v>6.4765954540020836</v>
      </c>
      <c r="BL24" s="154">
        <v>7505</v>
      </c>
      <c r="BM24" s="154">
        <v>114055</v>
      </c>
      <c r="BN24" s="152">
        <v>6.5801586953662712</v>
      </c>
      <c r="BO24" s="154">
        <v>7579</v>
      </c>
      <c r="BP24" s="154">
        <v>110792</v>
      </c>
      <c r="BQ24" s="152">
        <v>6.8407466243050035</v>
      </c>
      <c r="BR24" s="154">
        <v>7510</v>
      </c>
      <c r="BS24" s="154">
        <v>106211</v>
      </c>
      <c r="BT24" s="152">
        <v>7.0708307049175705</v>
      </c>
      <c r="BU24" s="154">
        <v>7458</v>
      </c>
      <c r="BV24" s="154">
        <v>104485</v>
      </c>
      <c r="BW24" s="152">
        <v>7.1378666794276695</v>
      </c>
      <c r="BX24" s="154">
        <v>7448</v>
      </c>
      <c r="BY24" s="154">
        <v>102623</v>
      </c>
      <c r="BZ24" s="152">
        <f t="shared" si="0"/>
        <v>7.2576323046490563</v>
      </c>
    </row>
    <row r="25" spans="1:78" x14ac:dyDescent="0.2">
      <c r="A25" s="158" t="s">
        <v>179</v>
      </c>
      <c r="B25" s="158" t="s">
        <v>203</v>
      </c>
      <c r="C25" s="158" t="s">
        <v>243</v>
      </c>
      <c r="D25" s="158" t="s">
        <v>244</v>
      </c>
      <c r="E25" s="158" t="s">
        <v>245</v>
      </c>
      <c r="F25" s="158" t="s">
        <v>17</v>
      </c>
      <c r="G25" s="170">
        <v>58652</v>
      </c>
      <c r="H25" s="193">
        <v>525047</v>
      </c>
      <c r="I25" s="191">
        <v>11.170809470390269</v>
      </c>
      <c r="J25" s="154">
        <v>57607</v>
      </c>
      <c r="K25" s="157">
        <v>522769</v>
      </c>
      <c r="L25" s="152">
        <v>11.019589914474654</v>
      </c>
      <c r="M25" s="154">
        <v>56544</v>
      </c>
      <c r="N25" s="154">
        <v>520393</v>
      </c>
      <c r="O25" s="152">
        <v>10.8656342418134</v>
      </c>
      <c r="P25" s="154">
        <v>55745</v>
      </c>
      <c r="Q25" s="154">
        <v>521835</v>
      </c>
      <c r="R25" s="152">
        <v>10.682495424799027</v>
      </c>
      <c r="S25" s="154">
        <v>54775</v>
      </c>
      <c r="T25" s="154">
        <v>521098</v>
      </c>
      <c r="U25" s="152">
        <v>10.511458497250036</v>
      </c>
      <c r="V25" s="154">
        <v>53831</v>
      </c>
      <c r="W25" s="154">
        <v>519712</v>
      </c>
      <c r="X25" s="152">
        <v>10.357852041130473</v>
      </c>
      <c r="Y25" s="205">
        <v>53043</v>
      </c>
      <c r="Z25" s="154">
        <v>520034</v>
      </c>
      <c r="AA25" s="152">
        <v>10.199910005884231</v>
      </c>
      <c r="AB25" s="154">
        <v>52464</v>
      </c>
      <c r="AC25" s="154">
        <v>519517</v>
      </c>
      <c r="AD25" s="152">
        <v>10.098610825054809</v>
      </c>
      <c r="AE25" s="154">
        <v>52277</v>
      </c>
      <c r="AF25" s="154">
        <v>523091</v>
      </c>
      <c r="AG25" s="152">
        <v>9.9938634004408424</v>
      </c>
      <c r="AH25" s="154">
        <v>52111</v>
      </c>
      <c r="AI25" s="154">
        <v>521337</v>
      </c>
      <c r="AJ25" s="152">
        <v>9.9956458106752457</v>
      </c>
      <c r="AK25" s="154">
        <v>51827</v>
      </c>
      <c r="AL25" s="154">
        <v>517489</v>
      </c>
      <c r="AM25" s="152">
        <v>10.015092108238049</v>
      </c>
      <c r="AN25" s="154">
        <v>51992</v>
      </c>
      <c r="AO25" s="154">
        <v>518811</v>
      </c>
      <c r="AP25" s="152">
        <v>10.021375799665003</v>
      </c>
      <c r="AQ25" s="154">
        <v>52548</v>
      </c>
      <c r="AR25" s="154">
        <v>515763</v>
      </c>
      <c r="AS25" s="152">
        <v>10.188400486269856</v>
      </c>
      <c r="AT25" s="154">
        <v>52286</v>
      </c>
      <c r="AU25" s="154">
        <v>507510</v>
      </c>
      <c r="AV25" s="152">
        <v>10.30245709444149</v>
      </c>
      <c r="AW25" s="154">
        <v>52430</v>
      </c>
      <c r="AX25" s="154">
        <v>502466</v>
      </c>
      <c r="AY25" s="152">
        <v>10.434536864185835</v>
      </c>
      <c r="AZ25" s="154">
        <v>52560</v>
      </c>
      <c r="BA25" s="154">
        <v>495379</v>
      </c>
      <c r="BB25" s="152">
        <v>10.610058157491537</v>
      </c>
      <c r="BC25" s="154">
        <v>52153</v>
      </c>
      <c r="BD25" s="154">
        <v>488227</v>
      </c>
      <c r="BE25" s="152">
        <v>10.682121226396738</v>
      </c>
      <c r="BF25" s="154">
        <v>52665</v>
      </c>
      <c r="BG25" s="154">
        <v>487673</v>
      </c>
      <c r="BH25" s="152">
        <v>10.799244575771059</v>
      </c>
      <c r="BI25" s="154">
        <v>52661</v>
      </c>
      <c r="BJ25" s="154">
        <v>479866</v>
      </c>
      <c r="BK25" s="152">
        <v>10.974105271054837</v>
      </c>
      <c r="BL25" s="154">
        <v>52693</v>
      </c>
      <c r="BM25" s="154">
        <v>470559</v>
      </c>
      <c r="BN25" s="152">
        <v>11.197958173151507</v>
      </c>
      <c r="BO25" s="154">
        <v>52974</v>
      </c>
      <c r="BP25" s="154">
        <v>458241</v>
      </c>
      <c r="BQ25" s="152">
        <v>11.560292509836527</v>
      </c>
      <c r="BR25" s="154">
        <v>52739</v>
      </c>
      <c r="BS25" s="154">
        <v>443783</v>
      </c>
      <c r="BT25" s="152">
        <v>11.883961305412781</v>
      </c>
      <c r="BU25" s="154">
        <v>52782</v>
      </c>
      <c r="BV25" s="154">
        <v>432918</v>
      </c>
      <c r="BW25" s="152">
        <v>12.192147242664893</v>
      </c>
      <c r="BX25" s="154">
        <v>52712</v>
      </c>
      <c r="BY25" s="154">
        <v>423500</v>
      </c>
      <c r="BZ25" s="152">
        <f t="shared" si="0"/>
        <v>12.446753246753246</v>
      </c>
    </row>
    <row r="26" spans="1:78" x14ac:dyDescent="0.2">
      <c r="A26" s="158" t="s">
        <v>180</v>
      </c>
      <c r="B26" s="158" t="s">
        <v>215</v>
      </c>
      <c r="C26" s="158" t="s">
        <v>246</v>
      </c>
      <c r="D26" s="158" t="s">
        <v>247</v>
      </c>
      <c r="E26" s="158" t="s">
        <v>248</v>
      </c>
      <c r="F26" s="158" t="s">
        <v>18</v>
      </c>
      <c r="G26" s="170">
        <v>7734</v>
      </c>
      <c r="H26" s="193">
        <v>84450</v>
      </c>
      <c r="I26" s="191">
        <v>9.1580817051509769</v>
      </c>
      <c r="J26" s="154">
        <v>7810</v>
      </c>
      <c r="K26" s="157">
        <v>84529</v>
      </c>
      <c r="L26" s="152">
        <v>9.2394326207573734</v>
      </c>
      <c r="M26" s="154">
        <v>7748</v>
      </c>
      <c r="N26" s="154">
        <v>84065</v>
      </c>
      <c r="O26" s="152">
        <v>9.2166775709272599</v>
      </c>
      <c r="P26" s="154">
        <v>7603</v>
      </c>
      <c r="Q26" s="154">
        <v>83822</v>
      </c>
      <c r="R26" s="152">
        <v>9.0704111092553283</v>
      </c>
      <c r="S26" s="154">
        <v>7570</v>
      </c>
      <c r="T26" s="154">
        <v>83984</v>
      </c>
      <c r="U26" s="152">
        <v>9.013621642217565</v>
      </c>
      <c r="V26" s="154">
        <v>7448</v>
      </c>
      <c r="W26" s="154">
        <v>83574</v>
      </c>
      <c r="X26" s="152">
        <v>8.9118625409816445</v>
      </c>
      <c r="Y26" s="205">
        <v>7302</v>
      </c>
      <c r="Z26" s="154">
        <v>82826</v>
      </c>
      <c r="AA26" s="152">
        <v>8.816072247844879</v>
      </c>
      <c r="AB26" s="154">
        <v>7219</v>
      </c>
      <c r="AC26" s="154">
        <v>82487</v>
      </c>
      <c r="AD26" s="152">
        <v>8.751682083237359</v>
      </c>
      <c r="AE26" s="154">
        <v>7182</v>
      </c>
      <c r="AF26" s="154">
        <v>82941</v>
      </c>
      <c r="AG26" s="152">
        <v>8.659167359930553</v>
      </c>
      <c r="AH26" s="154">
        <v>7116</v>
      </c>
      <c r="AI26" s="154">
        <v>82292</v>
      </c>
      <c r="AJ26" s="152">
        <v>8.6472561123803047</v>
      </c>
      <c r="AK26" s="154">
        <v>7040</v>
      </c>
      <c r="AL26" s="154">
        <v>81873</v>
      </c>
      <c r="AM26" s="152">
        <v>8.5986833266156122</v>
      </c>
      <c r="AN26" s="154">
        <v>7075</v>
      </c>
      <c r="AO26" s="154">
        <v>82128</v>
      </c>
      <c r="AP26" s="152">
        <v>8.614601597506331</v>
      </c>
      <c r="AQ26" s="154">
        <v>7107</v>
      </c>
      <c r="AR26" s="154">
        <v>81678</v>
      </c>
      <c r="AS26" s="152">
        <v>8.7012414603687649</v>
      </c>
      <c r="AT26" s="154">
        <v>7089</v>
      </c>
      <c r="AU26" s="154">
        <v>80414</v>
      </c>
      <c r="AV26" s="152">
        <v>8.8156291193075837</v>
      </c>
      <c r="AW26" s="154">
        <v>7096</v>
      </c>
      <c r="AX26" s="154">
        <v>79640</v>
      </c>
      <c r="AY26" s="152">
        <v>8.910095429432447</v>
      </c>
      <c r="AZ26" s="154">
        <v>7216</v>
      </c>
      <c r="BA26" s="154">
        <v>78837</v>
      </c>
      <c r="BB26" s="152">
        <v>9.1530626482489197</v>
      </c>
      <c r="BC26" s="154">
        <v>7165</v>
      </c>
      <c r="BD26" s="154">
        <v>77524</v>
      </c>
      <c r="BE26" s="152">
        <v>9.2422991589701251</v>
      </c>
      <c r="BF26" s="154">
        <v>7231</v>
      </c>
      <c r="BG26" s="154">
        <v>77705</v>
      </c>
      <c r="BH26" s="152">
        <v>9.3057074834309255</v>
      </c>
      <c r="BI26" s="154">
        <v>7243</v>
      </c>
      <c r="BJ26" s="154">
        <v>77103</v>
      </c>
      <c r="BK26" s="152">
        <v>9.393927603335797</v>
      </c>
      <c r="BL26" s="154">
        <v>7323</v>
      </c>
      <c r="BM26" s="154">
        <v>76014</v>
      </c>
      <c r="BN26" s="152">
        <v>9.6337516773225982</v>
      </c>
      <c r="BO26" s="154">
        <v>7396</v>
      </c>
      <c r="BP26" s="154">
        <v>74051</v>
      </c>
      <c r="BQ26" s="152">
        <v>9.9877111720300871</v>
      </c>
      <c r="BR26" s="154">
        <v>7363</v>
      </c>
      <c r="BS26" s="154">
        <v>71922</v>
      </c>
      <c r="BT26" s="152">
        <v>10.237479491671534</v>
      </c>
      <c r="BU26" s="154">
        <v>7385</v>
      </c>
      <c r="BV26" s="154">
        <v>70365</v>
      </c>
      <c r="BW26" s="152">
        <v>10.495274639380375</v>
      </c>
      <c r="BX26" s="154">
        <v>7357</v>
      </c>
      <c r="BY26" s="154">
        <v>68593</v>
      </c>
      <c r="BZ26" s="152">
        <f t="shared" si="0"/>
        <v>10.725584243290132</v>
      </c>
    </row>
    <row r="27" spans="1:78" x14ac:dyDescent="0.2">
      <c r="A27" s="158" t="s">
        <v>179</v>
      </c>
      <c r="B27" s="158" t="s">
        <v>203</v>
      </c>
      <c r="C27" s="158" t="s">
        <v>204</v>
      </c>
      <c r="D27" s="158" t="s">
        <v>205</v>
      </c>
      <c r="E27" s="158" t="s">
        <v>249</v>
      </c>
      <c r="F27" s="158" t="s">
        <v>19</v>
      </c>
      <c r="G27" s="170">
        <v>11363</v>
      </c>
      <c r="H27" s="193">
        <v>106530</v>
      </c>
      <c r="I27" s="191">
        <v>10.666478926124096</v>
      </c>
      <c r="J27" s="154">
        <v>11271</v>
      </c>
      <c r="K27" s="157">
        <v>106067</v>
      </c>
      <c r="L27" s="152">
        <v>10.626302242921927</v>
      </c>
      <c r="M27" s="154">
        <v>11140</v>
      </c>
      <c r="N27" s="154">
        <v>105291</v>
      </c>
      <c r="O27" s="152">
        <v>10.580201536693544</v>
      </c>
      <c r="P27" s="154">
        <v>11059</v>
      </c>
      <c r="Q27" s="154">
        <v>105177</v>
      </c>
      <c r="R27" s="152">
        <v>10.514656246137463</v>
      </c>
      <c r="S27" s="154">
        <v>10990</v>
      </c>
      <c r="T27" s="154">
        <v>105019</v>
      </c>
      <c r="U27" s="152">
        <v>10.464773041068758</v>
      </c>
      <c r="V27" s="154">
        <v>10879</v>
      </c>
      <c r="W27" s="154">
        <v>104665</v>
      </c>
      <c r="X27" s="152">
        <v>10.394114555964267</v>
      </c>
      <c r="Y27" s="205">
        <v>10812</v>
      </c>
      <c r="Z27" s="154">
        <v>104266</v>
      </c>
      <c r="AA27" s="152">
        <v>10.369631519383116</v>
      </c>
      <c r="AB27" s="154">
        <v>10754</v>
      </c>
      <c r="AC27" s="154">
        <v>104190</v>
      </c>
      <c r="AD27" s="152">
        <v>10.321527977732988</v>
      </c>
      <c r="AE27" s="154">
        <v>10768</v>
      </c>
      <c r="AF27" s="154">
        <v>104641</v>
      </c>
      <c r="AG27" s="152">
        <v>10.290421536491433</v>
      </c>
      <c r="AH27" s="154">
        <v>10719</v>
      </c>
      <c r="AI27" s="154">
        <v>104299</v>
      </c>
      <c r="AJ27" s="152">
        <v>10.27718386561712</v>
      </c>
      <c r="AK27" s="154">
        <v>10707</v>
      </c>
      <c r="AL27" s="154">
        <v>104007</v>
      </c>
      <c r="AM27" s="152">
        <v>10.294499408693646</v>
      </c>
      <c r="AN27" s="154">
        <v>10812</v>
      </c>
      <c r="AO27" s="154">
        <v>104812</v>
      </c>
      <c r="AP27" s="152">
        <v>10.31561271610121</v>
      </c>
      <c r="AQ27" s="154">
        <v>10901</v>
      </c>
      <c r="AR27" s="154">
        <v>103969</v>
      </c>
      <c r="AS27" s="152">
        <v>10.484856062864893</v>
      </c>
      <c r="AT27" s="154">
        <v>10905</v>
      </c>
      <c r="AU27" s="154">
        <v>102141</v>
      </c>
      <c r="AV27" s="152">
        <v>10.676417892912738</v>
      </c>
      <c r="AW27" s="154">
        <v>11016</v>
      </c>
      <c r="AX27" s="154">
        <v>101378</v>
      </c>
      <c r="AY27" s="152">
        <v>10.866262897275544</v>
      </c>
      <c r="AZ27" s="154">
        <v>11097</v>
      </c>
      <c r="BA27" s="154">
        <v>100272</v>
      </c>
      <c r="BB27" s="152">
        <v>11.06689803733844</v>
      </c>
      <c r="BC27" s="154">
        <v>11144</v>
      </c>
      <c r="BD27" s="154">
        <v>99713</v>
      </c>
      <c r="BE27" s="152">
        <v>11.176075336214938</v>
      </c>
      <c r="BF27" s="154">
        <v>11167</v>
      </c>
      <c r="BG27" s="154">
        <v>99606</v>
      </c>
      <c r="BH27" s="152">
        <v>11.211172017749934</v>
      </c>
      <c r="BI27" s="154">
        <v>11211</v>
      </c>
      <c r="BJ27" s="154">
        <v>98495</v>
      </c>
      <c r="BK27" s="152">
        <v>11.382303670237068</v>
      </c>
      <c r="BL27" s="154">
        <v>11177</v>
      </c>
      <c r="BM27" s="154">
        <v>96230</v>
      </c>
      <c r="BN27" s="152">
        <v>11.614881014236724</v>
      </c>
      <c r="BO27" s="154">
        <v>11345</v>
      </c>
      <c r="BP27" s="154">
        <v>94460</v>
      </c>
      <c r="BQ27" s="152">
        <v>12.010374761803938</v>
      </c>
      <c r="BR27" s="154">
        <v>11271</v>
      </c>
      <c r="BS27" s="154">
        <v>91089</v>
      </c>
      <c r="BT27" s="152">
        <v>12.373612620623787</v>
      </c>
      <c r="BU27" s="154">
        <v>11041</v>
      </c>
      <c r="BV27" s="154">
        <v>88065</v>
      </c>
      <c r="BW27" s="152">
        <v>12.537330380968603</v>
      </c>
      <c r="BX27" s="154">
        <v>10822</v>
      </c>
      <c r="BY27" s="154">
        <v>85027</v>
      </c>
      <c r="BZ27" s="152">
        <f t="shared" si="0"/>
        <v>12.727721782492621</v>
      </c>
    </row>
    <row r="28" spans="1:78" x14ac:dyDescent="0.2">
      <c r="A28" s="158" t="s">
        <v>161</v>
      </c>
      <c r="B28" s="158" t="s">
        <v>195</v>
      </c>
      <c r="C28" s="158" t="s">
        <v>231</v>
      </c>
      <c r="D28" s="158" t="s">
        <v>232</v>
      </c>
      <c r="E28" s="158" t="s">
        <v>250</v>
      </c>
      <c r="F28" s="158" t="s">
        <v>20</v>
      </c>
      <c r="G28" s="170">
        <v>7005</v>
      </c>
      <c r="H28" s="193">
        <v>69093</v>
      </c>
      <c r="I28" s="191">
        <v>10.138508966176024</v>
      </c>
      <c r="J28" s="154">
        <v>6796</v>
      </c>
      <c r="K28" s="157">
        <v>68707</v>
      </c>
      <c r="L28" s="152">
        <v>9.891277453534574</v>
      </c>
      <c r="M28" s="154">
        <v>6665</v>
      </c>
      <c r="N28" s="154">
        <v>68458</v>
      </c>
      <c r="O28" s="152">
        <v>9.735896462064332</v>
      </c>
      <c r="P28" s="154">
        <v>6565</v>
      </c>
      <c r="Q28" s="154">
        <v>68463</v>
      </c>
      <c r="R28" s="152">
        <v>9.5891211311219191</v>
      </c>
      <c r="S28" s="154">
        <v>6465</v>
      </c>
      <c r="T28" s="154">
        <v>68087</v>
      </c>
      <c r="U28" s="152">
        <v>9.4952046646202657</v>
      </c>
      <c r="V28" s="154">
        <v>6342</v>
      </c>
      <c r="W28" s="154">
        <v>67680</v>
      </c>
      <c r="X28" s="152">
        <v>9.3705673758865249</v>
      </c>
      <c r="Y28" s="205">
        <v>6273</v>
      </c>
      <c r="Z28" s="154">
        <v>67184</v>
      </c>
      <c r="AA28" s="152">
        <v>9.3370445344129553</v>
      </c>
      <c r="AB28" s="154">
        <v>6241</v>
      </c>
      <c r="AC28" s="154">
        <v>67042</v>
      </c>
      <c r="AD28" s="152">
        <v>9.3090898242892521</v>
      </c>
      <c r="AE28" s="154">
        <v>6268</v>
      </c>
      <c r="AF28" s="154">
        <v>67184</v>
      </c>
      <c r="AG28" s="152">
        <v>9.3296022862586323</v>
      </c>
      <c r="AH28" s="154">
        <v>6262</v>
      </c>
      <c r="AI28" s="154">
        <v>67009</v>
      </c>
      <c r="AJ28" s="152">
        <v>9.3450133564148086</v>
      </c>
      <c r="AK28" s="154">
        <v>6238</v>
      </c>
      <c r="AL28" s="154">
        <v>66684</v>
      </c>
      <c r="AM28" s="152">
        <v>9.354567812368785</v>
      </c>
      <c r="AN28" s="154">
        <v>6199</v>
      </c>
      <c r="AO28" s="154">
        <v>66283</v>
      </c>
      <c r="AP28" s="152">
        <v>9.3523226166588724</v>
      </c>
      <c r="AQ28" s="154">
        <v>6319</v>
      </c>
      <c r="AR28" s="154">
        <v>66349</v>
      </c>
      <c r="AS28" s="152">
        <v>9.5238812943676621</v>
      </c>
      <c r="AT28" s="154">
        <v>6306</v>
      </c>
      <c r="AU28" s="154">
        <v>64884</v>
      </c>
      <c r="AV28" s="152">
        <v>9.7188829295357859</v>
      </c>
      <c r="AW28" s="154">
        <v>6247</v>
      </c>
      <c r="AX28" s="154">
        <v>63662</v>
      </c>
      <c r="AY28" s="152">
        <v>9.8127611447959531</v>
      </c>
      <c r="AZ28" s="154">
        <v>6205</v>
      </c>
      <c r="BA28" s="154">
        <v>62085</v>
      </c>
      <c r="BB28" s="152">
        <v>9.9943625674478529</v>
      </c>
      <c r="BC28" s="154">
        <v>6164</v>
      </c>
      <c r="BD28" s="154">
        <v>61167</v>
      </c>
      <c r="BE28" s="152">
        <v>10.077329278859516</v>
      </c>
      <c r="BF28" s="154">
        <v>6048</v>
      </c>
      <c r="BG28" s="154">
        <v>60657</v>
      </c>
      <c r="BH28" s="152">
        <v>9.9708195261882384</v>
      </c>
      <c r="BI28" s="154">
        <v>5962</v>
      </c>
      <c r="BJ28" s="154">
        <v>59221</v>
      </c>
      <c r="BK28" s="152">
        <v>10.067374748822209</v>
      </c>
      <c r="BL28" s="154">
        <v>5907</v>
      </c>
      <c r="BM28" s="154">
        <v>57774</v>
      </c>
      <c r="BN28" s="152">
        <v>10.224322359538892</v>
      </c>
      <c r="BO28" s="154">
        <v>5895</v>
      </c>
      <c r="BP28" s="154">
        <v>56639</v>
      </c>
      <c r="BQ28" s="152">
        <v>10.408022740514486</v>
      </c>
      <c r="BR28" s="154">
        <v>5921</v>
      </c>
      <c r="BS28" s="154">
        <v>55568</v>
      </c>
      <c r="BT28" s="152">
        <v>10.655413187446012</v>
      </c>
      <c r="BU28" s="154">
        <v>5945</v>
      </c>
      <c r="BV28" s="154">
        <v>54421</v>
      </c>
      <c r="BW28" s="152">
        <v>10.924091802796715</v>
      </c>
      <c r="BX28" s="154">
        <v>5927</v>
      </c>
      <c r="BY28" s="154">
        <v>53652</v>
      </c>
      <c r="BZ28" s="152">
        <f t="shared" si="0"/>
        <v>11.047118467158727</v>
      </c>
    </row>
    <row r="29" spans="1:78" x14ac:dyDescent="0.2">
      <c r="A29" s="158" t="s">
        <v>182</v>
      </c>
      <c r="B29" s="158" t="s">
        <v>219</v>
      </c>
      <c r="C29" s="158" t="s">
        <v>251</v>
      </c>
      <c r="D29" s="158" t="s">
        <v>252</v>
      </c>
      <c r="E29" s="158" t="s">
        <v>253</v>
      </c>
      <c r="F29" s="158" t="s">
        <v>254</v>
      </c>
      <c r="G29" s="170">
        <v>34172</v>
      </c>
      <c r="H29" s="193">
        <v>412927</v>
      </c>
      <c r="I29" s="191">
        <v>8.2755547590736374</v>
      </c>
      <c r="J29" s="154">
        <v>33926</v>
      </c>
      <c r="K29" s="157">
        <v>412077</v>
      </c>
      <c r="L29" s="152">
        <v>8.2329273412493293</v>
      </c>
      <c r="M29" s="154">
        <v>33732</v>
      </c>
      <c r="N29" s="154">
        <v>411258</v>
      </c>
      <c r="O29" s="152">
        <v>8.2021504748843785</v>
      </c>
      <c r="P29" s="154">
        <v>33595</v>
      </c>
      <c r="Q29" s="154">
        <v>413393</v>
      </c>
      <c r="R29" s="152">
        <v>8.1266494594731888</v>
      </c>
      <c r="S29" s="154">
        <v>33357</v>
      </c>
      <c r="T29" s="154">
        <v>414186</v>
      </c>
      <c r="U29" s="152">
        <v>8.0536280801379085</v>
      </c>
      <c r="V29" s="154">
        <v>33136</v>
      </c>
      <c r="W29" s="154">
        <v>415063</v>
      </c>
      <c r="X29" s="152">
        <v>7.9833663805253652</v>
      </c>
      <c r="Y29" s="205">
        <v>32812</v>
      </c>
      <c r="Z29" s="154">
        <v>415217</v>
      </c>
      <c r="AA29" s="152">
        <v>7.9023739394099959</v>
      </c>
      <c r="AB29" s="154">
        <v>32481</v>
      </c>
      <c r="AC29" s="154">
        <v>417501</v>
      </c>
      <c r="AD29" s="152">
        <v>7.7798616051219041</v>
      </c>
      <c r="AE29" s="154">
        <v>32342</v>
      </c>
      <c r="AF29" s="154">
        <v>422283</v>
      </c>
      <c r="AG29" s="152">
        <v>7.6588448978528625</v>
      </c>
      <c r="AH29" s="154">
        <v>32130</v>
      </c>
      <c r="AI29" s="154">
        <v>422167</v>
      </c>
      <c r="AJ29" s="152">
        <v>7.6107322457700386</v>
      </c>
      <c r="AK29" s="154">
        <v>32001</v>
      </c>
      <c r="AL29" s="154">
        <v>421454</v>
      </c>
      <c r="AM29" s="152">
        <v>7.5929994732521227</v>
      </c>
      <c r="AN29" s="154">
        <v>31878</v>
      </c>
      <c r="AO29" s="154">
        <v>422812</v>
      </c>
      <c r="AP29" s="152">
        <v>7.53952111103753</v>
      </c>
      <c r="AQ29" s="154">
        <v>32297</v>
      </c>
      <c r="AR29" s="154">
        <v>421624</v>
      </c>
      <c r="AS29" s="152">
        <v>7.6601426863745896</v>
      </c>
      <c r="AT29" s="154">
        <v>32110</v>
      </c>
      <c r="AU29" s="154">
        <v>414352</v>
      </c>
      <c r="AV29" s="152">
        <v>7.749449743213499</v>
      </c>
      <c r="AW29" s="154">
        <v>31993</v>
      </c>
      <c r="AX29" s="154">
        <v>409071</v>
      </c>
      <c r="AY29" s="152">
        <v>7.8208917278418664</v>
      </c>
      <c r="AZ29" s="154">
        <v>31928</v>
      </c>
      <c r="BA29" s="154">
        <v>401969</v>
      </c>
      <c r="BB29" s="152">
        <v>7.9429010694854583</v>
      </c>
      <c r="BC29" s="154">
        <v>31647</v>
      </c>
      <c r="BD29" s="154">
        <v>394942</v>
      </c>
      <c r="BE29" s="152">
        <v>8.0130753376445156</v>
      </c>
      <c r="BF29" s="154">
        <v>31788</v>
      </c>
      <c r="BG29" s="154">
        <v>392631</v>
      </c>
      <c r="BH29" s="152">
        <v>8.0961513482124445</v>
      </c>
      <c r="BI29" s="154">
        <v>31847</v>
      </c>
      <c r="BJ29" s="154">
        <v>385401</v>
      </c>
      <c r="BK29" s="152">
        <v>8.2633412990625352</v>
      </c>
      <c r="BL29" s="154">
        <v>32021</v>
      </c>
      <c r="BM29" s="154">
        <v>376401</v>
      </c>
      <c r="BN29" s="152">
        <v>8.5071506186221608</v>
      </c>
      <c r="BO29" s="154">
        <v>32034</v>
      </c>
      <c r="BP29" s="154">
        <v>363655</v>
      </c>
      <c r="BQ29" s="152">
        <v>8.8088985439496224</v>
      </c>
      <c r="BR29" s="154">
        <v>31910</v>
      </c>
      <c r="BS29" s="154">
        <v>349723</v>
      </c>
      <c r="BT29" s="152">
        <v>9.12436413961907</v>
      </c>
      <c r="BU29" s="154">
        <v>31984</v>
      </c>
      <c r="BV29" s="154">
        <v>340891</v>
      </c>
      <c r="BW29" s="152">
        <v>9.3824712298065958</v>
      </c>
      <c r="BX29" s="154">
        <v>32100</v>
      </c>
      <c r="BY29" s="154">
        <v>333378</v>
      </c>
      <c r="BZ29" s="152">
        <f t="shared" si="0"/>
        <v>9.628709752893112</v>
      </c>
    </row>
    <row r="30" spans="1:78" x14ac:dyDescent="0.2">
      <c r="A30" s="158" t="s">
        <v>182</v>
      </c>
      <c r="B30" s="158" t="s">
        <v>219</v>
      </c>
      <c r="C30" s="158" t="s">
        <v>220</v>
      </c>
      <c r="D30" s="158" t="s">
        <v>221</v>
      </c>
      <c r="E30" s="158" t="s">
        <v>255</v>
      </c>
      <c r="F30" s="158" t="s">
        <v>21</v>
      </c>
      <c r="G30" s="170">
        <v>9553</v>
      </c>
      <c r="H30" s="193">
        <v>102283</v>
      </c>
      <c r="I30" s="191">
        <v>9.3397729828026161</v>
      </c>
      <c r="J30" s="154">
        <v>9538</v>
      </c>
      <c r="K30" s="157">
        <v>102443</v>
      </c>
      <c r="L30" s="152">
        <v>9.3105434241480634</v>
      </c>
      <c r="M30" s="154">
        <v>9437</v>
      </c>
      <c r="N30" s="154">
        <v>102603</v>
      </c>
      <c r="O30" s="152">
        <v>9.1975868152003351</v>
      </c>
      <c r="P30" s="154">
        <v>9410</v>
      </c>
      <c r="Q30" s="154">
        <v>103234</v>
      </c>
      <c r="R30" s="152">
        <v>9.1152139798903455</v>
      </c>
      <c r="S30" s="154">
        <v>9311</v>
      </c>
      <c r="T30" s="154">
        <v>103495</v>
      </c>
      <c r="U30" s="152">
        <v>8.9965698826030245</v>
      </c>
      <c r="V30" s="154">
        <v>9296</v>
      </c>
      <c r="W30" s="154">
        <v>103914</v>
      </c>
      <c r="X30" s="152">
        <v>8.945859075774198</v>
      </c>
      <c r="Y30" s="205">
        <v>9168</v>
      </c>
      <c r="Z30" s="154">
        <v>103664</v>
      </c>
      <c r="AA30" s="152">
        <v>8.843957400833462</v>
      </c>
      <c r="AB30" s="154">
        <v>9062</v>
      </c>
      <c r="AC30" s="154">
        <v>103599</v>
      </c>
      <c r="AD30" s="152">
        <v>8.7471886794274081</v>
      </c>
      <c r="AE30" s="154">
        <v>9072</v>
      </c>
      <c r="AF30" s="154">
        <v>105758</v>
      </c>
      <c r="AG30" s="152">
        <v>8.5780744719075628</v>
      </c>
      <c r="AH30" s="154">
        <v>9009</v>
      </c>
      <c r="AI30" s="154">
        <v>105598</v>
      </c>
      <c r="AJ30" s="152">
        <v>8.531411579764768</v>
      </c>
      <c r="AK30" s="154">
        <v>8905</v>
      </c>
      <c r="AL30" s="154">
        <v>105497</v>
      </c>
      <c r="AM30" s="152">
        <v>8.4409983222271716</v>
      </c>
      <c r="AN30" s="154">
        <v>8861</v>
      </c>
      <c r="AO30" s="154">
        <v>105739</v>
      </c>
      <c r="AP30" s="152">
        <v>8.3800679030442886</v>
      </c>
      <c r="AQ30" s="154">
        <v>8866</v>
      </c>
      <c r="AR30" s="154">
        <v>104777</v>
      </c>
      <c r="AS30" s="152">
        <v>8.4617807343214633</v>
      </c>
      <c r="AT30" s="154">
        <v>8743</v>
      </c>
      <c r="AU30" s="154">
        <v>102806</v>
      </c>
      <c r="AV30" s="152">
        <v>8.5043674493706582</v>
      </c>
      <c r="AW30" s="154">
        <v>8722</v>
      </c>
      <c r="AX30" s="154">
        <v>101442</v>
      </c>
      <c r="AY30" s="152">
        <v>8.5980166006190721</v>
      </c>
      <c r="AZ30" s="154">
        <v>8676</v>
      </c>
      <c r="BA30" s="154">
        <v>99989</v>
      </c>
      <c r="BB30" s="152">
        <v>8.6769544649911481</v>
      </c>
      <c r="BC30" s="154">
        <v>8579</v>
      </c>
      <c r="BD30" s="154">
        <v>98090</v>
      </c>
      <c r="BE30" s="152">
        <v>8.7460495463349979</v>
      </c>
      <c r="BF30" s="154">
        <v>8541</v>
      </c>
      <c r="BG30" s="154">
        <v>97280</v>
      </c>
      <c r="BH30" s="152">
        <v>8.7798108552631575</v>
      </c>
      <c r="BI30" s="154">
        <v>8482</v>
      </c>
      <c r="BJ30" s="154">
        <v>95188</v>
      </c>
      <c r="BK30" s="152">
        <v>8.9107870740009236</v>
      </c>
      <c r="BL30" s="154">
        <v>8512</v>
      </c>
      <c r="BM30" s="154">
        <v>92933</v>
      </c>
      <c r="BN30" s="152">
        <v>9.1592867980157759</v>
      </c>
      <c r="BO30" s="154">
        <v>8479</v>
      </c>
      <c r="BP30" s="154">
        <v>88882</v>
      </c>
      <c r="BQ30" s="152">
        <v>9.5396143201098091</v>
      </c>
      <c r="BR30" s="154">
        <v>8319</v>
      </c>
      <c r="BS30" s="154">
        <v>85200</v>
      </c>
      <c r="BT30" s="152">
        <v>9.7640845070422539</v>
      </c>
      <c r="BU30" s="154">
        <v>8296</v>
      </c>
      <c r="BV30" s="154">
        <v>82647</v>
      </c>
      <c r="BW30" s="152">
        <v>10.037871913076096</v>
      </c>
      <c r="BX30" s="154">
        <v>8297</v>
      </c>
      <c r="BY30" s="154">
        <v>80439</v>
      </c>
      <c r="BZ30" s="152">
        <f t="shared" si="0"/>
        <v>10.314648367085617</v>
      </c>
    </row>
    <row r="31" spans="1:78" x14ac:dyDescent="0.2">
      <c r="A31" s="158" t="s">
        <v>161</v>
      </c>
      <c r="B31" s="158" t="s">
        <v>195</v>
      </c>
      <c r="C31" s="158" t="s">
        <v>196</v>
      </c>
      <c r="D31" s="158" t="s">
        <v>197</v>
      </c>
      <c r="E31" s="158" t="s">
        <v>256</v>
      </c>
      <c r="F31" s="158" t="s">
        <v>22</v>
      </c>
      <c r="G31" s="170">
        <v>8450</v>
      </c>
      <c r="H31" s="193">
        <v>101059</v>
      </c>
      <c r="I31" s="191">
        <v>8.3614522209798228</v>
      </c>
      <c r="J31" s="154">
        <v>8443</v>
      </c>
      <c r="K31" s="157">
        <v>100506</v>
      </c>
      <c r="L31" s="152">
        <v>8.4004935028754506</v>
      </c>
      <c r="M31" s="154">
        <v>8346</v>
      </c>
      <c r="N31" s="154">
        <v>99612</v>
      </c>
      <c r="O31" s="152">
        <v>8.3785086134200704</v>
      </c>
      <c r="P31" s="154">
        <v>8263</v>
      </c>
      <c r="Q31" s="154">
        <v>99732</v>
      </c>
      <c r="R31" s="152">
        <v>8.2852043476517068</v>
      </c>
      <c r="S31" s="154">
        <v>8151</v>
      </c>
      <c r="T31" s="154">
        <v>99097</v>
      </c>
      <c r="U31" s="152">
        <v>8.2252742262631564</v>
      </c>
      <c r="V31" s="154">
        <v>8059</v>
      </c>
      <c r="W31" s="154">
        <v>98515</v>
      </c>
      <c r="X31" s="152">
        <v>8.1804801299294532</v>
      </c>
      <c r="Y31" s="205">
        <v>7941</v>
      </c>
      <c r="Z31" s="154">
        <v>97609</v>
      </c>
      <c r="AA31" s="152">
        <v>8.1355202901371797</v>
      </c>
      <c r="AB31" s="154">
        <v>7825</v>
      </c>
      <c r="AC31" s="154">
        <v>96998</v>
      </c>
      <c r="AD31" s="152">
        <v>8.0671766428173779</v>
      </c>
      <c r="AE31" s="154">
        <v>7732</v>
      </c>
      <c r="AF31" s="154">
        <v>97458</v>
      </c>
      <c r="AG31" s="152">
        <v>7.9336739928995055</v>
      </c>
      <c r="AH31" s="154">
        <v>7665</v>
      </c>
      <c r="AI31" s="154">
        <v>96762</v>
      </c>
      <c r="AJ31" s="152">
        <v>7.9214981087617042</v>
      </c>
      <c r="AK31" s="154">
        <v>7555</v>
      </c>
      <c r="AL31" s="154">
        <v>95761</v>
      </c>
      <c r="AM31" s="152">
        <v>7.8894330677415647</v>
      </c>
      <c r="AN31" s="154">
        <v>7578</v>
      </c>
      <c r="AO31" s="154">
        <v>96095</v>
      </c>
      <c r="AP31" s="152">
        <v>7.8859461990738327</v>
      </c>
      <c r="AQ31" s="154">
        <v>7697</v>
      </c>
      <c r="AR31" s="154">
        <v>96000</v>
      </c>
      <c r="AS31" s="152">
        <v>8.0177083333333332</v>
      </c>
      <c r="AT31" s="154">
        <v>7622</v>
      </c>
      <c r="AU31" s="154">
        <v>94272</v>
      </c>
      <c r="AV31" s="152">
        <v>8.0851154107264076</v>
      </c>
      <c r="AW31" s="154">
        <v>7598</v>
      </c>
      <c r="AX31" s="154">
        <v>93344</v>
      </c>
      <c r="AY31" s="152">
        <v>8.1397840246828927</v>
      </c>
      <c r="AZ31" s="154">
        <v>7579</v>
      </c>
      <c r="BA31" s="154">
        <v>91936</v>
      </c>
      <c r="BB31" s="152">
        <v>8.2437782805429869</v>
      </c>
      <c r="BC31" s="154">
        <v>7539</v>
      </c>
      <c r="BD31" s="154">
        <v>90791</v>
      </c>
      <c r="BE31" s="152">
        <v>8.3036864887488839</v>
      </c>
      <c r="BF31" s="154">
        <v>7582</v>
      </c>
      <c r="BG31" s="154">
        <v>90528</v>
      </c>
      <c r="BH31" s="152">
        <v>8.3753092965712259</v>
      </c>
      <c r="BI31" s="154">
        <v>7584</v>
      </c>
      <c r="BJ31" s="154">
        <v>89413</v>
      </c>
      <c r="BK31" s="152">
        <v>8.4819880777962933</v>
      </c>
      <c r="BL31" s="154">
        <v>7604</v>
      </c>
      <c r="BM31" s="154">
        <v>87964</v>
      </c>
      <c r="BN31" s="152">
        <v>8.6444454549588468</v>
      </c>
      <c r="BO31" s="154">
        <v>7749</v>
      </c>
      <c r="BP31" s="154">
        <v>86356</v>
      </c>
      <c r="BQ31" s="152">
        <v>8.9733197461670304</v>
      </c>
      <c r="BR31" s="154">
        <v>7832</v>
      </c>
      <c r="BS31" s="154">
        <v>85120</v>
      </c>
      <c r="BT31" s="152">
        <v>9.2011278195488728</v>
      </c>
      <c r="BU31" s="154">
        <v>7846</v>
      </c>
      <c r="BV31" s="154">
        <v>83760</v>
      </c>
      <c r="BW31" s="152">
        <v>9.3672397325692458</v>
      </c>
      <c r="BX31" s="154">
        <v>7817</v>
      </c>
      <c r="BY31" s="154">
        <v>82105</v>
      </c>
      <c r="BZ31" s="152">
        <f t="shared" si="0"/>
        <v>9.5207356433834729</v>
      </c>
    </row>
    <row r="32" spans="1:78" x14ac:dyDescent="0.2">
      <c r="A32" s="158" t="s">
        <v>181</v>
      </c>
      <c r="B32" s="158" t="s">
        <v>199</v>
      </c>
      <c r="C32" s="158" t="s">
        <v>257</v>
      </c>
      <c r="D32" s="158" t="s">
        <v>258</v>
      </c>
      <c r="E32" s="158" t="s">
        <v>259</v>
      </c>
      <c r="F32" s="158" t="s">
        <v>260</v>
      </c>
      <c r="G32" s="170">
        <v>23301</v>
      </c>
      <c r="H32" s="193">
        <v>361138</v>
      </c>
      <c r="I32" s="191">
        <v>6.4521041817809248</v>
      </c>
      <c r="J32" s="154">
        <v>23486</v>
      </c>
      <c r="K32" s="157">
        <v>360419</v>
      </c>
      <c r="L32" s="152">
        <v>6.516304634328379</v>
      </c>
      <c r="M32" s="154">
        <v>23521</v>
      </c>
      <c r="N32" s="154">
        <v>358462</v>
      </c>
      <c r="O32" s="152">
        <v>6.5616439120464651</v>
      </c>
      <c r="P32" s="154">
        <v>23511</v>
      </c>
      <c r="Q32" s="154">
        <v>358516</v>
      </c>
      <c r="R32" s="152">
        <v>6.5578663155898207</v>
      </c>
      <c r="S32" s="154">
        <v>23470</v>
      </c>
      <c r="T32" s="154">
        <v>357976</v>
      </c>
      <c r="U32" s="152">
        <v>6.5563054506447367</v>
      </c>
      <c r="V32" s="154">
        <v>23495</v>
      </c>
      <c r="W32" s="154">
        <v>357807</v>
      </c>
      <c r="X32" s="152">
        <v>6.5663891427501424</v>
      </c>
      <c r="Y32" s="205">
        <v>23324</v>
      </c>
      <c r="Z32" s="154">
        <v>357588</v>
      </c>
      <c r="AA32" s="152">
        <v>6.5225902435204759</v>
      </c>
      <c r="AB32" s="154">
        <v>23172</v>
      </c>
      <c r="AC32" s="154">
        <v>358169</v>
      </c>
      <c r="AD32" s="152">
        <v>6.4695716268018728</v>
      </c>
      <c r="AE32" s="154">
        <v>23024</v>
      </c>
      <c r="AF32" s="154">
        <v>359641</v>
      </c>
      <c r="AG32" s="152">
        <v>6.4019397121017914</v>
      </c>
      <c r="AH32" s="154">
        <v>23021</v>
      </c>
      <c r="AI32" s="154">
        <v>358371</v>
      </c>
      <c r="AJ32" s="152">
        <v>6.4237898713902633</v>
      </c>
      <c r="AK32" s="154">
        <v>22983</v>
      </c>
      <c r="AL32" s="154">
        <v>356217</v>
      </c>
      <c r="AM32" s="152">
        <v>6.4519660768576461</v>
      </c>
      <c r="AN32" s="154">
        <v>22988</v>
      </c>
      <c r="AO32" s="154">
        <v>357830</v>
      </c>
      <c r="AP32" s="152">
        <v>6.4242796858843585</v>
      </c>
      <c r="AQ32" s="154">
        <v>23247</v>
      </c>
      <c r="AR32" s="154">
        <v>356600</v>
      </c>
      <c r="AS32" s="152">
        <v>6.5190689848569825</v>
      </c>
      <c r="AT32" s="154">
        <v>23114</v>
      </c>
      <c r="AU32" s="154">
        <v>350808</v>
      </c>
      <c r="AV32" s="152">
        <v>6.5887893092517844</v>
      </c>
      <c r="AW32" s="154">
        <v>23364</v>
      </c>
      <c r="AX32" s="154">
        <v>348510</v>
      </c>
      <c r="AY32" s="152">
        <v>6.7039683222863049</v>
      </c>
      <c r="AZ32" s="154">
        <v>23643</v>
      </c>
      <c r="BA32" s="154">
        <v>345902</v>
      </c>
      <c r="BB32" s="152">
        <v>6.8351729680661002</v>
      </c>
      <c r="BC32" s="154">
        <v>23600</v>
      </c>
      <c r="BD32" s="154">
        <v>340902</v>
      </c>
      <c r="BE32" s="152">
        <v>6.9228106611284188</v>
      </c>
      <c r="BF32" s="154">
        <v>23931</v>
      </c>
      <c r="BG32" s="154">
        <v>341205</v>
      </c>
      <c r="BH32" s="152">
        <v>7.0136721325889138</v>
      </c>
      <c r="BI32" s="154">
        <v>24133</v>
      </c>
      <c r="BJ32" s="154">
        <v>336031</v>
      </c>
      <c r="BK32" s="152">
        <v>7.1817778716844582</v>
      </c>
      <c r="BL32" s="154">
        <v>24378</v>
      </c>
      <c r="BM32" s="154">
        <v>330453</v>
      </c>
      <c r="BN32" s="152">
        <v>7.3771459178763692</v>
      </c>
      <c r="BO32" s="154">
        <v>24663</v>
      </c>
      <c r="BP32" s="154">
        <v>323314</v>
      </c>
      <c r="BQ32" s="152">
        <v>7.6281880772252357</v>
      </c>
      <c r="BR32" s="154">
        <v>24565</v>
      </c>
      <c r="BS32" s="154">
        <v>314504</v>
      </c>
      <c r="BT32" s="152">
        <v>7.8107114694884645</v>
      </c>
      <c r="BU32" s="154">
        <v>24761</v>
      </c>
      <c r="BV32" s="154">
        <v>309629</v>
      </c>
      <c r="BW32" s="152">
        <v>7.9969899460321878</v>
      </c>
      <c r="BX32" s="154">
        <v>24977</v>
      </c>
      <c r="BY32" s="154">
        <v>304685</v>
      </c>
      <c r="BZ32" s="152">
        <f t="shared" si="0"/>
        <v>8.1976467499220504</v>
      </c>
    </row>
    <row r="33" spans="1:78" x14ac:dyDescent="0.2">
      <c r="A33" s="158" t="s">
        <v>180</v>
      </c>
      <c r="B33" s="158" t="s">
        <v>215</v>
      </c>
      <c r="C33" s="158" t="s">
        <v>261</v>
      </c>
      <c r="D33" s="158" t="s">
        <v>262</v>
      </c>
      <c r="E33" s="158" t="s">
        <v>263</v>
      </c>
      <c r="F33" s="158" t="s">
        <v>23</v>
      </c>
      <c r="G33" s="170">
        <v>20504</v>
      </c>
      <c r="H33" s="193">
        <v>247079</v>
      </c>
      <c r="I33" s="191">
        <v>8.2985603794737717</v>
      </c>
      <c r="J33" s="154">
        <v>20357</v>
      </c>
      <c r="K33" s="157">
        <v>245693</v>
      </c>
      <c r="L33" s="152">
        <v>8.2855433406731169</v>
      </c>
      <c r="M33" s="154">
        <v>20218</v>
      </c>
      <c r="N33" s="154">
        <v>244895</v>
      </c>
      <c r="O33" s="152">
        <v>8.2557830907123453</v>
      </c>
      <c r="P33" s="154">
        <v>20174</v>
      </c>
      <c r="Q33" s="154">
        <v>245565</v>
      </c>
      <c r="R33" s="152">
        <v>8.2153401339767473</v>
      </c>
      <c r="S33" s="154">
        <v>20134</v>
      </c>
      <c r="T33" s="154">
        <v>247174</v>
      </c>
      <c r="U33" s="152">
        <v>8.1456787526196113</v>
      </c>
      <c r="V33" s="154">
        <v>20207</v>
      </c>
      <c r="W33" s="154">
        <v>248446</v>
      </c>
      <c r="X33" s="152">
        <v>8.133356946781193</v>
      </c>
      <c r="Y33" s="205">
        <v>20129</v>
      </c>
      <c r="Z33" s="154">
        <v>249113</v>
      </c>
      <c r="AA33" s="152">
        <v>8.0802687936799753</v>
      </c>
      <c r="AB33" s="154">
        <v>20054</v>
      </c>
      <c r="AC33" s="154">
        <v>249649</v>
      </c>
      <c r="AD33" s="152">
        <v>8.0328781609379565</v>
      </c>
      <c r="AE33" s="154">
        <v>20108</v>
      </c>
      <c r="AF33" s="154">
        <v>252052</v>
      </c>
      <c r="AG33" s="152">
        <v>7.9777188834050117</v>
      </c>
      <c r="AH33" s="154">
        <v>20069</v>
      </c>
      <c r="AI33" s="154">
        <v>252503</v>
      </c>
      <c r="AJ33" s="152">
        <v>7.9480243799083565</v>
      </c>
      <c r="AK33" s="154">
        <v>19935</v>
      </c>
      <c r="AL33" s="154">
        <v>251822</v>
      </c>
      <c r="AM33" s="152">
        <v>7.9163059621478666</v>
      </c>
      <c r="AN33" s="154">
        <v>19966</v>
      </c>
      <c r="AO33" s="154">
        <v>252605</v>
      </c>
      <c r="AP33" s="152">
        <v>7.9040399041982541</v>
      </c>
      <c r="AQ33" s="154">
        <v>20158</v>
      </c>
      <c r="AR33" s="154">
        <v>250689</v>
      </c>
      <c r="AS33" s="152">
        <v>8.0410388968004174</v>
      </c>
      <c r="AT33" s="154">
        <v>20165</v>
      </c>
      <c r="AU33" s="154">
        <v>247269</v>
      </c>
      <c r="AV33" s="152">
        <v>8.1550861612252241</v>
      </c>
      <c r="AW33" s="154">
        <v>20190</v>
      </c>
      <c r="AX33" s="154">
        <v>244893</v>
      </c>
      <c r="AY33" s="152">
        <v>8.2444169494432256</v>
      </c>
      <c r="AZ33" s="154">
        <v>20349</v>
      </c>
      <c r="BA33" s="154">
        <v>241730</v>
      </c>
      <c r="BB33" s="152">
        <v>8.4180697472386541</v>
      </c>
      <c r="BC33" s="154">
        <v>20253</v>
      </c>
      <c r="BD33" s="154">
        <v>237775</v>
      </c>
      <c r="BE33" s="152">
        <v>8.5177163284617823</v>
      </c>
      <c r="BF33" s="154">
        <v>20325</v>
      </c>
      <c r="BG33" s="154">
        <v>237052</v>
      </c>
      <c r="BH33" s="152">
        <v>8.5740681369488545</v>
      </c>
      <c r="BI33" s="154">
        <v>20372</v>
      </c>
      <c r="BJ33" s="154">
        <v>232550</v>
      </c>
      <c r="BK33" s="152">
        <v>8.7602666093313264</v>
      </c>
      <c r="BL33" s="154">
        <v>20484</v>
      </c>
      <c r="BM33" s="154">
        <v>227504</v>
      </c>
      <c r="BN33" s="152">
        <v>9.0037977354244312</v>
      </c>
      <c r="BO33" s="154">
        <v>20406</v>
      </c>
      <c r="BP33" s="154">
        <v>220920</v>
      </c>
      <c r="BQ33" s="152">
        <v>9.2368278109722972</v>
      </c>
      <c r="BR33" s="154">
        <v>20061</v>
      </c>
      <c r="BS33" s="154">
        <v>212823</v>
      </c>
      <c r="BT33" s="152">
        <v>9.4261428511016199</v>
      </c>
      <c r="BU33" s="154">
        <v>19985</v>
      </c>
      <c r="BV33" s="154">
        <v>206978</v>
      </c>
      <c r="BW33" s="152">
        <v>9.6556155726695589</v>
      </c>
      <c r="BX33" s="154">
        <v>19930</v>
      </c>
      <c r="BY33" s="154">
        <v>202181</v>
      </c>
      <c r="BZ33" s="152">
        <f t="shared" si="0"/>
        <v>9.8575039197550716</v>
      </c>
    </row>
    <row r="34" spans="1:78" x14ac:dyDescent="0.2">
      <c r="A34" s="158" t="s">
        <v>180</v>
      </c>
      <c r="B34" s="158" t="s">
        <v>215</v>
      </c>
      <c r="C34" s="158" t="s">
        <v>264</v>
      </c>
      <c r="D34" s="158" t="s">
        <v>265</v>
      </c>
      <c r="E34" s="158" t="s">
        <v>266</v>
      </c>
      <c r="F34" s="158" t="s">
        <v>162</v>
      </c>
      <c r="G34" s="170">
        <v>40889</v>
      </c>
      <c r="H34" s="193">
        <v>545527</v>
      </c>
      <c r="I34" s="191">
        <v>7.4953210381887612</v>
      </c>
      <c r="J34" s="154">
        <v>40774</v>
      </c>
      <c r="K34" s="157">
        <v>543921</v>
      </c>
      <c r="L34" s="152">
        <v>7.4963092066678794</v>
      </c>
      <c r="M34" s="154">
        <v>40371</v>
      </c>
      <c r="N34" s="154">
        <v>541795</v>
      </c>
      <c r="O34" s="152">
        <v>7.4513422973633929</v>
      </c>
      <c r="P34" s="154">
        <v>40330</v>
      </c>
      <c r="Q34" s="154">
        <v>544376</v>
      </c>
      <c r="R34" s="152">
        <v>7.408482372477847</v>
      </c>
      <c r="S34" s="154">
        <v>40156</v>
      </c>
      <c r="T34" s="154">
        <v>546124</v>
      </c>
      <c r="U34" s="152">
        <v>7.3529088631885804</v>
      </c>
      <c r="V34" s="154">
        <v>40066</v>
      </c>
      <c r="W34" s="154">
        <v>548259</v>
      </c>
      <c r="X34" s="152">
        <v>7.3078599712909407</v>
      </c>
      <c r="Y34" s="205">
        <v>40039</v>
      </c>
      <c r="Z34" s="154">
        <v>550313</v>
      </c>
      <c r="AA34" s="152">
        <v>7.2756776598045105</v>
      </c>
      <c r="AB34" s="154">
        <v>39944</v>
      </c>
      <c r="AC34" s="154">
        <v>552426</v>
      </c>
      <c r="AD34" s="152">
        <v>7.2306517071969818</v>
      </c>
      <c r="AE34" s="154">
        <v>40161</v>
      </c>
      <c r="AF34" s="154">
        <v>558223</v>
      </c>
      <c r="AG34" s="152">
        <v>7.1944366319553295</v>
      </c>
      <c r="AH34" s="154">
        <v>40351</v>
      </c>
      <c r="AI34" s="154">
        <v>558445</v>
      </c>
      <c r="AJ34" s="152">
        <v>7.2255996561881659</v>
      </c>
      <c r="AK34" s="154">
        <v>40553</v>
      </c>
      <c r="AL34" s="154">
        <v>558153</v>
      </c>
      <c r="AM34" s="152">
        <v>7.2655705514437798</v>
      </c>
      <c r="AN34" s="154">
        <v>40916</v>
      </c>
      <c r="AO34" s="154">
        <v>561111</v>
      </c>
      <c r="AP34" s="152">
        <v>7.2919618399924433</v>
      </c>
      <c r="AQ34" s="154">
        <v>41569</v>
      </c>
      <c r="AR34" s="154">
        <v>558330</v>
      </c>
      <c r="AS34" s="152">
        <v>7.4452384790356954</v>
      </c>
      <c r="AT34" s="154">
        <v>41843</v>
      </c>
      <c r="AU34" s="154">
        <v>551192</v>
      </c>
      <c r="AV34" s="152">
        <v>7.5913656221425567</v>
      </c>
      <c r="AW34" s="154">
        <v>42191</v>
      </c>
      <c r="AX34" s="154">
        <v>547260</v>
      </c>
      <c r="AY34" s="152">
        <v>7.7094982275335306</v>
      </c>
      <c r="AZ34" s="154">
        <v>42201</v>
      </c>
      <c r="BA34" s="154">
        <v>539687</v>
      </c>
      <c r="BB34" s="152">
        <v>7.8195324326878355</v>
      </c>
      <c r="BC34" s="154">
        <v>42094</v>
      </c>
      <c r="BD34" s="154">
        <v>531317</v>
      </c>
      <c r="BE34" s="152">
        <v>7.9225772937813019</v>
      </c>
      <c r="BF34" s="154">
        <v>42347</v>
      </c>
      <c r="BG34" s="154">
        <v>528304</v>
      </c>
      <c r="BH34" s="152">
        <v>8.0156500802568207</v>
      </c>
      <c r="BI34" s="154">
        <v>42491</v>
      </c>
      <c r="BJ34" s="154">
        <v>519387</v>
      </c>
      <c r="BK34" s="152">
        <v>8.1809902827756567</v>
      </c>
      <c r="BL34" s="154">
        <v>42619</v>
      </c>
      <c r="BM34" s="154">
        <v>509336</v>
      </c>
      <c r="BN34" s="152">
        <v>8.3675609028224986</v>
      </c>
      <c r="BO34" s="154">
        <v>42686</v>
      </c>
      <c r="BP34" s="154">
        <v>494445</v>
      </c>
      <c r="BQ34" s="152">
        <v>8.6331138953776456</v>
      </c>
      <c r="BR34" s="154">
        <v>42250</v>
      </c>
      <c r="BS34" s="154">
        <v>476129</v>
      </c>
      <c r="BT34" s="152">
        <v>8.873645587645365</v>
      </c>
      <c r="BU34" s="154">
        <v>41994</v>
      </c>
      <c r="BV34" s="154">
        <v>464596</v>
      </c>
      <c r="BW34" s="152">
        <v>9.0388208249748168</v>
      </c>
      <c r="BX34" s="154">
        <v>41865</v>
      </c>
      <c r="BY34" s="154">
        <v>453680</v>
      </c>
      <c r="BZ34" s="152">
        <f t="shared" si="0"/>
        <v>9.2278698642214767</v>
      </c>
    </row>
    <row r="35" spans="1:78" x14ac:dyDescent="0.2">
      <c r="A35" s="158" t="s">
        <v>184</v>
      </c>
      <c r="B35" s="158" t="s">
        <v>190</v>
      </c>
      <c r="C35" s="158" t="s">
        <v>267</v>
      </c>
      <c r="D35" s="158" t="s">
        <v>268</v>
      </c>
      <c r="E35" s="158" t="s">
        <v>269</v>
      </c>
      <c r="F35" s="158" t="s">
        <v>163</v>
      </c>
      <c r="G35" s="170">
        <v>66623</v>
      </c>
      <c r="H35" s="193">
        <v>686536</v>
      </c>
      <c r="I35" s="191">
        <v>9.7042252700513885</v>
      </c>
      <c r="J35" s="154">
        <v>66384</v>
      </c>
      <c r="K35" s="157">
        <v>685364</v>
      </c>
      <c r="L35" s="152">
        <v>9.6859479050548334</v>
      </c>
      <c r="M35" s="154">
        <v>66096</v>
      </c>
      <c r="N35" s="154">
        <v>683648</v>
      </c>
      <c r="O35" s="152">
        <v>9.6681333083692191</v>
      </c>
      <c r="P35" s="154">
        <v>65756</v>
      </c>
      <c r="Q35" s="154">
        <v>682685</v>
      </c>
      <c r="R35" s="152">
        <v>9.6319678914872888</v>
      </c>
      <c r="S35" s="154">
        <v>65657</v>
      </c>
      <c r="T35" s="154">
        <v>682901</v>
      </c>
      <c r="U35" s="152">
        <v>9.6144243455493559</v>
      </c>
      <c r="V35" s="154">
        <v>65593</v>
      </c>
      <c r="W35" s="154">
        <v>682810</v>
      </c>
      <c r="X35" s="152">
        <v>9.6063326547648682</v>
      </c>
      <c r="Y35" s="205">
        <v>65063</v>
      </c>
      <c r="Z35" s="154">
        <v>680820</v>
      </c>
      <c r="AA35" s="152">
        <v>9.5565641432390347</v>
      </c>
      <c r="AB35" s="154">
        <v>64655</v>
      </c>
      <c r="AC35" s="154">
        <v>679642</v>
      </c>
      <c r="AD35" s="152">
        <v>9.5130966008575104</v>
      </c>
      <c r="AE35" s="154">
        <v>64288</v>
      </c>
      <c r="AF35" s="154">
        <v>682193</v>
      </c>
      <c r="AG35" s="152">
        <v>9.4237261302886424</v>
      </c>
      <c r="AH35" s="154">
        <v>63848</v>
      </c>
      <c r="AI35" s="154">
        <v>680385</v>
      </c>
      <c r="AJ35" s="152">
        <v>9.3840987088192716</v>
      </c>
      <c r="AK35" s="154">
        <v>63487</v>
      </c>
      <c r="AL35" s="154">
        <v>677789</v>
      </c>
      <c r="AM35" s="152">
        <v>9.3667793369322911</v>
      </c>
      <c r="AN35" s="154">
        <v>63471</v>
      </c>
      <c r="AO35" s="154">
        <v>680887</v>
      </c>
      <c r="AP35" s="152">
        <v>9.3218111081574477</v>
      </c>
      <c r="AQ35" s="154">
        <v>63582</v>
      </c>
      <c r="AR35" s="154">
        <v>675507</v>
      </c>
      <c r="AS35" s="152">
        <v>9.4124857329383715</v>
      </c>
      <c r="AT35" s="154">
        <v>62988</v>
      </c>
      <c r="AU35" s="154">
        <v>663636</v>
      </c>
      <c r="AV35" s="152">
        <v>9.4913476664918708</v>
      </c>
      <c r="AW35" s="154">
        <v>62685</v>
      </c>
      <c r="AX35" s="154">
        <v>656264</v>
      </c>
      <c r="AY35" s="152">
        <v>9.5517962283471292</v>
      </c>
      <c r="AZ35" s="154">
        <v>62372</v>
      </c>
      <c r="BA35" s="154">
        <v>648803</v>
      </c>
      <c r="BB35" s="152">
        <v>9.6133957457040111</v>
      </c>
      <c r="BC35" s="154">
        <v>61330</v>
      </c>
      <c r="BD35" s="154">
        <v>638188</v>
      </c>
      <c r="BE35" s="152">
        <v>9.6100208715926971</v>
      </c>
      <c r="BF35" s="154">
        <v>61031</v>
      </c>
      <c r="BG35" s="154">
        <v>634823</v>
      </c>
      <c r="BH35" s="152">
        <v>9.6138608714555076</v>
      </c>
      <c r="BI35" s="154">
        <v>60481</v>
      </c>
      <c r="BJ35" s="154">
        <v>624951</v>
      </c>
      <c r="BK35" s="152">
        <v>9.6777187331486783</v>
      </c>
      <c r="BL35" s="154">
        <v>60079</v>
      </c>
      <c r="BM35" s="154">
        <v>613490</v>
      </c>
      <c r="BN35" s="152">
        <v>9.7929876607605664</v>
      </c>
      <c r="BO35" s="154">
        <v>59729</v>
      </c>
      <c r="BP35" s="154">
        <v>596830</v>
      </c>
      <c r="BQ35" s="152">
        <v>10.007707387363237</v>
      </c>
      <c r="BR35" s="154">
        <v>58775</v>
      </c>
      <c r="BS35" s="154">
        <v>575063</v>
      </c>
      <c r="BT35" s="152">
        <v>10.220619306058641</v>
      </c>
      <c r="BU35" s="154">
        <v>58126</v>
      </c>
      <c r="BV35" s="154">
        <v>559189</v>
      </c>
      <c r="BW35" s="152">
        <v>10.394696605262265</v>
      </c>
      <c r="BX35" s="154">
        <v>57496</v>
      </c>
      <c r="BY35" s="154">
        <v>543281</v>
      </c>
      <c r="BZ35" s="152">
        <f t="shared" si="0"/>
        <v>10.583105243879318</v>
      </c>
    </row>
    <row r="36" spans="1:78" x14ac:dyDescent="0.2">
      <c r="A36" s="158" t="s">
        <v>181</v>
      </c>
      <c r="B36" s="158" t="s">
        <v>199</v>
      </c>
      <c r="C36" s="158" t="s">
        <v>200</v>
      </c>
      <c r="D36" s="158" t="s">
        <v>201</v>
      </c>
      <c r="E36" s="158" t="s">
        <v>270</v>
      </c>
      <c r="F36" s="158" t="s">
        <v>25</v>
      </c>
      <c r="G36" s="170">
        <v>10936</v>
      </c>
      <c r="H36" s="193">
        <v>193061</v>
      </c>
      <c r="I36" s="191">
        <v>5.6645308995602424</v>
      </c>
      <c r="J36" s="154">
        <v>10846</v>
      </c>
      <c r="K36" s="157">
        <v>192250</v>
      </c>
      <c r="L36" s="152">
        <v>5.6416124837451243</v>
      </c>
      <c r="M36" s="154">
        <v>10691</v>
      </c>
      <c r="N36" s="154">
        <v>190994</v>
      </c>
      <c r="O36" s="152">
        <v>5.5975580384724122</v>
      </c>
      <c r="P36" s="154">
        <v>10727</v>
      </c>
      <c r="Q36" s="154">
        <v>191659</v>
      </c>
      <c r="R36" s="152">
        <v>5.5969195289550706</v>
      </c>
      <c r="S36" s="154">
        <v>10678</v>
      </c>
      <c r="T36" s="154">
        <v>191515</v>
      </c>
      <c r="U36" s="152">
        <v>5.5755423857139128</v>
      </c>
      <c r="V36" s="154">
        <v>10669</v>
      </c>
      <c r="W36" s="154">
        <v>191150</v>
      </c>
      <c r="X36" s="152">
        <v>5.5814805126863725</v>
      </c>
      <c r="Y36" s="205">
        <v>10641</v>
      </c>
      <c r="Z36" s="154">
        <v>191231</v>
      </c>
      <c r="AA36" s="152">
        <v>5.5644743791540074</v>
      </c>
      <c r="AB36" s="154">
        <v>10613</v>
      </c>
      <c r="AC36" s="154">
        <v>191233</v>
      </c>
      <c r="AD36" s="152">
        <v>5.5497743590279915</v>
      </c>
      <c r="AE36" s="154">
        <v>10650</v>
      </c>
      <c r="AF36" s="154">
        <v>192508</v>
      </c>
      <c r="AG36" s="152">
        <v>5.5322376212936604</v>
      </c>
      <c r="AH36" s="154">
        <v>10720</v>
      </c>
      <c r="AI36" s="154">
        <v>191698</v>
      </c>
      <c r="AJ36" s="152">
        <v>5.5921292866905237</v>
      </c>
      <c r="AK36" s="154">
        <v>10681</v>
      </c>
      <c r="AL36" s="154">
        <v>191217</v>
      </c>
      <c r="AM36" s="152">
        <v>5.5858004256943685</v>
      </c>
      <c r="AN36" s="154">
        <v>10696</v>
      </c>
      <c r="AO36" s="154">
        <v>191471</v>
      </c>
      <c r="AP36" s="152">
        <v>5.586224545753665</v>
      </c>
      <c r="AQ36" s="154">
        <v>10843</v>
      </c>
      <c r="AR36" s="154">
        <v>189844</v>
      </c>
      <c r="AS36" s="152">
        <v>5.7115315732917553</v>
      </c>
      <c r="AT36" s="154">
        <v>10866</v>
      </c>
      <c r="AU36" s="154">
        <v>186581</v>
      </c>
      <c r="AV36" s="152">
        <v>5.8237441111367181</v>
      </c>
      <c r="AW36" s="154">
        <v>10994</v>
      </c>
      <c r="AX36" s="154">
        <v>184642</v>
      </c>
      <c r="AY36" s="152">
        <v>5.9542249325722212</v>
      </c>
      <c r="AZ36" s="154">
        <v>10961</v>
      </c>
      <c r="BA36" s="154">
        <v>181157</v>
      </c>
      <c r="BB36" s="152">
        <v>6.0505528353858811</v>
      </c>
      <c r="BC36" s="154">
        <v>10818</v>
      </c>
      <c r="BD36" s="154">
        <v>178007</v>
      </c>
      <c r="BE36" s="152">
        <v>6.0772890953726542</v>
      </c>
      <c r="BF36" s="154">
        <v>10874</v>
      </c>
      <c r="BG36" s="154">
        <v>176912</v>
      </c>
      <c r="BH36" s="152">
        <v>6.1465587410690059</v>
      </c>
      <c r="BI36" s="154">
        <v>10916</v>
      </c>
      <c r="BJ36" s="154">
        <v>173602</v>
      </c>
      <c r="BK36" s="152">
        <v>6.2879459914056284</v>
      </c>
      <c r="BL36" s="154">
        <v>11003</v>
      </c>
      <c r="BM36" s="154">
        <v>169721</v>
      </c>
      <c r="BN36" s="152">
        <v>6.4829926762156722</v>
      </c>
      <c r="BO36" s="154">
        <v>11079</v>
      </c>
      <c r="BP36" s="154">
        <v>163481</v>
      </c>
      <c r="BQ36" s="152">
        <v>6.7769343226429983</v>
      </c>
      <c r="BR36" s="154">
        <v>10981</v>
      </c>
      <c r="BS36" s="154">
        <v>156310</v>
      </c>
      <c r="BT36" s="152">
        <v>7.0251423453393897</v>
      </c>
      <c r="BU36" s="154">
        <v>10978</v>
      </c>
      <c r="BV36" s="154">
        <v>151577</v>
      </c>
      <c r="BW36" s="152">
        <v>7.2425236018657193</v>
      </c>
      <c r="BX36" s="154">
        <v>11033</v>
      </c>
      <c r="BY36" s="154">
        <v>147200</v>
      </c>
      <c r="BZ36" s="152">
        <f t="shared" si="0"/>
        <v>7.4952445652173916</v>
      </c>
    </row>
    <row r="37" spans="1:78" x14ac:dyDescent="0.2">
      <c r="A37" s="158" t="s">
        <v>184</v>
      </c>
      <c r="B37" s="158" t="s">
        <v>190</v>
      </c>
      <c r="C37" s="158" t="s">
        <v>271</v>
      </c>
      <c r="D37" s="158" t="s">
        <v>272</v>
      </c>
      <c r="E37" s="158" t="s">
        <v>273</v>
      </c>
      <c r="F37" s="158" t="s">
        <v>26</v>
      </c>
      <c r="G37" s="170">
        <v>34899</v>
      </c>
      <c r="H37" s="193">
        <v>421754</v>
      </c>
      <c r="I37" s="191">
        <v>8.2747288703841573</v>
      </c>
      <c r="J37" s="154">
        <v>35016</v>
      </c>
      <c r="K37" s="157">
        <v>421012</v>
      </c>
      <c r="L37" s="152">
        <v>8.3171026004009381</v>
      </c>
      <c r="M37" s="154">
        <v>34956</v>
      </c>
      <c r="N37" s="154">
        <v>420097</v>
      </c>
      <c r="O37" s="152">
        <v>8.3209354030140652</v>
      </c>
      <c r="P37" s="154">
        <v>35018</v>
      </c>
      <c r="Q37" s="154">
        <v>420760</v>
      </c>
      <c r="R37" s="152">
        <v>8.3225591786291471</v>
      </c>
      <c r="S37" s="154">
        <v>34963</v>
      </c>
      <c r="T37" s="154">
        <v>420418</v>
      </c>
      <c r="U37" s="152">
        <v>8.3162471635372412</v>
      </c>
      <c r="V37" s="154">
        <v>35150</v>
      </c>
      <c r="W37" s="154">
        <v>421886</v>
      </c>
      <c r="X37" s="152">
        <v>8.331634612193815</v>
      </c>
      <c r="Y37" s="205">
        <v>35414</v>
      </c>
      <c r="Z37" s="154">
        <v>422122</v>
      </c>
      <c r="AA37" s="152">
        <v>8.3895177223646247</v>
      </c>
      <c r="AB37" s="154">
        <v>35443</v>
      </c>
      <c r="AC37" s="154">
        <v>420833</v>
      </c>
      <c r="AD37" s="152">
        <v>8.4221056808757861</v>
      </c>
      <c r="AE37" s="154">
        <v>35441</v>
      </c>
      <c r="AF37" s="154">
        <v>422740</v>
      </c>
      <c r="AG37" s="152">
        <v>8.3836400624497323</v>
      </c>
      <c r="AH37" s="154">
        <v>35370</v>
      </c>
      <c r="AI37" s="154">
        <v>422325</v>
      </c>
      <c r="AJ37" s="152">
        <v>8.3750665956313259</v>
      </c>
      <c r="AK37" s="154">
        <v>35365</v>
      </c>
      <c r="AL37" s="154">
        <v>421640</v>
      </c>
      <c r="AM37" s="152">
        <v>8.3874869556968026</v>
      </c>
      <c r="AN37" s="154">
        <v>35489</v>
      </c>
      <c r="AO37" s="154">
        <v>423987</v>
      </c>
      <c r="AP37" s="152">
        <v>8.3703038064846336</v>
      </c>
      <c r="AQ37" s="154">
        <v>35915</v>
      </c>
      <c r="AR37" s="154">
        <v>422046</v>
      </c>
      <c r="AS37" s="152">
        <v>8.5097359055647956</v>
      </c>
      <c r="AT37" s="154">
        <v>35816</v>
      </c>
      <c r="AU37" s="154">
        <v>414641</v>
      </c>
      <c r="AV37" s="152">
        <v>8.6378336922783809</v>
      </c>
      <c r="AW37" s="154">
        <v>35988</v>
      </c>
      <c r="AX37" s="154">
        <v>409531</v>
      </c>
      <c r="AY37" s="152">
        <v>8.7876131477226398</v>
      </c>
      <c r="AZ37" s="154">
        <v>35993</v>
      </c>
      <c r="BA37" s="154">
        <v>404131</v>
      </c>
      <c r="BB37" s="152">
        <v>8.9062704914990434</v>
      </c>
      <c r="BC37" s="154">
        <v>35768</v>
      </c>
      <c r="BD37" s="154">
        <v>397944</v>
      </c>
      <c r="BE37" s="152">
        <v>8.9881993446314041</v>
      </c>
      <c r="BF37" s="154">
        <v>35869</v>
      </c>
      <c r="BG37" s="154">
        <v>394982</v>
      </c>
      <c r="BH37" s="152">
        <v>9.0811733192904995</v>
      </c>
      <c r="BI37" s="154">
        <v>35690</v>
      </c>
      <c r="BJ37" s="154">
        <v>388004</v>
      </c>
      <c r="BK37" s="152">
        <v>9.1983587798063944</v>
      </c>
      <c r="BL37" s="154">
        <v>35823</v>
      </c>
      <c r="BM37" s="154">
        <v>382022</v>
      </c>
      <c r="BN37" s="152">
        <v>9.3772086424342049</v>
      </c>
      <c r="BO37" s="154">
        <v>36186</v>
      </c>
      <c r="BP37" s="154">
        <v>373461</v>
      </c>
      <c r="BQ37" s="152">
        <v>9.689365154594455</v>
      </c>
      <c r="BR37" s="154">
        <v>36143</v>
      </c>
      <c r="BS37" s="154">
        <v>361463</v>
      </c>
      <c r="BT37" s="152">
        <v>9.9990870434871617</v>
      </c>
      <c r="BU37" s="154">
        <v>36286</v>
      </c>
      <c r="BV37" s="154">
        <v>353610</v>
      </c>
      <c r="BW37" s="152">
        <v>10.261587624784367</v>
      </c>
      <c r="BX37" s="154">
        <v>36346</v>
      </c>
      <c r="BY37" s="154">
        <v>344430</v>
      </c>
      <c r="BZ37" s="152">
        <f t="shared" si="0"/>
        <v>10.552507040617833</v>
      </c>
    </row>
    <row r="38" spans="1:78" x14ac:dyDescent="0.2">
      <c r="A38" s="158" t="s">
        <v>180</v>
      </c>
      <c r="B38" s="158" t="s">
        <v>215</v>
      </c>
      <c r="C38" s="158" t="s">
        <v>274</v>
      </c>
      <c r="D38" s="158" t="s">
        <v>275</v>
      </c>
      <c r="E38" s="158" t="s">
        <v>276</v>
      </c>
      <c r="F38" s="158" t="s">
        <v>27</v>
      </c>
      <c r="G38" s="170">
        <v>10839</v>
      </c>
      <c r="H38" s="193">
        <v>193515</v>
      </c>
      <c r="I38" s="191">
        <v>5.6011161925432136</v>
      </c>
      <c r="J38" s="154">
        <v>10743</v>
      </c>
      <c r="K38" s="157">
        <v>193050</v>
      </c>
      <c r="L38" s="152">
        <v>5.5648795648795648</v>
      </c>
      <c r="M38" s="154">
        <v>10603</v>
      </c>
      <c r="N38" s="154">
        <v>192062</v>
      </c>
      <c r="O38" s="152">
        <v>5.5206131353417129</v>
      </c>
      <c r="P38" s="154">
        <v>10533</v>
      </c>
      <c r="Q38" s="154">
        <v>192018</v>
      </c>
      <c r="R38" s="152">
        <v>5.4854232415711026</v>
      </c>
      <c r="S38" s="154">
        <v>10475</v>
      </c>
      <c r="T38" s="154">
        <v>193213</v>
      </c>
      <c r="U38" s="152">
        <v>5.4214778508692483</v>
      </c>
      <c r="V38" s="154">
        <v>10417</v>
      </c>
      <c r="W38" s="154">
        <v>193220</v>
      </c>
      <c r="X38" s="152">
        <v>5.391263844322534</v>
      </c>
      <c r="Y38" s="205">
        <v>10424</v>
      </c>
      <c r="Z38" s="154">
        <v>193653</v>
      </c>
      <c r="AA38" s="152">
        <v>5.382823917006192</v>
      </c>
      <c r="AB38" s="154">
        <v>10378</v>
      </c>
      <c r="AC38" s="154">
        <v>193775</v>
      </c>
      <c r="AD38" s="152">
        <v>5.3556960392207458</v>
      </c>
      <c r="AE38" s="154">
        <v>10462</v>
      </c>
      <c r="AF38" s="154">
        <v>196636</v>
      </c>
      <c r="AG38" s="152">
        <v>5.3204906527797551</v>
      </c>
      <c r="AH38" s="154">
        <v>10382</v>
      </c>
      <c r="AI38" s="154">
        <v>195832</v>
      </c>
      <c r="AJ38" s="152">
        <v>5.3014829037133868</v>
      </c>
      <c r="AK38" s="154">
        <v>10355</v>
      </c>
      <c r="AL38" s="154">
        <v>195085</v>
      </c>
      <c r="AM38" s="152">
        <v>5.3079426916472308</v>
      </c>
      <c r="AN38" s="154">
        <v>10311</v>
      </c>
      <c r="AO38" s="154">
        <v>195246</v>
      </c>
      <c r="AP38" s="152">
        <v>5.2810300851233833</v>
      </c>
      <c r="AQ38" s="154">
        <v>10273</v>
      </c>
      <c r="AR38" s="154">
        <v>192833</v>
      </c>
      <c r="AS38" s="152">
        <v>5.3274076532543697</v>
      </c>
      <c r="AT38" s="154">
        <v>10294</v>
      </c>
      <c r="AU38" s="154">
        <v>189564</v>
      </c>
      <c r="AV38" s="152">
        <v>5.4303559747631409</v>
      </c>
      <c r="AW38" s="154">
        <v>10273</v>
      </c>
      <c r="AX38" s="154">
        <v>187332</v>
      </c>
      <c r="AY38" s="152">
        <v>5.4838468601200008</v>
      </c>
      <c r="AZ38" s="154">
        <v>10259</v>
      </c>
      <c r="BA38" s="154">
        <v>184073</v>
      </c>
      <c r="BB38" s="152">
        <v>5.5733323192429092</v>
      </c>
      <c r="BC38" s="154">
        <v>10088</v>
      </c>
      <c r="BD38" s="154">
        <v>179998</v>
      </c>
      <c r="BE38" s="152">
        <v>5.6045067167412972</v>
      </c>
      <c r="BF38" s="154">
        <v>10137</v>
      </c>
      <c r="BG38" s="154">
        <v>179509</v>
      </c>
      <c r="BH38" s="152">
        <v>5.6470706204145751</v>
      </c>
      <c r="BI38" s="154">
        <v>10077</v>
      </c>
      <c r="BJ38" s="154">
        <v>175481</v>
      </c>
      <c r="BK38" s="152">
        <v>5.7425020372575952</v>
      </c>
      <c r="BL38" s="154">
        <v>10075</v>
      </c>
      <c r="BM38" s="154">
        <v>171263</v>
      </c>
      <c r="BN38" s="152">
        <v>5.8827651039629103</v>
      </c>
      <c r="BO38" s="154">
        <v>9958</v>
      </c>
      <c r="BP38" s="154">
        <v>163613</v>
      </c>
      <c r="BQ38" s="152">
        <v>6.086313434751518</v>
      </c>
      <c r="BR38" s="154">
        <v>9882</v>
      </c>
      <c r="BS38" s="154">
        <v>156590</v>
      </c>
      <c r="BT38" s="152">
        <v>6.3107478127594359</v>
      </c>
      <c r="BU38" s="154">
        <v>9817</v>
      </c>
      <c r="BV38" s="154">
        <v>152034</v>
      </c>
      <c r="BW38" s="152">
        <v>6.4571082784114084</v>
      </c>
      <c r="BX38" s="154">
        <v>9870</v>
      </c>
      <c r="BY38" s="154">
        <v>148249</v>
      </c>
      <c r="BZ38" s="152">
        <f t="shared" si="0"/>
        <v>6.6577177586358092</v>
      </c>
    </row>
    <row r="39" spans="1:78" x14ac:dyDescent="0.2">
      <c r="A39" s="158" t="s">
        <v>161</v>
      </c>
      <c r="B39" s="158" t="s">
        <v>195</v>
      </c>
      <c r="C39" s="158" t="s">
        <v>231</v>
      </c>
      <c r="D39" s="158" t="s">
        <v>232</v>
      </c>
      <c r="E39" s="158" t="s">
        <v>277</v>
      </c>
      <c r="F39" s="158" t="s">
        <v>28</v>
      </c>
      <c r="G39" s="170">
        <v>16483</v>
      </c>
      <c r="H39" s="193">
        <v>167950</v>
      </c>
      <c r="I39" s="191">
        <v>9.8142304257219415</v>
      </c>
      <c r="J39" s="154">
        <v>16292</v>
      </c>
      <c r="K39" s="157">
        <v>167528</v>
      </c>
      <c r="L39" s="152">
        <v>9.7249415023160317</v>
      </c>
      <c r="M39" s="154">
        <v>16073</v>
      </c>
      <c r="N39" s="154">
        <v>166919</v>
      </c>
      <c r="O39" s="152">
        <v>9.6292213588626812</v>
      </c>
      <c r="P39" s="154">
        <v>15838</v>
      </c>
      <c r="Q39" s="154">
        <v>166983</v>
      </c>
      <c r="R39" s="152">
        <v>9.4847978536737276</v>
      </c>
      <c r="S39" s="154">
        <v>15629</v>
      </c>
      <c r="T39" s="154">
        <v>167138</v>
      </c>
      <c r="U39" s="152">
        <v>9.350955497852075</v>
      </c>
      <c r="V39" s="154">
        <v>15391</v>
      </c>
      <c r="W39" s="154">
        <v>167272</v>
      </c>
      <c r="X39" s="152">
        <v>9.2011813094839532</v>
      </c>
      <c r="Y39" s="205">
        <v>15181</v>
      </c>
      <c r="Z39" s="154">
        <v>167500</v>
      </c>
      <c r="AA39" s="152">
        <v>9.0632835820895519</v>
      </c>
      <c r="AB39" s="154">
        <v>15005</v>
      </c>
      <c r="AC39" s="154">
        <v>167809</v>
      </c>
      <c r="AD39" s="152">
        <v>8.9417134957004691</v>
      </c>
      <c r="AE39" s="154">
        <v>15031</v>
      </c>
      <c r="AF39" s="154">
        <v>169904</v>
      </c>
      <c r="AG39" s="152">
        <v>8.8467605235897917</v>
      </c>
      <c r="AH39" s="154">
        <v>14880</v>
      </c>
      <c r="AI39" s="154">
        <v>170350</v>
      </c>
      <c r="AJ39" s="152">
        <v>8.7349574405635462</v>
      </c>
      <c r="AK39" s="154">
        <v>14733</v>
      </c>
      <c r="AL39" s="154">
        <v>170031</v>
      </c>
      <c r="AM39" s="152">
        <v>8.6648905199640058</v>
      </c>
      <c r="AN39" s="154">
        <v>14731</v>
      </c>
      <c r="AO39" s="154">
        <v>170887</v>
      </c>
      <c r="AP39" s="152">
        <v>8.6203163494004809</v>
      </c>
      <c r="AQ39" s="154">
        <v>15038</v>
      </c>
      <c r="AR39" s="154">
        <v>171967</v>
      </c>
      <c r="AS39" s="152">
        <v>8.7447010182186116</v>
      </c>
      <c r="AT39" s="154">
        <v>15030</v>
      </c>
      <c r="AU39" s="154">
        <v>169308</v>
      </c>
      <c r="AV39" s="152">
        <v>8.8773123538167127</v>
      </c>
      <c r="AW39" s="154">
        <v>15074</v>
      </c>
      <c r="AX39" s="154">
        <v>167307</v>
      </c>
      <c r="AY39" s="152">
        <v>9.0097844083032985</v>
      </c>
      <c r="AZ39" s="154">
        <v>15146</v>
      </c>
      <c r="BA39" s="154">
        <v>165060</v>
      </c>
      <c r="BB39" s="152">
        <v>9.176057191324368</v>
      </c>
      <c r="BC39" s="154">
        <v>15042</v>
      </c>
      <c r="BD39" s="154">
        <v>162848</v>
      </c>
      <c r="BE39" s="152">
        <v>9.2368343485950088</v>
      </c>
      <c r="BF39" s="154">
        <v>15095</v>
      </c>
      <c r="BG39" s="154">
        <v>161948</v>
      </c>
      <c r="BH39" s="152">
        <v>9.3208931261886541</v>
      </c>
      <c r="BI39" s="154">
        <v>14994</v>
      </c>
      <c r="BJ39" s="154">
        <v>158462</v>
      </c>
      <c r="BK39" s="152">
        <v>9.4622054498870387</v>
      </c>
      <c r="BL39" s="154">
        <v>14944</v>
      </c>
      <c r="BM39" s="154">
        <v>154066</v>
      </c>
      <c r="BN39" s="152">
        <v>9.699739072864876</v>
      </c>
      <c r="BO39" s="154">
        <v>14762</v>
      </c>
      <c r="BP39" s="154">
        <v>147319</v>
      </c>
      <c r="BQ39" s="152">
        <v>10.020431851967498</v>
      </c>
      <c r="BR39" s="154">
        <v>14625</v>
      </c>
      <c r="BS39" s="154">
        <v>141876</v>
      </c>
      <c r="BT39" s="152">
        <v>10.308297386450139</v>
      </c>
      <c r="BU39" s="154">
        <v>14525</v>
      </c>
      <c r="BV39" s="154">
        <v>136572</v>
      </c>
      <c r="BW39" s="152">
        <v>10.635415751398531</v>
      </c>
      <c r="BX39" s="154">
        <v>14393</v>
      </c>
      <c r="BY39" s="154">
        <v>132000</v>
      </c>
      <c r="BZ39" s="152">
        <f t="shared" si="0"/>
        <v>10.903787878787879</v>
      </c>
    </row>
    <row r="40" spans="1:78" x14ac:dyDescent="0.2">
      <c r="A40" s="158" t="s">
        <v>179</v>
      </c>
      <c r="B40" s="158" t="s">
        <v>203</v>
      </c>
      <c r="C40" s="158" t="s">
        <v>278</v>
      </c>
      <c r="D40" s="158" t="s">
        <v>279</v>
      </c>
      <c r="E40" s="158" t="s">
        <v>280</v>
      </c>
      <c r="F40" s="158" t="s">
        <v>29</v>
      </c>
      <c r="G40" s="170">
        <v>30194</v>
      </c>
      <c r="H40" s="193">
        <v>329866</v>
      </c>
      <c r="I40" s="191">
        <v>9.1534138104563674</v>
      </c>
      <c r="J40" s="154">
        <v>29824</v>
      </c>
      <c r="K40" s="157">
        <v>327886</v>
      </c>
      <c r="L40" s="152">
        <v>9.0958442873437733</v>
      </c>
      <c r="M40" s="154">
        <v>29442</v>
      </c>
      <c r="N40" s="154">
        <v>326109</v>
      </c>
      <c r="O40" s="152">
        <v>9.0282696889690257</v>
      </c>
      <c r="P40" s="154">
        <v>29203</v>
      </c>
      <c r="Q40" s="154">
        <v>326157</v>
      </c>
      <c r="R40" s="152">
        <v>8.9536634197641014</v>
      </c>
      <c r="S40" s="154">
        <v>29059</v>
      </c>
      <c r="T40" s="154">
        <v>325178</v>
      </c>
      <c r="U40" s="152">
        <v>8.936336406521967</v>
      </c>
      <c r="V40" s="154">
        <v>28920</v>
      </c>
      <c r="W40" s="154">
        <v>324750</v>
      </c>
      <c r="X40" s="152">
        <v>8.9053117782909936</v>
      </c>
      <c r="Y40" s="205">
        <v>28570</v>
      </c>
      <c r="Z40" s="154">
        <v>324406</v>
      </c>
      <c r="AA40" s="152">
        <v>8.8068654710455405</v>
      </c>
      <c r="AB40" s="154">
        <v>28206</v>
      </c>
      <c r="AC40" s="154">
        <v>324043</v>
      </c>
      <c r="AD40" s="152">
        <v>8.7044003419299276</v>
      </c>
      <c r="AE40" s="154">
        <v>28060</v>
      </c>
      <c r="AF40" s="154">
        <v>327308</v>
      </c>
      <c r="AG40" s="152">
        <v>8.5729649137815152</v>
      </c>
      <c r="AH40" s="154">
        <v>27909</v>
      </c>
      <c r="AI40" s="154">
        <v>327389</v>
      </c>
      <c r="AJ40" s="152">
        <v>8.5247213559404873</v>
      </c>
      <c r="AK40" s="154">
        <v>27637</v>
      </c>
      <c r="AL40" s="154">
        <v>326966</v>
      </c>
      <c r="AM40" s="152">
        <v>8.4525608167210038</v>
      </c>
      <c r="AN40" s="154">
        <v>27704</v>
      </c>
      <c r="AO40" s="154">
        <v>328775</v>
      </c>
      <c r="AP40" s="152">
        <v>8.4264314500798427</v>
      </c>
      <c r="AQ40" s="154">
        <v>28085</v>
      </c>
      <c r="AR40" s="154">
        <v>328416</v>
      </c>
      <c r="AS40" s="152">
        <v>8.5516539998051257</v>
      </c>
      <c r="AT40" s="154">
        <v>28091</v>
      </c>
      <c r="AU40" s="154">
        <v>323886</v>
      </c>
      <c r="AV40" s="152">
        <v>8.6731133793989237</v>
      </c>
      <c r="AW40" s="154">
        <v>28280</v>
      </c>
      <c r="AX40" s="154">
        <v>321388</v>
      </c>
      <c r="AY40" s="152">
        <v>8.7993328935741211</v>
      </c>
      <c r="AZ40" s="154">
        <v>28237</v>
      </c>
      <c r="BA40" s="154">
        <v>316776</v>
      </c>
      <c r="BB40" s="152">
        <v>8.9138697376063849</v>
      </c>
      <c r="BC40" s="154">
        <v>27908</v>
      </c>
      <c r="BD40" s="154">
        <v>312338</v>
      </c>
      <c r="BE40" s="152">
        <v>8.9351920035346328</v>
      </c>
      <c r="BF40" s="154">
        <v>28035</v>
      </c>
      <c r="BG40" s="154">
        <v>312211</v>
      </c>
      <c r="BH40" s="152">
        <v>8.9795042455262628</v>
      </c>
      <c r="BI40" s="154">
        <v>27965</v>
      </c>
      <c r="BJ40" s="154">
        <v>307223</v>
      </c>
      <c r="BK40" s="152">
        <v>9.1025086012440468</v>
      </c>
      <c r="BL40" s="154">
        <v>28082</v>
      </c>
      <c r="BM40" s="154">
        <v>301411</v>
      </c>
      <c r="BN40" s="152">
        <v>9.3168464322801743</v>
      </c>
      <c r="BO40" s="154">
        <v>28314</v>
      </c>
      <c r="BP40" s="154">
        <v>292900</v>
      </c>
      <c r="BQ40" s="152">
        <v>9.6667804711505632</v>
      </c>
      <c r="BR40" s="154">
        <v>28217</v>
      </c>
      <c r="BS40" s="154">
        <v>283755</v>
      </c>
      <c r="BT40" s="152">
        <v>9.9441419534457545</v>
      </c>
      <c r="BU40" s="154">
        <v>28220</v>
      </c>
      <c r="BV40" s="154">
        <v>276280</v>
      </c>
      <c r="BW40" s="152">
        <v>10.214275372810192</v>
      </c>
      <c r="BX40" s="154">
        <v>28093</v>
      </c>
      <c r="BY40" s="154">
        <v>268619</v>
      </c>
      <c r="BZ40" s="152">
        <f t="shared" si="0"/>
        <v>10.458307119004985</v>
      </c>
    </row>
    <row r="41" spans="1:78" x14ac:dyDescent="0.2">
      <c r="A41" s="158" t="s">
        <v>183</v>
      </c>
      <c r="B41" s="158" t="s">
        <v>211</v>
      </c>
      <c r="C41" s="158" t="s">
        <v>281</v>
      </c>
      <c r="D41" s="158" t="s">
        <v>282</v>
      </c>
      <c r="E41" s="158" t="s">
        <v>283</v>
      </c>
      <c r="F41" s="158" t="s">
        <v>148</v>
      </c>
      <c r="G41" s="170">
        <v>21305</v>
      </c>
      <c r="H41" s="193">
        <v>227922</v>
      </c>
      <c r="I41" s="191">
        <v>9.3474960732180321</v>
      </c>
      <c r="J41" s="154">
        <v>21391</v>
      </c>
      <c r="K41" s="157">
        <v>226657</v>
      </c>
      <c r="L41" s="152">
        <v>9.4376083685921905</v>
      </c>
      <c r="M41" s="154">
        <v>21328</v>
      </c>
      <c r="N41" s="154">
        <v>225852</v>
      </c>
      <c r="O41" s="152">
        <v>9.4433522837964681</v>
      </c>
      <c r="P41" s="154">
        <v>21357</v>
      </c>
      <c r="Q41" s="154">
        <v>225975</v>
      </c>
      <c r="R41" s="152">
        <v>9.4510454696315964</v>
      </c>
      <c r="S41" s="154">
        <v>21387</v>
      </c>
      <c r="T41" s="154">
        <v>226473</v>
      </c>
      <c r="U41" s="152">
        <v>9.4435098223629304</v>
      </c>
      <c r="V41" s="154">
        <v>21277</v>
      </c>
      <c r="W41" s="154">
        <v>226584</v>
      </c>
      <c r="X41" s="152">
        <v>9.3903364756558272</v>
      </c>
      <c r="Y41" s="205">
        <v>21411</v>
      </c>
      <c r="Z41" s="154">
        <v>227711</v>
      </c>
      <c r="AA41" s="152">
        <v>9.4027078182433002</v>
      </c>
      <c r="AB41" s="154">
        <v>21401</v>
      </c>
      <c r="AC41" s="154">
        <v>228026</v>
      </c>
      <c r="AD41" s="152">
        <v>9.385333251471323</v>
      </c>
      <c r="AE41" s="154">
        <v>21431</v>
      </c>
      <c r="AF41" s="154">
        <v>230717</v>
      </c>
      <c r="AG41" s="152">
        <v>9.288869047361052</v>
      </c>
      <c r="AH41" s="154">
        <v>21352</v>
      </c>
      <c r="AI41" s="154">
        <v>230055</v>
      </c>
      <c r="AJ41" s="152">
        <v>9.2812588294103584</v>
      </c>
      <c r="AK41" s="154">
        <v>21417</v>
      </c>
      <c r="AL41" s="154">
        <v>229251</v>
      </c>
      <c r="AM41" s="152">
        <v>9.3421620843529585</v>
      </c>
      <c r="AN41" s="154">
        <v>21451</v>
      </c>
      <c r="AO41" s="154">
        <v>229721</v>
      </c>
      <c r="AP41" s="152">
        <v>9.3378489559073845</v>
      </c>
      <c r="AQ41" s="154">
        <v>21567</v>
      </c>
      <c r="AR41" s="154">
        <v>227626</v>
      </c>
      <c r="AS41" s="152">
        <v>9.4747524447998028</v>
      </c>
      <c r="AT41" s="154">
        <v>21349</v>
      </c>
      <c r="AU41" s="154">
        <v>223351</v>
      </c>
      <c r="AV41" s="152">
        <v>9.5584976113829789</v>
      </c>
      <c r="AW41" s="154">
        <v>21414</v>
      </c>
      <c r="AX41" s="154">
        <v>220432</v>
      </c>
      <c r="AY41" s="152">
        <v>9.7145604993830297</v>
      </c>
      <c r="AZ41" s="154">
        <v>21176</v>
      </c>
      <c r="BA41" s="154">
        <v>216492</v>
      </c>
      <c r="BB41" s="152">
        <v>9.7814237939508164</v>
      </c>
      <c r="BC41" s="154">
        <v>20861</v>
      </c>
      <c r="BD41" s="154">
        <v>212448</v>
      </c>
      <c r="BE41" s="152">
        <v>9.819344027715017</v>
      </c>
      <c r="BF41" s="154">
        <v>20737</v>
      </c>
      <c r="BG41" s="154">
        <v>210330</v>
      </c>
      <c r="BH41" s="152">
        <v>9.8592687681262774</v>
      </c>
      <c r="BI41" s="154">
        <v>20356</v>
      </c>
      <c r="BJ41" s="154">
        <v>203973</v>
      </c>
      <c r="BK41" s="152">
        <v>9.9797522221078285</v>
      </c>
      <c r="BL41" s="154">
        <v>20127</v>
      </c>
      <c r="BM41" s="154">
        <v>197143</v>
      </c>
      <c r="BN41" s="152">
        <v>10.209340428014183</v>
      </c>
      <c r="BO41" s="154">
        <v>19975</v>
      </c>
      <c r="BP41" s="154">
        <v>188494</v>
      </c>
      <c r="BQ41" s="152">
        <v>10.597154286078071</v>
      </c>
      <c r="BR41" s="154">
        <v>19765</v>
      </c>
      <c r="BS41" s="154">
        <v>180975</v>
      </c>
      <c r="BT41" s="152">
        <v>10.921397983146845</v>
      </c>
      <c r="BU41" s="154">
        <v>19408</v>
      </c>
      <c r="BV41" s="154">
        <v>173670</v>
      </c>
      <c r="BW41" s="152">
        <v>11.175217366269361</v>
      </c>
      <c r="BX41" s="154">
        <v>19070</v>
      </c>
      <c r="BY41" s="154">
        <v>167086</v>
      </c>
      <c r="BZ41" s="152">
        <f t="shared" si="0"/>
        <v>11.413284177010642</v>
      </c>
    </row>
    <row r="42" spans="1:78" x14ac:dyDescent="0.2">
      <c r="A42" s="158" t="s">
        <v>182</v>
      </c>
      <c r="B42" s="158" t="s">
        <v>219</v>
      </c>
      <c r="C42" s="158" t="s">
        <v>220</v>
      </c>
      <c r="D42" s="158" t="s">
        <v>221</v>
      </c>
      <c r="E42" s="158" t="s">
        <v>284</v>
      </c>
      <c r="F42" s="158" t="s">
        <v>30</v>
      </c>
      <c r="G42" s="170">
        <v>14515</v>
      </c>
      <c r="H42" s="193">
        <v>211462</v>
      </c>
      <c r="I42" s="191">
        <v>6.8641174300820005</v>
      </c>
      <c r="J42" s="154">
        <v>14382</v>
      </c>
      <c r="K42" s="157">
        <v>210550</v>
      </c>
      <c r="L42" s="152">
        <v>6.8306815483258134</v>
      </c>
      <c r="M42" s="154">
        <v>14281</v>
      </c>
      <c r="N42" s="154">
        <v>210461</v>
      </c>
      <c r="O42" s="152">
        <v>6.785580226265199</v>
      </c>
      <c r="P42" s="154">
        <v>14174</v>
      </c>
      <c r="Q42" s="154">
        <v>211253</v>
      </c>
      <c r="R42" s="152">
        <v>6.7094905161110132</v>
      </c>
      <c r="S42" s="154">
        <v>14111</v>
      </c>
      <c r="T42" s="154">
        <v>211011</v>
      </c>
      <c r="U42" s="152">
        <v>6.6873290965873817</v>
      </c>
      <c r="V42" s="154">
        <v>14037</v>
      </c>
      <c r="W42" s="154">
        <v>211398</v>
      </c>
      <c r="X42" s="152">
        <v>6.6400817415491158</v>
      </c>
      <c r="Y42" s="205">
        <v>13805</v>
      </c>
      <c r="Z42" s="154">
        <v>210539</v>
      </c>
      <c r="AA42" s="152">
        <v>6.556979941958498</v>
      </c>
      <c r="AB42" s="154">
        <v>13565</v>
      </c>
      <c r="AC42" s="154">
        <v>210893</v>
      </c>
      <c r="AD42" s="152">
        <v>6.4321717648286096</v>
      </c>
      <c r="AE42" s="154">
        <v>13417</v>
      </c>
      <c r="AF42" s="154">
        <v>212496</v>
      </c>
      <c r="AG42" s="152">
        <v>6.3140012047285605</v>
      </c>
      <c r="AH42" s="154">
        <v>13272</v>
      </c>
      <c r="AI42" s="154">
        <v>212668</v>
      </c>
      <c r="AJ42" s="152">
        <v>6.2407132243684993</v>
      </c>
      <c r="AK42" s="154">
        <v>13146</v>
      </c>
      <c r="AL42" s="154">
        <v>211783</v>
      </c>
      <c r="AM42" s="152">
        <v>6.2072970918345671</v>
      </c>
      <c r="AN42" s="154">
        <v>13106</v>
      </c>
      <c r="AO42" s="154">
        <v>212907</v>
      </c>
      <c r="AP42" s="152">
        <v>6.1557393603780053</v>
      </c>
      <c r="AQ42" s="154">
        <v>13111</v>
      </c>
      <c r="AR42" s="154">
        <v>210786</v>
      </c>
      <c r="AS42" s="152">
        <v>6.2200525651608736</v>
      </c>
      <c r="AT42" s="154">
        <v>12999</v>
      </c>
      <c r="AU42" s="154">
        <v>206542</v>
      </c>
      <c r="AV42" s="152">
        <v>6.2936351928421344</v>
      </c>
      <c r="AW42" s="154">
        <v>12882</v>
      </c>
      <c r="AX42" s="154">
        <v>203294</v>
      </c>
      <c r="AY42" s="152">
        <v>6.3366356114789415</v>
      </c>
      <c r="AZ42" s="154">
        <v>12723</v>
      </c>
      <c r="BA42" s="154">
        <v>199983</v>
      </c>
      <c r="BB42" s="152">
        <v>6.3620407734657451</v>
      </c>
      <c r="BC42" s="154">
        <v>12444</v>
      </c>
      <c r="BD42" s="154">
        <v>196709</v>
      </c>
      <c r="BE42" s="152">
        <v>6.3260959081689201</v>
      </c>
      <c r="BF42" s="154">
        <v>12220</v>
      </c>
      <c r="BG42" s="154">
        <v>194395</v>
      </c>
      <c r="BH42" s="152">
        <v>6.2861699117775656</v>
      </c>
      <c r="BI42" s="154">
        <v>12141</v>
      </c>
      <c r="BJ42" s="154">
        <v>190042</v>
      </c>
      <c r="BK42" s="152">
        <v>6.3885877858578635</v>
      </c>
      <c r="BL42" s="154">
        <v>12117</v>
      </c>
      <c r="BM42" s="154">
        <v>184653</v>
      </c>
      <c r="BN42" s="152">
        <v>6.5620379847606047</v>
      </c>
      <c r="BO42" s="154">
        <v>12062</v>
      </c>
      <c r="BP42" s="154">
        <v>178374</v>
      </c>
      <c r="BQ42" s="152">
        <v>6.7621962842118242</v>
      </c>
      <c r="BR42" s="154">
        <v>11870</v>
      </c>
      <c r="BS42" s="154">
        <v>171024</v>
      </c>
      <c r="BT42" s="152">
        <v>6.9405463560669842</v>
      </c>
      <c r="BU42" s="154">
        <v>11758</v>
      </c>
      <c r="BV42" s="154">
        <v>166529</v>
      </c>
      <c r="BW42" s="152">
        <v>7.0606320820998141</v>
      </c>
      <c r="BX42" s="154">
        <v>11710</v>
      </c>
      <c r="BY42" s="154">
        <v>162306</v>
      </c>
      <c r="BZ42" s="152">
        <f t="shared" si="0"/>
        <v>7.2147671681884837</v>
      </c>
    </row>
    <row r="43" spans="1:78" x14ac:dyDescent="0.2">
      <c r="A43" s="158" t="s">
        <v>180</v>
      </c>
      <c r="B43" s="158" t="s">
        <v>215</v>
      </c>
      <c r="C43" s="158" t="s">
        <v>285</v>
      </c>
      <c r="D43" s="158" t="s">
        <v>286</v>
      </c>
      <c r="E43" s="158" t="s">
        <v>287</v>
      </c>
      <c r="F43" s="158" t="s">
        <v>31</v>
      </c>
      <c r="G43" s="170">
        <v>18803</v>
      </c>
      <c r="H43" s="193">
        <v>181489</v>
      </c>
      <c r="I43" s="191">
        <v>10.360407517810998</v>
      </c>
      <c r="J43" s="154">
        <v>18678</v>
      </c>
      <c r="K43" s="157">
        <v>180750</v>
      </c>
      <c r="L43" s="152">
        <v>10.333609958506223</v>
      </c>
      <c r="M43" s="154">
        <v>18540</v>
      </c>
      <c r="N43" s="154">
        <v>179743</v>
      </c>
      <c r="O43" s="152">
        <v>10.314727138191751</v>
      </c>
      <c r="P43" s="154">
        <v>18492</v>
      </c>
      <c r="Q43" s="154">
        <v>180525</v>
      </c>
      <c r="R43" s="152">
        <v>10.243456584960532</v>
      </c>
      <c r="S43" s="154">
        <v>18370</v>
      </c>
      <c r="T43" s="154">
        <v>181642</v>
      </c>
      <c r="U43" s="152">
        <v>10.113299787494082</v>
      </c>
      <c r="V43" s="154">
        <v>18319</v>
      </c>
      <c r="W43" s="154">
        <v>182525</v>
      </c>
      <c r="X43" s="152">
        <v>10.036433365292426</v>
      </c>
      <c r="Y43" s="205">
        <v>18327</v>
      </c>
      <c r="Z43" s="154">
        <v>183202</v>
      </c>
      <c r="AA43" s="152">
        <v>10.003711749871727</v>
      </c>
      <c r="AB43" s="154">
        <v>18255</v>
      </c>
      <c r="AC43" s="154">
        <v>183385</v>
      </c>
      <c r="AD43" s="152">
        <v>9.9544673773754671</v>
      </c>
      <c r="AE43" s="154">
        <v>18353</v>
      </c>
      <c r="AF43" s="154">
        <v>185672</v>
      </c>
      <c r="AG43" s="152">
        <v>9.8846352708001213</v>
      </c>
      <c r="AH43" s="154">
        <v>18303</v>
      </c>
      <c r="AI43" s="154">
        <v>185700</v>
      </c>
      <c r="AJ43" s="152">
        <v>9.8562197092084016</v>
      </c>
      <c r="AK43" s="154">
        <v>18357</v>
      </c>
      <c r="AL43" s="154">
        <v>185785</v>
      </c>
      <c r="AM43" s="152">
        <v>9.8807761659983306</v>
      </c>
      <c r="AN43" s="154">
        <v>18348</v>
      </c>
      <c r="AO43" s="154">
        <v>186088</v>
      </c>
      <c r="AP43" s="152">
        <v>9.8598512531705431</v>
      </c>
      <c r="AQ43" s="154">
        <v>18390</v>
      </c>
      <c r="AR43" s="154">
        <v>184094</v>
      </c>
      <c r="AS43" s="152">
        <v>9.9894619053309714</v>
      </c>
      <c r="AT43" s="154">
        <v>18209</v>
      </c>
      <c r="AU43" s="154">
        <v>180924</v>
      </c>
      <c r="AV43" s="152">
        <v>10.064446950100594</v>
      </c>
      <c r="AW43" s="154">
        <v>18290</v>
      </c>
      <c r="AX43" s="154">
        <v>179352</v>
      </c>
      <c r="AY43" s="152">
        <v>10.197823274900754</v>
      </c>
      <c r="AZ43" s="154">
        <v>18292</v>
      </c>
      <c r="BA43" s="154">
        <v>176395</v>
      </c>
      <c r="BB43" s="152">
        <v>10.369908444116897</v>
      </c>
      <c r="BC43" s="154">
        <v>18077</v>
      </c>
      <c r="BD43" s="154">
        <v>172059</v>
      </c>
      <c r="BE43" s="152">
        <v>10.506279822618986</v>
      </c>
      <c r="BF43" s="154">
        <v>18035</v>
      </c>
      <c r="BG43" s="154">
        <v>169898</v>
      </c>
      <c r="BH43" s="152">
        <v>10.615192644998764</v>
      </c>
      <c r="BI43" s="154">
        <v>17830</v>
      </c>
      <c r="BJ43" s="154">
        <v>165834</v>
      </c>
      <c r="BK43" s="152">
        <v>10.75171557099268</v>
      </c>
      <c r="BL43" s="154">
        <v>17761</v>
      </c>
      <c r="BM43" s="154">
        <v>162067</v>
      </c>
      <c r="BN43" s="152">
        <v>10.959047801218015</v>
      </c>
      <c r="BO43" s="154">
        <v>17537</v>
      </c>
      <c r="BP43" s="154">
        <v>155783</v>
      </c>
      <c r="BQ43" s="152">
        <v>11.25732589563688</v>
      </c>
      <c r="BR43" s="154">
        <v>17329</v>
      </c>
      <c r="BS43" s="154">
        <v>149414</v>
      </c>
      <c r="BT43" s="152">
        <v>11.597976093271045</v>
      </c>
      <c r="BU43" s="154">
        <v>17122</v>
      </c>
      <c r="BV43" s="154">
        <v>145041</v>
      </c>
      <c r="BW43" s="152">
        <v>11.804937914107045</v>
      </c>
      <c r="BX43" s="154">
        <v>16917</v>
      </c>
      <c r="BY43" s="154">
        <v>141220</v>
      </c>
      <c r="BZ43" s="152">
        <f t="shared" si="0"/>
        <v>11.979181419062455</v>
      </c>
    </row>
    <row r="44" spans="1:78" x14ac:dyDescent="0.2">
      <c r="A44" s="158" t="s">
        <v>181</v>
      </c>
      <c r="B44" s="158" t="s">
        <v>199</v>
      </c>
      <c r="C44" s="158" t="s">
        <v>288</v>
      </c>
      <c r="D44" s="158" t="s">
        <v>289</v>
      </c>
      <c r="E44" s="158" t="s">
        <v>290</v>
      </c>
      <c r="F44" s="158" t="s">
        <v>32</v>
      </c>
      <c r="G44" s="170">
        <v>10554</v>
      </c>
      <c r="H44" s="193">
        <v>179513</v>
      </c>
      <c r="I44" s="191">
        <v>5.8792399436252527</v>
      </c>
      <c r="J44" s="154">
        <v>10481</v>
      </c>
      <c r="K44" s="157">
        <v>179687</v>
      </c>
      <c r="L44" s="152">
        <v>5.8329205785616098</v>
      </c>
      <c r="M44" s="154">
        <v>10355</v>
      </c>
      <c r="N44" s="154">
        <v>179424</v>
      </c>
      <c r="O44" s="152">
        <v>5.7712457642232922</v>
      </c>
      <c r="P44" s="154">
        <v>10306</v>
      </c>
      <c r="Q44" s="154">
        <v>180070</v>
      </c>
      <c r="R44" s="152">
        <v>5.7233298161825958</v>
      </c>
      <c r="S44" s="154">
        <v>10212</v>
      </c>
      <c r="T44" s="154">
        <v>180174</v>
      </c>
      <c r="U44" s="152">
        <v>5.6678544074061739</v>
      </c>
      <c r="V44" s="154">
        <v>10144</v>
      </c>
      <c r="W44" s="154">
        <v>180610</v>
      </c>
      <c r="X44" s="152">
        <v>5.6165217872764517</v>
      </c>
      <c r="Y44" s="205">
        <v>9997</v>
      </c>
      <c r="Z44" s="154">
        <v>180561</v>
      </c>
      <c r="AA44" s="152">
        <v>5.5366330492188229</v>
      </c>
      <c r="AB44" s="154">
        <v>9769</v>
      </c>
      <c r="AC44" s="154">
        <v>180803</v>
      </c>
      <c r="AD44" s="152">
        <v>5.4031183110899708</v>
      </c>
      <c r="AE44" s="154">
        <v>9658</v>
      </c>
      <c r="AF44" s="154">
        <v>182010</v>
      </c>
      <c r="AG44" s="152">
        <v>5.3063018515466176</v>
      </c>
      <c r="AH44" s="154">
        <v>9501</v>
      </c>
      <c r="AI44" s="154">
        <v>181258</v>
      </c>
      <c r="AJ44" s="152">
        <v>5.2416996767039246</v>
      </c>
      <c r="AK44" s="154">
        <v>9383</v>
      </c>
      <c r="AL44" s="154">
        <v>180627</v>
      </c>
      <c r="AM44" s="152">
        <v>5.1946829654481341</v>
      </c>
      <c r="AN44" s="154">
        <v>9374</v>
      </c>
      <c r="AO44" s="154">
        <v>181025</v>
      </c>
      <c r="AP44" s="152">
        <v>5.1782902913962161</v>
      </c>
      <c r="AQ44" s="154">
        <v>9298</v>
      </c>
      <c r="AR44" s="154">
        <v>179106</v>
      </c>
      <c r="AS44" s="152">
        <v>5.1913392069500741</v>
      </c>
      <c r="AT44" s="154">
        <v>9230</v>
      </c>
      <c r="AU44" s="154">
        <v>176408</v>
      </c>
      <c r="AV44" s="152">
        <v>5.2321890163711391</v>
      </c>
      <c r="AW44" s="154">
        <v>9310</v>
      </c>
      <c r="AX44" s="154">
        <v>174549</v>
      </c>
      <c r="AY44" s="152">
        <v>5.3337458249545975</v>
      </c>
      <c r="AZ44" s="154">
        <v>9334</v>
      </c>
      <c r="BA44" s="154">
        <v>172505</v>
      </c>
      <c r="BB44" s="152">
        <v>5.4108576562998172</v>
      </c>
      <c r="BC44" s="154">
        <v>9227</v>
      </c>
      <c r="BD44" s="154">
        <v>169652</v>
      </c>
      <c r="BE44" s="152">
        <v>5.4387805625633652</v>
      </c>
      <c r="BF44" s="154">
        <v>9141</v>
      </c>
      <c r="BG44" s="154">
        <v>168641</v>
      </c>
      <c r="BH44" s="152">
        <v>5.4203900593568592</v>
      </c>
      <c r="BI44" s="154">
        <v>9047</v>
      </c>
      <c r="BJ44" s="154">
        <v>165541</v>
      </c>
      <c r="BK44" s="152">
        <v>5.4651113621398926</v>
      </c>
      <c r="BL44" s="154">
        <v>9050</v>
      </c>
      <c r="BM44" s="154">
        <v>162366</v>
      </c>
      <c r="BN44" s="152">
        <v>5.5738270327531625</v>
      </c>
      <c r="BO44" s="154">
        <v>9007</v>
      </c>
      <c r="BP44" s="154">
        <v>156852</v>
      </c>
      <c r="BQ44" s="152">
        <v>5.7423558513758195</v>
      </c>
      <c r="BR44" s="154">
        <v>8919</v>
      </c>
      <c r="BS44" s="154">
        <v>150971</v>
      </c>
      <c r="BT44" s="152">
        <v>5.9077571189168783</v>
      </c>
      <c r="BU44" s="154">
        <v>8807</v>
      </c>
      <c r="BV44" s="154">
        <v>147156</v>
      </c>
      <c r="BW44" s="152">
        <v>5.9848052406969474</v>
      </c>
      <c r="BX44" s="154">
        <v>8707</v>
      </c>
      <c r="BY44" s="154">
        <v>144079</v>
      </c>
      <c r="BZ44" s="152">
        <f t="shared" si="0"/>
        <v>6.0432124043059714</v>
      </c>
    </row>
    <row r="45" spans="1:78" x14ac:dyDescent="0.2">
      <c r="A45" s="158" t="s">
        <v>180</v>
      </c>
      <c r="B45" s="158" t="s">
        <v>215</v>
      </c>
      <c r="C45" s="158" t="s">
        <v>246</v>
      </c>
      <c r="D45" s="158" t="s">
        <v>247</v>
      </c>
      <c r="E45" s="158" t="s">
        <v>291</v>
      </c>
      <c r="F45" s="158" t="s">
        <v>33</v>
      </c>
      <c r="G45" s="170">
        <v>7180</v>
      </c>
      <c r="H45" s="193">
        <v>83860</v>
      </c>
      <c r="I45" s="191">
        <v>8.5618888623896972</v>
      </c>
      <c r="J45" s="154">
        <v>7126</v>
      </c>
      <c r="K45" s="157">
        <v>83422</v>
      </c>
      <c r="L45" s="152">
        <v>8.5421111936899141</v>
      </c>
      <c r="M45" s="154">
        <v>7034</v>
      </c>
      <c r="N45" s="154">
        <v>82548</v>
      </c>
      <c r="O45" s="152">
        <v>8.5211028734796717</v>
      </c>
      <c r="P45" s="154">
        <v>7072</v>
      </c>
      <c r="Q45" s="154">
        <v>83587</v>
      </c>
      <c r="R45" s="152">
        <v>8.4606457942024491</v>
      </c>
      <c r="S45" s="154">
        <v>7036</v>
      </c>
      <c r="T45" s="154">
        <v>83797</v>
      </c>
      <c r="U45" s="152">
        <v>8.396481974295023</v>
      </c>
      <c r="V45" s="154">
        <v>7021</v>
      </c>
      <c r="W45" s="154">
        <v>83782</v>
      </c>
      <c r="X45" s="152">
        <v>8.3800816404478287</v>
      </c>
      <c r="Y45" s="205">
        <v>7021</v>
      </c>
      <c r="Z45" s="154">
        <v>83584</v>
      </c>
      <c r="AA45" s="152">
        <v>8.3999330015313944</v>
      </c>
      <c r="AB45" s="154">
        <v>7001</v>
      </c>
      <c r="AC45" s="154">
        <v>83407</v>
      </c>
      <c r="AD45" s="152">
        <v>8.3937798985696652</v>
      </c>
      <c r="AE45" s="154">
        <v>6982</v>
      </c>
      <c r="AF45" s="154">
        <v>83954</v>
      </c>
      <c r="AG45" s="152">
        <v>8.3164590132691707</v>
      </c>
      <c r="AH45" s="154">
        <v>7042</v>
      </c>
      <c r="AI45" s="154">
        <v>83479</v>
      </c>
      <c r="AJ45" s="152">
        <v>8.4356544759759942</v>
      </c>
      <c r="AK45" s="154">
        <v>7098</v>
      </c>
      <c r="AL45" s="154">
        <v>83085</v>
      </c>
      <c r="AM45" s="152">
        <v>8.5430583137750489</v>
      </c>
      <c r="AN45" s="154">
        <v>7162</v>
      </c>
      <c r="AO45" s="154">
        <v>83054</v>
      </c>
      <c r="AP45" s="152">
        <v>8.6233053194307328</v>
      </c>
      <c r="AQ45" s="154">
        <v>7255</v>
      </c>
      <c r="AR45" s="154">
        <v>82227</v>
      </c>
      <c r="AS45" s="152">
        <v>8.8231359529108442</v>
      </c>
      <c r="AT45" s="154">
        <v>7263</v>
      </c>
      <c r="AU45" s="154">
        <v>80630</v>
      </c>
      <c r="AV45" s="152">
        <v>9.0078134689321594</v>
      </c>
      <c r="AW45" s="154">
        <v>7360</v>
      </c>
      <c r="AX45" s="154">
        <v>79908</v>
      </c>
      <c r="AY45" s="152">
        <v>9.2105921810081597</v>
      </c>
      <c r="AZ45" s="154">
        <v>7365</v>
      </c>
      <c r="BA45" s="154">
        <v>77887</v>
      </c>
      <c r="BB45" s="152">
        <v>9.4560067790517017</v>
      </c>
      <c r="BC45" s="154">
        <v>7314</v>
      </c>
      <c r="BD45" s="154">
        <v>76515</v>
      </c>
      <c r="BE45" s="152">
        <v>9.5589100176435995</v>
      </c>
      <c r="BF45" s="154">
        <v>7379</v>
      </c>
      <c r="BG45" s="154">
        <v>76413</v>
      </c>
      <c r="BH45" s="152">
        <v>9.6567338018400015</v>
      </c>
      <c r="BI45" s="154">
        <v>7472</v>
      </c>
      <c r="BJ45" s="154">
        <v>75431</v>
      </c>
      <c r="BK45" s="152">
        <v>9.9057416711961928</v>
      </c>
      <c r="BL45" s="154">
        <v>7563</v>
      </c>
      <c r="BM45" s="154">
        <v>74085</v>
      </c>
      <c r="BN45" s="152">
        <v>10.20854423972464</v>
      </c>
      <c r="BO45" s="154">
        <v>7674</v>
      </c>
      <c r="BP45" s="154">
        <v>71925</v>
      </c>
      <c r="BQ45" s="152">
        <v>10.669447340980188</v>
      </c>
      <c r="BR45" s="154">
        <v>7653</v>
      </c>
      <c r="BS45" s="154">
        <v>69516</v>
      </c>
      <c r="BT45" s="152">
        <v>11.008976350768169</v>
      </c>
      <c r="BU45" s="154">
        <v>7649</v>
      </c>
      <c r="BV45" s="154">
        <v>68045</v>
      </c>
      <c r="BW45" s="152">
        <v>11.241090454846058</v>
      </c>
      <c r="BX45" s="154">
        <v>7641</v>
      </c>
      <c r="BY45" s="154">
        <v>66731</v>
      </c>
      <c r="BZ45" s="152">
        <f t="shared" si="0"/>
        <v>11.450450315445595</v>
      </c>
    </row>
    <row r="46" spans="1:78" s="147" customFormat="1" x14ac:dyDescent="0.2">
      <c r="A46" s="158" t="s">
        <v>183</v>
      </c>
      <c r="B46" s="158" t="s">
        <v>211</v>
      </c>
      <c r="C46" s="158" t="s">
        <v>234</v>
      </c>
      <c r="D46" s="158" t="s">
        <v>235</v>
      </c>
      <c r="E46" s="158" t="s">
        <v>292</v>
      </c>
      <c r="F46" s="158" t="s">
        <v>293</v>
      </c>
      <c r="G46" s="170">
        <v>31179</v>
      </c>
      <c r="H46" s="193">
        <v>316223</v>
      </c>
      <c r="I46" s="191">
        <v>9.8598141185176278</v>
      </c>
      <c r="J46" s="170">
        <v>31086</v>
      </c>
      <c r="K46" s="193">
        <v>315301</v>
      </c>
      <c r="L46" s="191">
        <v>9.859150462573858</v>
      </c>
      <c r="M46" s="170">
        <v>30978</v>
      </c>
      <c r="N46" s="170">
        <v>314189</v>
      </c>
      <c r="O46" s="152">
        <v>9.8596704531348962</v>
      </c>
      <c r="P46" s="154">
        <v>30796</v>
      </c>
      <c r="Q46" s="170">
        <v>314092</v>
      </c>
      <c r="R46" s="152">
        <v>9.8047705767736844</v>
      </c>
      <c r="S46" s="154">
        <v>30519</v>
      </c>
      <c r="T46" s="154">
        <v>314616</v>
      </c>
      <c r="U46" s="152">
        <v>9.7003966740407357</v>
      </c>
      <c r="V46" s="154">
        <v>30209</v>
      </c>
      <c r="W46" s="154">
        <v>313993</v>
      </c>
      <c r="X46" s="152">
        <v>9.6209151159420756</v>
      </c>
      <c r="Y46" s="205">
        <v>30049</v>
      </c>
      <c r="Z46" s="154">
        <v>314121</v>
      </c>
      <c r="AA46" s="152">
        <v>9.5660589390712492</v>
      </c>
      <c r="AB46" s="154">
        <v>29817</v>
      </c>
      <c r="AC46" s="170">
        <v>314428</v>
      </c>
      <c r="AD46" s="152">
        <v>9.4829340898393273</v>
      </c>
      <c r="AE46" s="154">
        <v>29722</v>
      </c>
      <c r="AF46" s="154">
        <v>316529</v>
      </c>
      <c r="AG46" s="152">
        <v>9.3899769057495508</v>
      </c>
      <c r="AH46" s="154">
        <v>29389</v>
      </c>
      <c r="AI46" s="154">
        <v>315881</v>
      </c>
      <c r="AJ46" s="152">
        <v>9.3038201094716033</v>
      </c>
      <c r="AK46" s="170">
        <v>29309</v>
      </c>
      <c r="AL46" s="170">
        <v>316100</v>
      </c>
      <c r="AM46" s="152">
        <v>9.2720658019614035</v>
      </c>
      <c r="AN46" s="154">
        <v>29130</v>
      </c>
      <c r="AO46" s="154">
        <v>317150</v>
      </c>
      <c r="AP46" s="152">
        <v>9.1849282673813644</v>
      </c>
      <c r="AQ46" s="154">
        <v>29280</v>
      </c>
      <c r="AR46" s="154">
        <v>315005</v>
      </c>
      <c r="AS46" s="152">
        <v>9.2950905541181896</v>
      </c>
      <c r="AT46" s="154">
        <v>29143</v>
      </c>
      <c r="AU46" s="154">
        <v>310266</v>
      </c>
      <c r="AV46" s="152">
        <v>9.3929080208595206</v>
      </c>
      <c r="AW46" s="154">
        <v>29036</v>
      </c>
      <c r="AX46" s="154">
        <v>306579</v>
      </c>
      <c r="AY46" s="152">
        <v>9.4709683311642348</v>
      </c>
      <c r="AZ46" s="154">
        <v>28984</v>
      </c>
      <c r="BA46" s="154">
        <v>302307</v>
      </c>
      <c r="BB46" s="152">
        <v>9.5876046535475528</v>
      </c>
      <c r="BC46" s="154">
        <v>28710</v>
      </c>
      <c r="BD46" s="154">
        <v>296424</v>
      </c>
      <c r="BE46" s="152">
        <v>9.6854505708039831</v>
      </c>
      <c r="BF46" s="170">
        <v>28727</v>
      </c>
      <c r="BG46" s="170">
        <v>294706</v>
      </c>
      <c r="BH46" s="152">
        <v>9.747680739448807</v>
      </c>
      <c r="BI46" s="154">
        <v>28684</v>
      </c>
      <c r="BJ46" s="154">
        <v>289184</v>
      </c>
      <c r="BK46" s="152">
        <v>9.9189443399358179</v>
      </c>
      <c r="BL46" s="154">
        <v>28567</v>
      </c>
      <c r="BM46" s="154">
        <v>282440</v>
      </c>
      <c r="BN46" s="152">
        <v>10.114360572156917</v>
      </c>
      <c r="BO46" s="154">
        <v>28584</v>
      </c>
      <c r="BP46" s="154">
        <v>274604</v>
      </c>
      <c r="BQ46" s="152">
        <v>10.409171024457036</v>
      </c>
      <c r="BR46" s="154">
        <v>28460</v>
      </c>
      <c r="BS46" s="154">
        <v>265079</v>
      </c>
      <c r="BT46" s="152">
        <v>10.736421972317686</v>
      </c>
      <c r="BU46" s="154">
        <v>28334</v>
      </c>
      <c r="BV46" s="154">
        <v>256305</v>
      </c>
      <c r="BW46" s="152">
        <v>11.054797994576774</v>
      </c>
      <c r="BX46" s="154">
        <v>28237</v>
      </c>
      <c r="BY46" s="154">
        <v>248960</v>
      </c>
      <c r="BZ46" s="152">
        <f t="shared" si="0"/>
        <v>11.341982647814911</v>
      </c>
    </row>
    <row r="47" spans="1:78" s="147" customFormat="1" x14ac:dyDescent="0.2">
      <c r="A47" s="158" t="s">
        <v>183</v>
      </c>
      <c r="B47" s="158" t="s">
        <v>211</v>
      </c>
      <c r="C47" s="158" t="s">
        <v>294</v>
      </c>
      <c r="D47" s="158" t="s">
        <v>295</v>
      </c>
      <c r="E47" s="158" t="s">
        <v>296</v>
      </c>
      <c r="F47" s="158" t="s">
        <v>34</v>
      </c>
      <c r="G47" s="170">
        <v>8897</v>
      </c>
      <c r="H47" s="193">
        <v>99065</v>
      </c>
      <c r="I47" s="191">
        <v>8.9809720890324538</v>
      </c>
      <c r="J47" s="170">
        <v>8948</v>
      </c>
      <c r="K47" s="193">
        <v>98714</v>
      </c>
      <c r="L47" s="191">
        <v>9.0645703750227931</v>
      </c>
      <c r="M47" s="170">
        <v>8907</v>
      </c>
      <c r="N47" s="170">
        <v>98415</v>
      </c>
      <c r="O47" s="152">
        <v>9.0504496265813135</v>
      </c>
      <c r="P47" s="154">
        <v>8946</v>
      </c>
      <c r="Q47" s="170">
        <v>98452</v>
      </c>
      <c r="R47" s="152">
        <v>9.0866615203347827</v>
      </c>
      <c r="S47" s="154">
        <v>8935</v>
      </c>
      <c r="T47" s="154">
        <v>98570</v>
      </c>
      <c r="U47" s="152">
        <v>9.0646241249873185</v>
      </c>
      <c r="V47" s="154">
        <v>8870</v>
      </c>
      <c r="W47" s="154">
        <v>98394</v>
      </c>
      <c r="X47" s="152">
        <v>9.0147773238205584</v>
      </c>
      <c r="Y47" s="205">
        <v>8849</v>
      </c>
      <c r="Z47" s="154">
        <v>98271</v>
      </c>
      <c r="AA47" s="152">
        <v>9.0046911092794417</v>
      </c>
      <c r="AB47" s="154">
        <v>8726</v>
      </c>
      <c r="AC47" s="170">
        <v>98271</v>
      </c>
      <c r="AD47" s="152">
        <v>8.8795270222140807</v>
      </c>
      <c r="AE47" s="154">
        <v>8705</v>
      </c>
      <c r="AF47" s="154">
        <v>98297</v>
      </c>
      <c r="AG47" s="152">
        <v>8.8558145212977006</v>
      </c>
      <c r="AH47" s="154">
        <v>8631</v>
      </c>
      <c r="AI47" s="154">
        <v>98099</v>
      </c>
      <c r="AJ47" s="152">
        <v>8.7982548242081968</v>
      </c>
      <c r="AK47" s="170">
        <v>8608</v>
      </c>
      <c r="AL47" s="170">
        <v>97563</v>
      </c>
      <c r="AM47" s="152">
        <v>8.8230169223988604</v>
      </c>
      <c r="AN47" s="154">
        <v>8581</v>
      </c>
      <c r="AO47" s="154">
        <v>98035</v>
      </c>
      <c r="AP47" s="152">
        <v>8.7529963788442888</v>
      </c>
      <c r="AQ47" s="154">
        <v>8580</v>
      </c>
      <c r="AR47" s="154">
        <v>97348</v>
      </c>
      <c r="AS47" s="152">
        <v>8.8137403952829025</v>
      </c>
      <c r="AT47" s="154">
        <v>8451</v>
      </c>
      <c r="AU47" s="154">
        <v>95519</v>
      </c>
      <c r="AV47" s="152">
        <v>8.8474544331494247</v>
      </c>
      <c r="AW47" s="154">
        <v>8486</v>
      </c>
      <c r="AX47" s="154">
        <v>94465</v>
      </c>
      <c r="AY47" s="152">
        <v>8.9832212988937705</v>
      </c>
      <c r="AZ47" s="154">
        <v>8422</v>
      </c>
      <c r="BA47" s="154">
        <v>93157</v>
      </c>
      <c r="BB47" s="152">
        <v>9.040651802870423</v>
      </c>
      <c r="BC47" s="154">
        <v>8220</v>
      </c>
      <c r="BD47" s="154">
        <v>91522</v>
      </c>
      <c r="BE47" s="152">
        <v>8.9814470837612816</v>
      </c>
      <c r="BF47" s="170">
        <v>8246</v>
      </c>
      <c r="BG47" s="170">
        <v>91374</v>
      </c>
      <c r="BH47" s="152">
        <v>9.0244489679777615</v>
      </c>
      <c r="BI47" s="154">
        <v>8186</v>
      </c>
      <c r="BJ47" s="154">
        <v>89869</v>
      </c>
      <c r="BK47" s="152">
        <v>9.108813940290867</v>
      </c>
      <c r="BL47" s="154">
        <v>8250</v>
      </c>
      <c r="BM47" s="154">
        <v>88277</v>
      </c>
      <c r="BN47" s="152">
        <v>9.3455826545985925</v>
      </c>
      <c r="BO47" s="154">
        <v>8280</v>
      </c>
      <c r="BP47" s="154">
        <v>86360</v>
      </c>
      <c r="BQ47" s="152">
        <v>9.5877721167207035</v>
      </c>
      <c r="BR47" s="154">
        <v>8228</v>
      </c>
      <c r="BS47" s="154">
        <v>83515</v>
      </c>
      <c r="BT47" s="152">
        <v>9.8521223732263667</v>
      </c>
      <c r="BU47" s="154">
        <v>8190</v>
      </c>
      <c r="BV47" s="154">
        <v>81238</v>
      </c>
      <c r="BW47" s="152">
        <v>10.081488958369237</v>
      </c>
      <c r="BX47" s="154">
        <v>8201</v>
      </c>
      <c r="BY47" s="154">
        <v>79266</v>
      </c>
      <c r="BZ47" s="152">
        <f t="shared" si="0"/>
        <v>10.346176166326043</v>
      </c>
    </row>
    <row r="48" spans="1:78" x14ac:dyDescent="0.2">
      <c r="A48" s="158" t="s">
        <v>182</v>
      </c>
      <c r="B48" s="158" t="s">
        <v>219</v>
      </c>
      <c r="C48" s="158" t="s">
        <v>220</v>
      </c>
      <c r="D48" s="158" t="s">
        <v>221</v>
      </c>
      <c r="E48" s="158" t="s">
        <v>297</v>
      </c>
      <c r="F48" s="158" t="s">
        <v>35</v>
      </c>
      <c r="G48" s="170">
        <v>8690</v>
      </c>
      <c r="H48" s="193">
        <v>110811</v>
      </c>
      <c r="I48" s="191">
        <v>7.8421817328604568</v>
      </c>
      <c r="J48" s="154">
        <v>8673</v>
      </c>
      <c r="K48" s="157">
        <v>110423</v>
      </c>
      <c r="L48" s="152">
        <v>7.8543419396321426</v>
      </c>
      <c r="M48" s="154">
        <v>8594</v>
      </c>
      <c r="N48" s="154">
        <v>109952</v>
      </c>
      <c r="O48" s="152">
        <v>7.8161379511059366</v>
      </c>
      <c r="P48" s="154">
        <v>8592</v>
      </c>
      <c r="Q48" s="154">
        <v>110108</v>
      </c>
      <c r="R48" s="152">
        <v>7.8032477204199511</v>
      </c>
      <c r="S48" s="154">
        <v>8605</v>
      </c>
      <c r="T48" s="154">
        <v>110584</v>
      </c>
      <c r="U48" s="152">
        <v>7.7814150329161542</v>
      </c>
      <c r="V48" s="154">
        <v>8647</v>
      </c>
      <c r="W48" s="154">
        <v>110929</v>
      </c>
      <c r="X48" s="152">
        <v>7.7950761297767039</v>
      </c>
      <c r="Y48" s="205">
        <v>8747</v>
      </c>
      <c r="Z48" s="154">
        <v>111663</v>
      </c>
      <c r="AA48" s="152">
        <v>7.8333915441999595</v>
      </c>
      <c r="AB48" s="154">
        <v>8836</v>
      </c>
      <c r="AC48" s="154">
        <v>112824</v>
      </c>
      <c r="AD48" s="152">
        <v>7.8316670212011639</v>
      </c>
      <c r="AE48" s="154">
        <v>8936</v>
      </c>
      <c r="AF48" s="154">
        <v>113758</v>
      </c>
      <c r="AG48" s="152">
        <v>7.8552717171539586</v>
      </c>
      <c r="AH48" s="154">
        <v>9031</v>
      </c>
      <c r="AI48" s="154">
        <v>113448</v>
      </c>
      <c r="AJ48" s="152">
        <v>7.9604752838304771</v>
      </c>
      <c r="AK48" s="154">
        <v>9137</v>
      </c>
      <c r="AL48" s="154">
        <v>113408</v>
      </c>
      <c r="AM48" s="152">
        <v>8.0567508465011297</v>
      </c>
      <c r="AN48" s="154">
        <v>9213</v>
      </c>
      <c r="AO48" s="154">
        <v>114166</v>
      </c>
      <c r="AP48" s="152">
        <v>8.0698281449818676</v>
      </c>
      <c r="AQ48" s="154">
        <v>9349</v>
      </c>
      <c r="AR48" s="154">
        <v>113538</v>
      </c>
      <c r="AS48" s="152">
        <v>8.2342475646919979</v>
      </c>
      <c r="AT48" s="154">
        <v>9387</v>
      </c>
      <c r="AU48" s="154">
        <v>111411</v>
      </c>
      <c r="AV48" s="152">
        <v>8.4255594151385402</v>
      </c>
      <c r="AW48" s="154">
        <v>9530</v>
      </c>
      <c r="AX48" s="154">
        <v>110399</v>
      </c>
      <c r="AY48" s="152">
        <v>8.6323245681573209</v>
      </c>
      <c r="AZ48" s="154">
        <v>9627</v>
      </c>
      <c r="BA48" s="154">
        <v>109214</v>
      </c>
      <c r="BB48" s="152">
        <v>8.8148039628619035</v>
      </c>
      <c r="BC48" s="154">
        <v>9565</v>
      </c>
      <c r="BD48" s="154">
        <v>107185</v>
      </c>
      <c r="BE48" s="152">
        <v>8.9238232961701733</v>
      </c>
      <c r="BF48" s="154">
        <v>9598</v>
      </c>
      <c r="BG48" s="154">
        <v>106383</v>
      </c>
      <c r="BH48" s="152">
        <v>9.0221181955763612</v>
      </c>
      <c r="BI48" s="154">
        <v>9470</v>
      </c>
      <c r="BJ48" s="154">
        <v>103914</v>
      </c>
      <c r="BK48" s="152">
        <v>9.1133052331735858</v>
      </c>
      <c r="BL48" s="154">
        <v>9387</v>
      </c>
      <c r="BM48" s="154">
        <v>101224</v>
      </c>
      <c r="BN48" s="152">
        <v>9.2734924523828344</v>
      </c>
      <c r="BO48" s="154">
        <v>9342</v>
      </c>
      <c r="BP48" s="154">
        <v>97960</v>
      </c>
      <c r="BQ48" s="152">
        <v>9.5365455287872596</v>
      </c>
      <c r="BR48" s="154">
        <v>9232</v>
      </c>
      <c r="BS48" s="154">
        <v>94561</v>
      </c>
      <c r="BT48" s="152">
        <v>9.763010120451348</v>
      </c>
      <c r="BU48" s="154">
        <v>9231</v>
      </c>
      <c r="BV48" s="154">
        <v>92326</v>
      </c>
      <c r="BW48" s="152">
        <v>9.9982670103762761</v>
      </c>
      <c r="BX48" s="154">
        <v>9144</v>
      </c>
      <c r="BY48" s="154">
        <v>90125</v>
      </c>
      <c r="BZ48" s="152">
        <f t="shared" si="0"/>
        <v>10.145908460471567</v>
      </c>
    </row>
    <row r="49" spans="1:78" x14ac:dyDescent="0.2">
      <c r="A49" s="158" t="s">
        <v>184</v>
      </c>
      <c r="B49" s="158" t="s">
        <v>190</v>
      </c>
      <c r="C49" s="158" t="s">
        <v>298</v>
      </c>
      <c r="D49" s="158" t="s">
        <v>299</v>
      </c>
      <c r="E49" s="158" t="s">
        <v>300</v>
      </c>
      <c r="F49" s="158" t="s">
        <v>36</v>
      </c>
      <c r="G49" s="170">
        <v>29813</v>
      </c>
      <c r="H49" s="193">
        <v>320726</v>
      </c>
      <c r="I49" s="191">
        <v>9.2954733947356942</v>
      </c>
      <c r="J49" s="154">
        <v>29460</v>
      </c>
      <c r="K49" s="157">
        <v>319434</v>
      </c>
      <c r="L49" s="152">
        <v>9.222562407257838</v>
      </c>
      <c r="M49" s="154">
        <v>29128</v>
      </c>
      <c r="N49" s="154">
        <v>318863</v>
      </c>
      <c r="O49" s="152">
        <v>9.1349576463873206</v>
      </c>
      <c r="P49" s="154">
        <v>28823</v>
      </c>
      <c r="Q49" s="154">
        <v>319131</v>
      </c>
      <c r="R49" s="152">
        <v>9.0317142490074609</v>
      </c>
      <c r="S49" s="154">
        <v>28493</v>
      </c>
      <c r="T49" s="154">
        <v>319233</v>
      </c>
      <c r="U49" s="152">
        <v>8.9254557016348564</v>
      </c>
      <c r="V49" s="154">
        <v>28255</v>
      </c>
      <c r="W49" s="154">
        <v>319680</v>
      </c>
      <c r="X49" s="152">
        <v>8.8385260260260257</v>
      </c>
      <c r="Y49" s="205">
        <v>28078</v>
      </c>
      <c r="Z49" s="154">
        <v>320091</v>
      </c>
      <c r="AA49" s="152">
        <v>8.7718804964838117</v>
      </c>
      <c r="AB49" s="154">
        <v>27789</v>
      </c>
      <c r="AC49" s="154">
        <v>320247</v>
      </c>
      <c r="AD49" s="152">
        <v>8.6773646591537155</v>
      </c>
      <c r="AE49" s="154">
        <v>27509</v>
      </c>
      <c r="AF49" s="154">
        <v>321907</v>
      </c>
      <c r="AG49" s="152">
        <v>8.5456358513483703</v>
      </c>
      <c r="AH49" s="154">
        <v>27218</v>
      </c>
      <c r="AI49" s="154">
        <v>322270</v>
      </c>
      <c r="AJ49" s="152">
        <v>8.4457132218326247</v>
      </c>
      <c r="AK49" s="154">
        <v>27090</v>
      </c>
      <c r="AL49" s="154">
        <v>322654</v>
      </c>
      <c r="AM49" s="152">
        <v>8.3959907517030619</v>
      </c>
      <c r="AN49" s="154">
        <v>27129</v>
      </c>
      <c r="AO49" s="154">
        <v>324469</v>
      </c>
      <c r="AP49" s="152">
        <v>8.3610452770526624</v>
      </c>
      <c r="AQ49" s="154">
        <v>27428</v>
      </c>
      <c r="AR49" s="154">
        <v>323675</v>
      </c>
      <c r="AS49" s="152">
        <v>8.4739321850621767</v>
      </c>
      <c r="AT49" s="154">
        <v>27328</v>
      </c>
      <c r="AU49" s="154">
        <v>319226</v>
      </c>
      <c r="AV49" s="152">
        <v>8.5607062081409406</v>
      </c>
      <c r="AW49" s="154">
        <v>27467</v>
      </c>
      <c r="AX49" s="154">
        <v>316511</v>
      </c>
      <c r="AY49" s="152">
        <v>8.6780554230342695</v>
      </c>
      <c r="AZ49" s="154">
        <v>27703</v>
      </c>
      <c r="BA49" s="154">
        <v>313861</v>
      </c>
      <c r="BB49" s="152">
        <v>8.8265187455593406</v>
      </c>
      <c r="BC49" s="154">
        <v>27610</v>
      </c>
      <c r="BD49" s="154">
        <v>309437</v>
      </c>
      <c r="BE49" s="152">
        <v>8.9226563080691719</v>
      </c>
      <c r="BF49" s="154">
        <v>27630</v>
      </c>
      <c r="BG49" s="154">
        <v>308212</v>
      </c>
      <c r="BH49" s="152">
        <v>8.9646087757777124</v>
      </c>
      <c r="BI49" s="154">
        <v>27706</v>
      </c>
      <c r="BJ49" s="154">
        <v>303665</v>
      </c>
      <c r="BK49" s="152">
        <v>9.1238700541715367</v>
      </c>
      <c r="BL49" s="154">
        <v>27823</v>
      </c>
      <c r="BM49" s="154">
        <v>297818</v>
      </c>
      <c r="BN49" s="152">
        <v>9.3422828707465619</v>
      </c>
      <c r="BO49" s="154">
        <v>28010</v>
      </c>
      <c r="BP49" s="154">
        <v>290367</v>
      </c>
      <c r="BQ49" s="152">
        <v>9.6464129877017708</v>
      </c>
      <c r="BR49" s="154">
        <v>27950</v>
      </c>
      <c r="BS49" s="154">
        <v>280019</v>
      </c>
      <c r="BT49" s="152">
        <v>9.9814655434095538</v>
      </c>
      <c r="BU49" s="154">
        <v>27857</v>
      </c>
      <c r="BV49" s="154">
        <v>272299</v>
      </c>
      <c r="BW49" s="152">
        <v>10.230298311782269</v>
      </c>
      <c r="BX49" s="154">
        <v>27808</v>
      </c>
      <c r="BY49" s="154">
        <v>265236</v>
      </c>
      <c r="BZ49" s="152">
        <f t="shared" si="0"/>
        <v>10.484247990468866</v>
      </c>
    </row>
    <row r="50" spans="1:78" x14ac:dyDescent="0.2">
      <c r="A50" s="158" t="s">
        <v>181</v>
      </c>
      <c r="B50" s="158" t="s">
        <v>199</v>
      </c>
      <c r="C50" s="158" t="s">
        <v>227</v>
      </c>
      <c r="D50" s="158" t="s">
        <v>228</v>
      </c>
      <c r="E50" s="158" t="s">
        <v>301</v>
      </c>
      <c r="F50" s="158" t="s">
        <v>37</v>
      </c>
      <c r="G50" s="170">
        <v>10534</v>
      </c>
      <c r="H50" s="193">
        <v>152985</v>
      </c>
      <c r="I50" s="191">
        <v>6.885642383240187</v>
      </c>
      <c r="J50" s="154">
        <v>10431</v>
      </c>
      <c r="K50" s="157">
        <v>152425</v>
      </c>
      <c r="L50" s="152">
        <v>6.8433655896342467</v>
      </c>
      <c r="M50" s="154">
        <v>10367</v>
      </c>
      <c r="N50" s="154">
        <v>152378</v>
      </c>
      <c r="O50" s="152">
        <v>6.8034755673391176</v>
      </c>
      <c r="P50" s="154">
        <v>10395</v>
      </c>
      <c r="Q50" s="154">
        <v>153094</v>
      </c>
      <c r="R50" s="152">
        <v>6.7899460462199688</v>
      </c>
      <c r="S50" s="154">
        <v>10283</v>
      </c>
      <c r="T50" s="154">
        <v>153356</v>
      </c>
      <c r="U50" s="152">
        <v>6.7053131276246125</v>
      </c>
      <c r="V50" s="154">
        <v>10121</v>
      </c>
      <c r="W50" s="154">
        <v>153490</v>
      </c>
      <c r="X50" s="152">
        <v>6.5939149130236494</v>
      </c>
      <c r="Y50" s="205">
        <v>9978</v>
      </c>
      <c r="Z50" s="154">
        <v>152731</v>
      </c>
      <c r="AA50" s="152">
        <v>6.5330548480662083</v>
      </c>
      <c r="AB50" s="154">
        <v>9852</v>
      </c>
      <c r="AC50" s="154">
        <v>152584</v>
      </c>
      <c r="AD50" s="152">
        <v>6.4567713521732291</v>
      </c>
      <c r="AE50" s="154">
        <v>9720</v>
      </c>
      <c r="AF50" s="154">
        <v>152747</v>
      </c>
      <c r="AG50" s="152">
        <v>6.363463766882492</v>
      </c>
      <c r="AH50" s="154">
        <v>9528</v>
      </c>
      <c r="AI50" s="154">
        <v>150988</v>
      </c>
      <c r="AJ50" s="152">
        <v>6.3104352663787848</v>
      </c>
      <c r="AK50" s="154">
        <v>9406</v>
      </c>
      <c r="AL50" s="154">
        <v>149541</v>
      </c>
      <c r="AM50" s="152">
        <v>6.289913802903552</v>
      </c>
      <c r="AN50" s="154">
        <v>9284</v>
      </c>
      <c r="AO50" s="154">
        <v>149835</v>
      </c>
      <c r="AP50" s="152">
        <v>6.1961490973404079</v>
      </c>
      <c r="AQ50" s="154">
        <v>9412</v>
      </c>
      <c r="AR50" s="154">
        <v>149264</v>
      </c>
      <c r="AS50" s="152">
        <v>6.3056061742952085</v>
      </c>
      <c r="AT50" s="154">
        <v>9445</v>
      </c>
      <c r="AU50" s="154">
        <v>147223</v>
      </c>
      <c r="AV50" s="152">
        <v>6.4154378052342365</v>
      </c>
      <c r="AW50" s="154">
        <v>9443</v>
      </c>
      <c r="AX50" s="154">
        <v>145725</v>
      </c>
      <c r="AY50" s="152">
        <v>6.4800137244810427</v>
      </c>
      <c r="AZ50" s="154">
        <v>9382</v>
      </c>
      <c r="BA50" s="154">
        <v>143149</v>
      </c>
      <c r="BB50" s="152">
        <v>6.554010157248741</v>
      </c>
      <c r="BC50" s="154">
        <v>9394</v>
      </c>
      <c r="BD50" s="154">
        <v>141233</v>
      </c>
      <c r="BE50" s="152">
        <v>6.6514199939107721</v>
      </c>
      <c r="BF50" s="154">
        <v>9514</v>
      </c>
      <c r="BG50" s="154">
        <v>140784</v>
      </c>
      <c r="BH50" s="152">
        <v>6.7578702125241499</v>
      </c>
      <c r="BI50" s="154">
        <v>9592</v>
      </c>
      <c r="BJ50" s="154">
        <v>138718</v>
      </c>
      <c r="BK50" s="152">
        <v>6.914747905823325</v>
      </c>
      <c r="BL50" s="154">
        <v>9610</v>
      </c>
      <c r="BM50" s="154">
        <v>136049</v>
      </c>
      <c r="BN50" s="152">
        <v>7.0636314857147049</v>
      </c>
      <c r="BO50" s="154">
        <v>9729</v>
      </c>
      <c r="BP50" s="154">
        <v>132841</v>
      </c>
      <c r="BQ50" s="152">
        <v>7.3237931060440671</v>
      </c>
      <c r="BR50" s="154">
        <v>9780</v>
      </c>
      <c r="BS50" s="154">
        <v>128615</v>
      </c>
      <c r="BT50" s="152">
        <v>7.6040897251486994</v>
      </c>
      <c r="BU50" s="154">
        <v>9766</v>
      </c>
      <c r="BV50" s="154">
        <v>125797</v>
      </c>
      <c r="BW50" s="152">
        <v>7.763301191602344</v>
      </c>
      <c r="BX50" s="154">
        <v>9791</v>
      </c>
      <c r="BY50" s="154">
        <v>123327</v>
      </c>
      <c r="BZ50" s="152">
        <f t="shared" si="0"/>
        <v>7.9390563299196444</v>
      </c>
    </row>
    <row r="51" spans="1:78" x14ac:dyDescent="0.2">
      <c r="A51" s="158" t="s">
        <v>182</v>
      </c>
      <c r="B51" s="158" t="s">
        <v>219</v>
      </c>
      <c r="C51" s="158" t="s">
        <v>220</v>
      </c>
      <c r="D51" s="158" t="s">
        <v>221</v>
      </c>
      <c r="E51" s="158" t="s">
        <v>302</v>
      </c>
      <c r="F51" s="158" t="s">
        <v>38</v>
      </c>
      <c r="G51" s="170">
        <v>11070</v>
      </c>
      <c r="H51" s="193">
        <v>121170</v>
      </c>
      <c r="I51" s="191">
        <v>9.1359247338450107</v>
      </c>
      <c r="J51" s="154">
        <v>11030</v>
      </c>
      <c r="K51" s="157">
        <v>120922</v>
      </c>
      <c r="L51" s="152">
        <v>9.1215825077322563</v>
      </c>
      <c r="M51" s="154">
        <v>11008</v>
      </c>
      <c r="N51" s="154">
        <v>121227</v>
      </c>
      <c r="O51" s="152">
        <v>9.0804853704207815</v>
      </c>
      <c r="P51" s="154">
        <v>11035</v>
      </c>
      <c r="Q51" s="154">
        <v>122073</v>
      </c>
      <c r="R51" s="152">
        <v>9.0396729825596154</v>
      </c>
      <c r="S51" s="154">
        <v>10910</v>
      </c>
      <c r="T51" s="154">
        <v>122202</v>
      </c>
      <c r="U51" s="152">
        <v>8.9278407882031399</v>
      </c>
      <c r="V51" s="154">
        <v>10886</v>
      </c>
      <c r="W51" s="154">
        <v>122547</v>
      </c>
      <c r="X51" s="152">
        <v>8.883122393857052</v>
      </c>
      <c r="Y51" s="205">
        <v>10804</v>
      </c>
      <c r="Z51" s="154">
        <v>122658</v>
      </c>
      <c r="AA51" s="152">
        <v>8.8082310163218054</v>
      </c>
      <c r="AB51" s="154">
        <v>10771</v>
      </c>
      <c r="AC51" s="154">
        <v>123447</v>
      </c>
      <c r="AD51" s="152">
        <v>8.7252019085113446</v>
      </c>
      <c r="AE51" s="154">
        <v>10796</v>
      </c>
      <c r="AF51" s="154">
        <v>125112</v>
      </c>
      <c r="AG51" s="152">
        <v>8.6290683547541409</v>
      </c>
      <c r="AH51" s="154">
        <v>10664</v>
      </c>
      <c r="AI51" s="154">
        <v>124897</v>
      </c>
      <c r="AJ51" s="152">
        <v>8.5382355060569903</v>
      </c>
      <c r="AK51" s="154">
        <v>10521</v>
      </c>
      <c r="AL51" s="154">
        <v>124538</v>
      </c>
      <c r="AM51" s="152">
        <v>8.4480238963208016</v>
      </c>
      <c r="AN51" s="154">
        <v>10440</v>
      </c>
      <c r="AO51" s="154">
        <v>124411</v>
      </c>
      <c r="AP51" s="152">
        <v>8.3915409409135844</v>
      </c>
      <c r="AQ51" s="154">
        <v>10571</v>
      </c>
      <c r="AR51" s="154">
        <v>123799</v>
      </c>
      <c r="AS51" s="152">
        <v>8.5388411861162048</v>
      </c>
      <c r="AT51" s="154">
        <v>10555</v>
      </c>
      <c r="AU51" s="154">
        <v>121332</v>
      </c>
      <c r="AV51" s="152">
        <v>8.6992714205650614</v>
      </c>
      <c r="AW51" s="154">
        <v>10564</v>
      </c>
      <c r="AX51" s="154">
        <v>119678</v>
      </c>
      <c r="AY51" s="152">
        <v>8.8270191681010726</v>
      </c>
      <c r="AZ51" s="154">
        <v>10567</v>
      </c>
      <c r="BA51" s="154">
        <v>117673</v>
      </c>
      <c r="BB51" s="152">
        <v>8.9799699166333813</v>
      </c>
      <c r="BC51" s="154">
        <v>10470</v>
      </c>
      <c r="BD51" s="154">
        <v>115891</v>
      </c>
      <c r="BE51" s="152">
        <v>9.0343512438411953</v>
      </c>
      <c r="BF51" s="154">
        <v>10417</v>
      </c>
      <c r="BG51" s="154">
        <v>114886</v>
      </c>
      <c r="BH51" s="152">
        <v>9.0672492731925551</v>
      </c>
      <c r="BI51" s="154">
        <v>10383</v>
      </c>
      <c r="BJ51" s="154">
        <v>112341</v>
      </c>
      <c r="BK51" s="152">
        <v>9.2423959195663201</v>
      </c>
      <c r="BL51" s="154">
        <v>10375</v>
      </c>
      <c r="BM51" s="154">
        <v>109182</v>
      </c>
      <c r="BN51" s="152">
        <v>9.5024820941180774</v>
      </c>
      <c r="BO51" s="154">
        <v>10371</v>
      </c>
      <c r="BP51" s="154">
        <v>105452</v>
      </c>
      <c r="BQ51" s="152">
        <v>9.8348063573948341</v>
      </c>
      <c r="BR51" s="154">
        <v>10326</v>
      </c>
      <c r="BS51" s="154">
        <v>101482</v>
      </c>
      <c r="BT51" s="152">
        <v>10.175203484361758</v>
      </c>
      <c r="BU51" s="154">
        <v>10246</v>
      </c>
      <c r="BV51" s="154">
        <v>98816</v>
      </c>
      <c r="BW51" s="152">
        <v>10.368766191709843</v>
      </c>
      <c r="BX51" s="154">
        <v>10228</v>
      </c>
      <c r="BY51" s="154">
        <v>96641</v>
      </c>
      <c r="BZ51" s="152">
        <f t="shared" si="0"/>
        <v>10.583499756831987</v>
      </c>
    </row>
    <row r="52" spans="1:78" x14ac:dyDescent="0.2">
      <c r="A52" s="158" t="s">
        <v>182</v>
      </c>
      <c r="B52" s="158" t="s">
        <v>219</v>
      </c>
      <c r="C52" s="158" t="s">
        <v>251</v>
      </c>
      <c r="D52" s="158" t="s">
        <v>252</v>
      </c>
      <c r="E52" s="158" t="s">
        <v>303</v>
      </c>
      <c r="F52" s="158" t="s">
        <v>39</v>
      </c>
      <c r="G52" s="170">
        <v>6093</v>
      </c>
      <c r="H52" s="193">
        <v>84785</v>
      </c>
      <c r="I52" s="191">
        <v>7.1864126909241017</v>
      </c>
      <c r="J52" s="154">
        <v>6036</v>
      </c>
      <c r="K52" s="157">
        <v>84353</v>
      </c>
      <c r="L52" s="152">
        <v>7.1556435455763276</v>
      </c>
      <c r="M52" s="154">
        <v>6050</v>
      </c>
      <c r="N52" s="154">
        <v>84375</v>
      </c>
      <c r="O52" s="152">
        <v>7.1703703703703701</v>
      </c>
      <c r="P52" s="154">
        <v>6026</v>
      </c>
      <c r="Q52" s="154">
        <v>84365</v>
      </c>
      <c r="R52" s="152">
        <v>7.1427724767379841</v>
      </c>
      <c r="S52" s="154">
        <v>5991</v>
      </c>
      <c r="T52" s="154">
        <v>84448</v>
      </c>
      <c r="U52" s="152">
        <v>7.0943065555134517</v>
      </c>
      <c r="V52" s="154">
        <v>5988</v>
      </c>
      <c r="W52" s="154">
        <v>84387</v>
      </c>
      <c r="X52" s="152">
        <v>7.0958796971097442</v>
      </c>
      <c r="Y52" s="205">
        <v>5994</v>
      </c>
      <c r="Z52" s="154">
        <v>84287</v>
      </c>
      <c r="AA52" s="152">
        <v>7.1114169444872877</v>
      </c>
      <c r="AB52" s="154">
        <v>5939</v>
      </c>
      <c r="AC52" s="154">
        <v>84491</v>
      </c>
      <c r="AD52" s="152">
        <v>7.0291510338379233</v>
      </c>
      <c r="AE52" s="154">
        <v>5919</v>
      </c>
      <c r="AF52" s="154">
        <v>85677</v>
      </c>
      <c r="AG52" s="152">
        <v>6.9085051997618967</v>
      </c>
      <c r="AH52" s="154">
        <v>5870</v>
      </c>
      <c r="AI52" s="154">
        <v>85369</v>
      </c>
      <c r="AJ52" s="152">
        <v>6.8760322833815559</v>
      </c>
      <c r="AK52" s="154">
        <v>5821</v>
      </c>
      <c r="AL52" s="154">
        <v>85184</v>
      </c>
      <c r="AM52" s="152">
        <v>6.8334429000751316</v>
      </c>
      <c r="AN52" s="154">
        <v>5823</v>
      </c>
      <c r="AO52" s="154">
        <v>85802</v>
      </c>
      <c r="AP52" s="152">
        <v>6.7865550919558979</v>
      </c>
      <c r="AQ52" s="154">
        <v>5868</v>
      </c>
      <c r="AR52" s="154">
        <v>85208</v>
      </c>
      <c r="AS52" s="152">
        <v>6.8866773072950904</v>
      </c>
      <c r="AT52" s="154">
        <v>5807</v>
      </c>
      <c r="AU52" s="154">
        <v>83843</v>
      </c>
      <c r="AV52" s="152">
        <v>6.926040337297092</v>
      </c>
      <c r="AW52" s="154">
        <v>5763</v>
      </c>
      <c r="AX52" s="154">
        <v>82686</v>
      </c>
      <c r="AY52" s="152">
        <v>6.9697409476815908</v>
      </c>
      <c r="AZ52" s="154">
        <v>5747</v>
      </c>
      <c r="BA52" s="154">
        <v>81599</v>
      </c>
      <c r="BB52" s="152">
        <v>7.0429784678733816</v>
      </c>
      <c r="BC52" s="154">
        <v>5642</v>
      </c>
      <c r="BD52" s="154">
        <v>80365</v>
      </c>
      <c r="BE52" s="152">
        <v>7.0204691096870526</v>
      </c>
      <c r="BF52" s="154">
        <v>5666</v>
      </c>
      <c r="BG52" s="154">
        <v>80266</v>
      </c>
      <c r="BH52" s="152">
        <v>7.0590287294744964</v>
      </c>
      <c r="BI52" s="154">
        <v>5656</v>
      </c>
      <c r="BJ52" s="154">
        <v>79038</v>
      </c>
      <c r="BK52" s="152">
        <v>7.1560515195222552</v>
      </c>
      <c r="BL52" s="154">
        <v>5694</v>
      </c>
      <c r="BM52" s="154">
        <v>77295</v>
      </c>
      <c r="BN52" s="152">
        <v>7.3665825732582952</v>
      </c>
      <c r="BO52" s="154">
        <v>5703</v>
      </c>
      <c r="BP52" s="154">
        <v>74400</v>
      </c>
      <c r="BQ52" s="152">
        <v>7.6653225806451619</v>
      </c>
      <c r="BR52" s="154">
        <v>5638</v>
      </c>
      <c r="BS52" s="154">
        <v>71842</v>
      </c>
      <c r="BT52" s="152">
        <v>7.8477770663400239</v>
      </c>
      <c r="BU52" s="154">
        <v>5620</v>
      </c>
      <c r="BV52" s="154">
        <v>70109</v>
      </c>
      <c r="BW52" s="152">
        <v>8.0160892324808515</v>
      </c>
      <c r="BX52" s="154">
        <v>5603</v>
      </c>
      <c r="BY52" s="154">
        <v>68089</v>
      </c>
      <c r="BZ52" s="152">
        <f t="shared" si="0"/>
        <v>8.2289356577420723</v>
      </c>
    </row>
    <row r="53" spans="1:78" x14ac:dyDescent="0.2">
      <c r="A53" s="158" t="s">
        <v>161</v>
      </c>
      <c r="B53" s="158" t="s">
        <v>195</v>
      </c>
      <c r="C53" s="158" t="s">
        <v>231</v>
      </c>
      <c r="D53" s="158" t="s">
        <v>232</v>
      </c>
      <c r="E53" s="158" t="s">
        <v>304</v>
      </c>
      <c r="F53" s="158" t="s">
        <v>40</v>
      </c>
      <c r="G53" s="170">
        <v>9424</v>
      </c>
      <c r="H53" s="193">
        <v>86707</v>
      </c>
      <c r="I53" s="191">
        <v>10.868787987129066</v>
      </c>
      <c r="J53" s="154">
        <v>9378</v>
      </c>
      <c r="K53" s="157">
        <v>87078</v>
      </c>
      <c r="L53" s="152">
        <v>10.769654792255219</v>
      </c>
      <c r="M53" s="154">
        <v>9379</v>
      </c>
      <c r="N53" s="154">
        <v>87451</v>
      </c>
      <c r="O53" s="152">
        <v>10.724863066174201</v>
      </c>
      <c r="P53" s="154">
        <v>9378</v>
      </c>
      <c r="Q53" s="154">
        <v>88460</v>
      </c>
      <c r="R53" s="152">
        <v>10.60140176350893</v>
      </c>
      <c r="S53" s="154">
        <v>9363</v>
      </c>
      <c r="T53" s="154">
        <v>88699</v>
      </c>
      <c r="U53" s="152">
        <v>10.555925094984159</v>
      </c>
      <c r="V53" s="154">
        <v>9308</v>
      </c>
      <c r="W53" s="154">
        <v>89218</v>
      </c>
      <c r="X53" s="152">
        <v>10.432872290344998</v>
      </c>
      <c r="Y53" s="205">
        <v>9331</v>
      </c>
      <c r="Z53" s="154">
        <v>89419</v>
      </c>
      <c r="AA53" s="152">
        <v>10.435142419396325</v>
      </c>
      <c r="AB53" s="154">
        <v>9302</v>
      </c>
      <c r="AC53" s="154">
        <v>90189</v>
      </c>
      <c r="AD53" s="152">
        <v>10.313896373171895</v>
      </c>
      <c r="AE53" s="154">
        <v>9385</v>
      </c>
      <c r="AF53" s="154">
        <v>91383</v>
      </c>
      <c r="AG53" s="152">
        <v>10.269962684525568</v>
      </c>
      <c r="AH53" s="154">
        <v>9291</v>
      </c>
      <c r="AI53" s="154">
        <v>91710</v>
      </c>
      <c r="AJ53" s="152">
        <v>10.130847235852142</v>
      </c>
      <c r="AK53" s="154">
        <v>9211</v>
      </c>
      <c r="AL53" s="154">
        <v>92280</v>
      </c>
      <c r="AM53" s="152">
        <v>9.981577806675336</v>
      </c>
      <c r="AN53" s="154">
        <v>9222</v>
      </c>
      <c r="AO53" s="154">
        <v>93306</v>
      </c>
      <c r="AP53" s="152">
        <v>9.8836087711401195</v>
      </c>
      <c r="AQ53" s="154">
        <v>9227</v>
      </c>
      <c r="AR53" s="154">
        <v>93690</v>
      </c>
      <c r="AS53" s="152">
        <v>9.8484363325861892</v>
      </c>
      <c r="AT53" s="154">
        <v>9122</v>
      </c>
      <c r="AU53" s="154">
        <v>92620</v>
      </c>
      <c r="AV53" s="152">
        <v>9.8488447419563805</v>
      </c>
      <c r="AW53" s="154">
        <v>9027</v>
      </c>
      <c r="AX53" s="154">
        <v>91872</v>
      </c>
      <c r="AY53" s="152">
        <v>9.8256269592476499</v>
      </c>
      <c r="AZ53" s="154">
        <v>8909</v>
      </c>
      <c r="BA53" s="154">
        <v>90488</v>
      </c>
      <c r="BB53" s="152">
        <v>9.8455043762708883</v>
      </c>
      <c r="BC53" s="154">
        <v>8708</v>
      </c>
      <c r="BD53" s="154">
        <v>89209</v>
      </c>
      <c r="BE53" s="152">
        <v>9.7613469492988383</v>
      </c>
      <c r="BF53" s="154">
        <v>8691</v>
      </c>
      <c r="BG53" s="154">
        <v>88969</v>
      </c>
      <c r="BH53" s="152">
        <v>9.7685710753183699</v>
      </c>
      <c r="BI53" s="154">
        <v>8516</v>
      </c>
      <c r="BJ53" s="154">
        <v>87392</v>
      </c>
      <c r="BK53" s="152">
        <v>9.7445990479677782</v>
      </c>
      <c r="BL53" s="154">
        <v>8378</v>
      </c>
      <c r="BM53" s="154">
        <v>85344</v>
      </c>
      <c r="BN53" s="152">
        <v>9.8167416572928374</v>
      </c>
      <c r="BO53" s="154">
        <v>8171</v>
      </c>
      <c r="BP53" s="154">
        <v>83329</v>
      </c>
      <c r="BQ53" s="152">
        <v>9.8057098969146406</v>
      </c>
      <c r="BR53" s="154">
        <v>8098</v>
      </c>
      <c r="BS53" s="154">
        <v>81156</v>
      </c>
      <c r="BT53" s="152">
        <v>9.9783133717778103</v>
      </c>
      <c r="BU53" s="154">
        <v>8005</v>
      </c>
      <c r="BV53" s="154">
        <v>78618</v>
      </c>
      <c r="BW53" s="152">
        <v>10.182146582207636</v>
      </c>
      <c r="BX53" s="154">
        <v>7851</v>
      </c>
      <c r="BY53" s="154">
        <v>76214</v>
      </c>
      <c r="BZ53" s="152">
        <f t="shared" si="0"/>
        <v>10.301256986905292</v>
      </c>
    </row>
    <row r="54" spans="1:78" x14ac:dyDescent="0.2">
      <c r="A54" s="158" t="s">
        <v>161</v>
      </c>
      <c r="B54" s="158" t="s">
        <v>195</v>
      </c>
      <c r="C54" s="158" t="s">
        <v>231</v>
      </c>
      <c r="D54" s="158" t="s">
        <v>232</v>
      </c>
      <c r="E54" s="158" t="s">
        <v>305</v>
      </c>
      <c r="F54" s="158" t="s">
        <v>41</v>
      </c>
      <c r="G54" s="170">
        <v>15089</v>
      </c>
      <c r="H54" s="193">
        <v>130697</v>
      </c>
      <c r="I54" s="191">
        <v>11.545023986778579</v>
      </c>
      <c r="J54" s="154">
        <v>14924</v>
      </c>
      <c r="K54" s="157">
        <v>129789</v>
      </c>
      <c r="L54" s="152">
        <v>11.498663214910355</v>
      </c>
      <c r="M54" s="154">
        <v>14683</v>
      </c>
      <c r="N54" s="154">
        <v>128922</v>
      </c>
      <c r="O54" s="152">
        <v>11.389056949163059</v>
      </c>
      <c r="P54" s="154">
        <v>14442</v>
      </c>
      <c r="Q54" s="154">
        <v>128687</v>
      </c>
      <c r="R54" s="152">
        <v>11.222578815264946</v>
      </c>
      <c r="S54" s="154">
        <v>14169</v>
      </c>
      <c r="T54" s="154">
        <v>128604</v>
      </c>
      <c r="U54" s="152">
        <v>11.017542222636932</v>
      </c>
      <c r="V54" s="154">
        <v>14115</v>
      </c>
      <c r="W54" s="154">
        <v>128367</v>
      </c>
      <c r="X54" s="152">
        <v>10.995816681857487</v>
      </c>
      <c r="Y54" s="205">
        <v>13943</v>
      </c>
      <c r="Z54" s="154">
        <v>128378</v>
      </c>
      <c r="AA54" s="152">
        <v>10.860895168954181</v>
      </c>
      <c r="AB54" s="154">
        <v>13704</v>
      </c>
      <c r="AC54" s="154">
        <v>128477</v>
      </c>
      <c r="AD54" s="152">
        <v>10.666500618787799</v>
      </c>
      <c r="AE54" s="154">
        <v>13486</v>
      </c>
      <c r="AF54" s="154">
        <v>129439</v>
      </c>
      <c r="AG54" s="152">
        <v>10.418807314642418</v>
      </c>
      <c r="AH54" s="154">
        <v>13209</v>
      </c>
      <c r="AI54" s="154">
        <v>128693</v>
      </c>
      <c r="AJ54" s="152">
        <v>10.263961520828639</v>
      </c>
      <c r="AK54" s="154">
        <v>13057</v>
      </c>
      <c r="AL54" s="154">
        <v>128066</v>
      </c>
      <c r="AM54" s="152">
        <v>10.195524182843222</v>
      </c>
      <c r="AN54" s="154">
        <v>12927</v>
      </c>
      <c r="AO54" s="154">
        <v>127647</v>
      </c>
      <c r="AP54" s="152">
        <v>10.127147524031118</v>
      </c>
      <c r="AQ54" s="154">
        <v>12898</v>
      </c>
      <c r="AR54" s="154">
        <v>125949</v>
      </c>
      <c r="AS54" s="152">
        <v>10.240652962707127</v>
      </c>
      <c r="AT54" s="154">
        <v>12788</v>
      </c>
      <c r="AU54" s="154">
        <v>122955</v>
      </c>
      <c r="AV54" s="152">
        <v>10.40055304786304</v>
      </c>
      <c r="AW54" s="154">
        <v>12717</v>
      </c>
      <c r="AX54" s="154">
        <v>120390</v>
      </c>
      <c r="AY54" s="152">
        <v>10.563169698479941</v>
      </c>
      <c r="AZ54" s="154">
        <v>12611</v>
      </c>
      <c r="BA54" s="154">
        <v>117732</v>
      </c>
      <c r="BB54" s="152">
        <v>10.711616213094146</v>
      </c>
      <c r="BC54" s="154">
        <v>12483</v>
      </c>
      <c r="BD54" s="154">
        <v>115331</v>
      </c>
      <c r="BE54" s="152">
        <v>10.823629379785141</v>
      </c>
      <c r="BF54" s="154">
        <v>12485</v>
      </c>
      <c r="BG54" s="154">
        <v>113923</v>
      </c>
      <c r="BH54" s="152">
        <v>10.959156623333303</v>
      </c>
      <c r="BI54" s="154">
        <v>12445</v>
      </c>
      <c r="BJ54" s="154">
        <v>110411</v>
      </c>
      <c r="BK54" s="152">
        <v>11.27152185923504</v>
      </c>
      <c r="BL54" s="154">
        <v>12489</v>
      </c>
      <c r="BM54" s="154">
        <v>106550</v>
      </c>
      <c r="BN54" s="152">
        <v>11.721257625527921</v>
      </c>
      <c r="BO54" s="154">
        <v>12610</v>
      </c>
      <c r="BP54" s="154">
        <v>101901</v>
      </c>
      <c r="BQ54" s="152">
        <v>12.374755890521193</v>
      </c>
      <c r="BR54" s="154">
        <v>12704</v>
      </c>
      <c r="BS54" s="154">
        <v>97401</v>
      </c>
      <c r="BT54" s="152">
        <v>13.042987238324041</v>
      </c>
      <c r="BU54" s="154">
        <v>12817</v>
      </c>
      <c r="BV54" s="154">
        <v>93431</v>
      </c>
      <c r="BW54" s="152">
        <v>13.718144941186544</v>
      </c>
      <c r="BX54" s="154">
        <v>12921</v>
      </c>
      <c r="BY54" s="154">
        <v>90144</v>
      </c>
      <c r="BZ54" s="152">
        <f t="shared" si="0"/>
        <v>14.333732694355698</v>
      </c>
    </row>
    <row r="55" spans="1:78" x14ac:dyDescent="0.2">
      <c r="A55" s="158" t="s">
        <v>161</v>
      </c>
      <c r="B55" s="158" t="s">
        <v>195</v>
      </c>
      <c r="C55" s="158" t="s">
        <v>196</v>
      </c>
      <c r="D55" s="158" t="s">
        <v>197</v>
      </c>
      <c r="E55" s="158" t="s">
        <v>306</v>
      </c>
      <c r="F55" s="158" t="s">
        <v>42</v>
      </c>
      <c r="G55" s="170">
        <v>14720</v>
      </c>
      <c r="H55" s="193">
        <v>155555</v>
      </c>
      <c r="I55" s="191">
        <v>9.4628909388962104</v>
      </c>
      <c r="J55" s="154">
        <v>14474</v>
      </c>
      <c r="K55" s="157">
        <v>155197</v>
      </c>
      <c r="L55" s="152">
        <v>9.3262112025361326</v>
      </c>
      <c r="M55" s="154">
        <v>14330</v>
      </c>
      <c r="N55" s="154">
        <v>154214</v>
      </c>
      <c r="O55" s="152">
        <v>9.2922821533712892</v>
      </c>
      <c r="P55" s="154">
        <v>14376</v>
      </c>
      <c r="Q55" s="154">
        <v>154429</v>
      </c>
      <c r="R55" s="152">
        <v>9.3091323520841289</v>
      </c>
      <c r="S55" s="154">
        <v>14196</v>
      </c>
      <c r="T55" s="154">
        <v>153912</v>
      </c>
      <c r="U55" s="152">
        <v>9.2234523623888975</v>
      </c>
      <c r="V55" s="154">
        <v>14019</v>
      </c>
      <c r="W55" s="154">
        <v>153663</v>
      </c>
      <c r="X55" s="152">
        <v>9.1232111829132592</v>
      </c>
      <c r="Y55" s="205">
        <v>13926</v>
      </c>
      <c r="Z55" s="154">
        <v>154540</v>
      </c>
      <c r="AA55" s="152">
        <v>9.0112592209136793</v>
      </c>
      <c r="AB55" s="154">
        <v>13952</v>
      </c>
      <c r="AC55" s="154">
        <v>155615</v>
      </c>
      <c r="AD55" s="152">
        <v>8.9657166725572726</v>
      </c>
      <c r="AE55" s="154">
        <v>13863</v>
      </c>
      <c r="AF55" s="154">
        <v>157181</v>
      </c>
      <c r="AG55" s="152">
        <v>8.8197682926053407</v>
      </c>
      <c r="AH55" s="154">
        <v>13885</v>
      </c>
      <c r="AI55" s="154">
        <v>156892</v>
      </c>
      <c r="AJ55" s="152">
        <v>8.8500369681054494</v>
      </c>
      <c r="AK55" s="154">
        <v>13845</v>
      </c>
      <c r="AL55" s="154">
        <v>155914</v>
      </c>
      <c r="AM55" s="152">
        <v>8.8798953269109884</v>
      </c>
      <c r="AN55" s="154">
        <v>13956</v>
      </c>
      <c r="AO55" s="154">
        <v>156557</v>
      </c>
      <c r="AP55" s="152">
        <v>8.914325133976762</v>
      </c>
      <c r="AQ55" s="154">
        <v>14144</v>
      </c>
      <c r="AR55" s="154">
        <v>155931</v>
      </c>
      <c r="AS55" s="152">
        <v>9.070678697629079</v>
      </c>
      <c r="AT55" s="154">
        <v>14171</v>
      </c>
      <c r="AU55" s="154">
        <v>152709</v>
      </c>
      <c r="AV55" s="152">
        <v>9.2797412071325205</v>
      </c>
      <c r="AW55" s="154">
        <v>14187</v>
      </c>
      <c r="AX55" s="154">
        <v>150945</v>
      </c>
      <c r="AY55" s="152">
        <v>9.3987876378813482</v>
      </c>
      <c r="AZ55" s="154">
        <v>14100</v>
      </c>
      <c r="BA55" s="154">
        <v>147898</v>
      </c>
      <c r="BB55" s="152">
        <v>9.5335974793438716</v>
      </c>
      <c r="BC55" s="154">
        <v>14045</v>
      </c>
      <c r="BD55" s="154">
        <v>145208</v>
      </c>
      <c r="BE55" s="152">
        <v>9.6723321029144405</v>
      </c>
      <c r="BF55" s="154">
        <v>14064</v>
      </c>
      <c r="BG55" s="154">
        <v>143589</v>
      </c>
      <c r="BH55" s="152">
        <v>9.7946221507218514</v>
      </c>
      <c r="BI55" s="154">
        <v>14036</v>
      </c>
      <c r="BJ55" s="154">
        <v>139620</v>
      </c>
      <c r="BK55" s="152">
        <v>10.053001002721674</v>
      </c>
      <c r="BL55" s="154">
        <v>13877</v>
      </c>
      <c r="BM55" s="154">
        <v>134362</v>
      </c>
      <c r="BN55" s="152">
        <v>10.328068948065674</v>
      </c>
      <c r="BO55" s="154">
        <v>13837</v>
      </c>
      <c r="BP55" s="154">
        <v>128412</v>
      </c>
      <c r="BQ55" s="152">
        <v>10.775472697255708</v>
      </c>
      <c r="BR55" s="154">
        <v>13507</v>
      </c>
      <c r="BS55" s="154">
        <v>122452</v>
      </c>
      <c r="BT55" s="152">
        <v>11.030444582366968</v>
      </c>
      <c r="BU55" s="154">
        <v>13395</v>
      </c>
      <c r="BV55" s="154">
        <v>117670</v>
      </c>
      <c r="BW55" s="152">
        <v>11.383530211608736</v>
      </c>
      <c r="BX55" s="154">
        <v>13183</v>
      </c>
      <c r="BY55" s="154">
        <v>112489</v>
      </c>
      <c r="BZ55" s="152">
        <f t="shared" si="0"/>
        <v>11.719368115993564</v>
      </c>
    </row>
    <row r="56" spans="1:78" x14ac:dyDescent="0.2">
      <c r="A56" s="158" t="s">
        <v>180</v>
      </c>
      <c r="B56" s="158" t="s">
        <v>215</v>
      </c>
      <c r="C56" s="158" t="s">
        <v>307</v>
      </c>
      <c r="D56" s="158" t="s">
        <v>308</v>
      </c>
      <c r="E56" s="158" t="s">
        <v>309</v>
      </c>
      <c r="F56" s="158" t="s">
        <v>310</v>
      </c>
      <c r="G56" s="170">
        <v>40005</v>
      </c>
      <c r="H56" s="193">
        <v>467566</v>
      </c>
      <c r="I56" s="191">
        <v>8.5560113438530614</v>
      </c>
      <c r="J56" s="154">
        <v>39730</v>
      </c>
      <c r="K56" s="157">
        <v>466837</v>
      </c>
      <c r="L56" s="152">
        <v>8.5104651088067147</v>
      </c>
      <c r="M56" s="154">
        <v>39575</v>
      </c>
      <c r="N56" s="154">
        <v>466201</v>
      </c>
      <c r="O56" s="152">
        <v>8.4888277802921923</v>
      </c>
      <c r="P56" s="154">
        <v>39472</v>
      </c>
      <c r="Q56" s="154">
        <v>467094</v>
      </c>
      <c r="R56" s="152">
        <v>8.4505474272844445</v>
      </c>
      <c r="S56" s="154">
        <v>39370</v>
      </c>
      <c r="T56" s="154">
        <v>468744</v>
      </c>
      <c r="U56" s="152">
        <v>8.3990408410560988</v>
      </c>
      <c r="V56" s="154">
        <v>39170</v>
      </c>
      <c r="W56" s="154">
        <v>469170</v>
      </c>
      <c r="X56" s="152">
        <v>8.3487861542724389</v>
      </c>
      <c r="Y56" s="205">
        <v>38883</v>
      </c>
      <c r="Z56" s="154">
        <v>468528</v>
      </c>
      <c r="AA56" s="152">
        <v>8.2989703923778304</v>
      </c>
      <c r="AB56" s="154">
        <v>38865</v>
      </c>
      <c r="AC56" s="154">
        <v>468736</v>
      </c>
      <c r="AD56" s="152">
        <v>8.2914476379027846</v>
      </c>
      <c r="AE56" s="154">
        <v>38894</v>
      </c>
      <c r="AF56" s="154">
        <v>472562</v>
      </c>
      <c r="AG56" s="152">
        <v>8.2304544165633295</v>
      </c>
      <c r="AH56" s="154">
        <v>38857</v>
      </c>
      <c r="AI56" s="154">
        <v>472911</v>
      </c>
      <c r="AJ56" s="152">
        <v>8.2165566036738404</v>
      </c>
      <c r="AK56" s="154">
        <v>38815</v>
      </c>
      <c r="AL56" s="154">
        <v>472325</v>
      </c>
      <c r="AM56" s="152">
        <v>8.217858466098555</v>
      </c>
      <c r="AN56" s="154">
        <v>38747</v>
      </c>
      <c r="AO56" s="154">
        <v>473091</v>
      </c>
      <c r="AP56" s="152">
        <v>8.1901790564605967</v>
      </c>
      <c r="AQ56" s="154">
        <v>39284</v>
      </c>
      <c r="AR56" s="154">
        <v>470002</v>
      </c>
      <c r="AS56" s="152">
        <v>8.3582623052667859</v>
      </c>
      <c r="AT56" s="154">
        <v>39273</v>
      </c>
      <c r="AU56" s="154">
        <v>463344</v>
      </c>
      <c r="AV56" s="152">
        <v>8.4759919196104843</v>
      </c>
      <c r="AW56" s="154">
        <v>39375</v>
      </c>
      <c r="AX56" s="154">
        <v>458731</v>
      </c>
      <c r="AY56" s="152">
        <v>8.5834617673538514</v>
      </c>
      <c r="AZ56" s="154">
        <v>39499</v>
      </c>
      <c r="BA56" s="154">
        <v>452418</v>
      </c>
      <c r="BB56" s="152">
        <v>8.730642901033999</v>
      </c>
      <c r="BC56" s="154">
        <v>39149</v>
      </c>
      <c r="BD56" s="154">
        <v>444215</v>
      </c>
      <c r="BE56" s="152">
        <v>8.813074749839604</v>
      </c>
      <c r="BF56" s="154">
        <v>39280</v>
      </c>
      <c r="BG56" s="154">
        <v>442788</v>
      </c>
      <c r="BH56" s="152">
        <v>8.8710624497502195</v>
      </c>
      <c r="BI56" s="154">
        <v>39343</v>
      </c>
      <c r="BJ56" s="154">
        <v>435795</v>
      </c>
      <c r="BK56" s="152">
        <v>9.027868607946397</v>
      </c>
      <c r="BL56" s="154">
        <v>39502</v>
      </c>
      <c r="BM56" s="154">
        <v>427785</v>
      </c>
      <c r="BN56" s="152">
        <v>9.2340778662178433</v>
      </c>
      <c r="BO56" s="154">
        <v>39499</v>
      </c>
      <c r="BP56" s="154">
        <v>414455</v>
      </c>
      <c r="BQ56" s="152">
        <v>9.5303470823129164</v>
      </c>
      <c r="BR56" s="154">
        <v>39265</v>
      </c>
      <c r="BS56" s="154">
        <v>399641</v>
      </c>
      <c r="BT56" s="152">
        <v>9.8250679985286791</v>
      </c>
      <c r="BU56" s="154">
        <v>39443</v>
      </c>
      <c r="BV56" s="154">
        <v>389858</v>
      </c>
      <c r="BW56" s="152">
        <v>10.117273468801461</v>
      </c>
      <c r="BX56" s="154">
        <v>39566</v>
      </c>
      <c r="BY56" s="154">
        <v>381314</v>
      </c>
      <c r="BZ56" s="152">
        <f t="shared" si="0"/>
        <v>10.37622536806936</v>
      </c>
    </row>
    <row r="57" spans="1:78" x14ac:dyDescent="0.2">
      <c r="A57" s="158" t="s">
        <v>179</v>
      </c>
      <c r="B57" s="158" t="s">
        <v>203</v>
      </c>
      <c r="C57" s="158" t="s">
        <v>278</v>
      </c>
      <c r="D57" s="158" t="s">
        <v>279</v>
      </c>
      <c r="E57" s="158" t="s">
        <v>311</v>
      </c>
      <c r="F57" s="158" t="s">
        <v>43</v>
      </c>
      <c r="G57" s="170">
        <v>31043</v>
      </c>
      <c r="H57" s="193">
        <v>327712</v>
      </c>
      <c r="I57" s="191">
        <v>9.4726467141880679</v>
      </c>
      <c r="J57" s="154">
        <v>30962</v>
      </c>
      <c r="K57" s="157">
        <v>326502</v>
      </c>
      <c r="L57" s="152">
        <v>9.4829434429191846</v>
      </c>
      <c r="M57" s="154">
        <v>30849</v>
      </c>
      <c r="N57" s="154">
        <v>324917</v>
      </c>
      <c r="O57" s="152">
        <v>9.4944247300079709</v>
      </c>
      <c r="P57" s="154">
        <v>30836</v>
      </c>
      <c r="Q57" s="154">
        <v>324968</v>
      </c>
      <c r="R57" s="152">
        <v>9.4889342950690523</v>
      </c>
      <c r="S57" s="154">
        <v>30765</v>
      </c>
      <c r="T57" s="154">
        <v>324481</v>
      </c>
      <c r="U57" s="152">
        <v>9.481294744530496</v>
      </c>
      <c r="V57" s="154">
        <v>30714</v>
      </c>
      <c r="W57" s="154">
        <v>324346</v>
      </c>
      <c r="X57" s="152">
        <v>9.469517120605774</v>
      </c>
      <c r="Y57" s="205">
        <v>30583</v>
      </c>
      <c r="Z57" s="154">
        <v>324704</v>
      </c>
      <c r="AA57" s="152">
        <v>9.4187321375776101</v>
      </c>
      <c r="AB57" s="154">
        <v>30589</v>
      </c>
      <c r="AC57" s="154">
        <v>326262</v>
      </c>
      <c r="AD57" s="152">
        <v>9.375593847889121</v>
      </c>
      <c r="AE57" s="154">
        <v>30745</v>
      </c>
      <c r="AF57" s="154">
        <v>330783</v>
      </c>
      <c r="AG57" s="152">
        <v>9.2946130847111252</v>
      </c>
      <c r="AH57" s="154">
        <v>30694</v>
      </c>
      <c r="AI57" s="154">
        <v>332186</v>
      </c>
      <c r="AJ57" s="152">
        <v>9.240004094091864</v>
      </c>
      <c r="AK57" s="154">
        <v>30783</v>
      </c>
      <c r="AL57" s="154">
        <v>333133</v>
      </c>
      <c r="AM57" s="152">
        <v>9.2404535125610483</v>
      </c>
      <c r="AN57" s="154">
        <v>31006</v>
      </c>
      <c r="AO57" s="154">
        <v>335336</v>
      </c>
      <c r="AP57" s="152">
        <v>9.2462485387790156</v>
      </c>
      <c r="AQ57" s="154">
        <v>31430</v>
      </c>
      <c r="AR57" s="154">
        <v>335172</v>
      </c>
      <c r="AS57" s="152">
        <v>9.3772749513682534</v>
      </c>
      <c r="AT57" s="154">
        <v>31385</v>
      </c>
      <c r="AU57" s="154">
        <v>331397</v>
      </c>
      <c r="AV57" s="152">
        <v>9.4705142170870591</v>
      </c>
      <c r="AW57" s="154">
        <v>31523</v>
      </c>
      <c r="AX57" s="154">
        <v>328978</v>
      </c>
      <c r="AY57" s="152">
        <v>9.5820997148745501</v>
      </c>
      <c r="AZ57" s="154">
        <v>31685</v>
      </c>
      <c r="BA57" s="154">
        <v>324897</v>
      </c>
      <c r="BB57" s="152">
        <v>9.7523215049692684</v>
      </c>
      <c r="BC57" s="154">
        <v>31503</v>
      </c>
      <c r="BD57" s="154">
        <v>320975</v>
      </c>
      <c r="BE57" s="152">
        <v>9.8147830827946105</v>
      </c>
      <c r="BF57" s="154">
        <v>31521</v>
      </c>
      <c r="BG57" s="154">
        <v>320681</v>
      </c>
      <c r="BH57" s="152">
        <v>9.8293943202122982</v>
      </c>
      <c r="BI57" s="154">
        <v>31499</v>
      </c>
      <c r="BJ57" s="154">
        <v>316019</v>
      </c>
      <c r="BK57" s="152">
        <v>9.9674386666624475</v>
      </c>
      <c r="BL57" s="154">
        <v>31514</v>
      </c>
      <c r="BM57" s="154">
        <v>309193</v>
      </c>
      <c r="BN57" s="152">
        <v>10.192339412599898</v>
      </c>
      <c r="BO57" s="154">
        <v>31570</v>
      </c>
      <c r="BP57" s="154">
        <v>299624</v>
      </c>
      <c r="BQ57" s="152">
        <v>10.536539129041731</v>
      </c>
      <c r="BR57" s="154">
        <v>31558</v>
      </c>
      <c r="BS57" s="154">
        <v>290250</v>
      </c>
      <c r="BT57" s="152">
        <v>10.872695951765719</v>
      </c>
      <c r="BU57" s="154">
        <v>31585</v>
      </c>
      <c r="BV57" s="154">
        <v>282283</v>
      </c>
      <c r="BW57" s="152">
        <v>11.189125806371621</v>
      </c>
      <c r="BX57" s="154">
        <v>31380</v>
      </c>
      <c r="BY57" s="154">
        <v>274510</v>
      </c>
      <c r="BZ57" s="152">
        <f t="shared" si="0"/>
        <v>11.431277549087465</v>
      </c>
    </row>
    <row r="58" spans="1:78" x14ac:dyDescent="0.2">
      <c r="A58" s="158" t="s">
        <v>182</v>
      </c>
      <c r="B58" s="158" t="s">
        <v>219</v>
      </c>
      <c r="C58" s="158" t="s">
        <v>224</v>
      </c>
      <c r="D58" s="158" t="s">
        <v>225</v>
      </c>
      <c r="E58" s="158" t="s">
        <v>312</v>
      </c>
      <c r="F58" s="158" t="s">
        <v>44</v>
      </c>
      <c r="G58" s="170">
        <v>10925</v>
      </c>
      <c r="H58" s="193">
        <v>129986</v>
      </c>
      <c r="I58" s="191">
        <v>8.404751280907174</v>
      </c>
      <c r="J58" s="154">
        <v>10733</v>
      </c>
      <c r="K58" s="157">
        <v>128645</v>
      </c>
      <c r="L58" s="152">
        <v>8.3431147732131059</v>
      </c>
      <c r="M58" s="154">
        <v>10660</v>
      </c>
      <c r="N58" s="154">
        <v>127376</v>
      </c>
      <c r="O58" s="152">
        <v>8.3689235020726027</v>
      </c>
      <c r="P58" s="154">
        <v>10538</v>
      </c>
      <c r="Q58" s="154">
        <v>126731</v>
      </c>
      <c r="R58" s="152">
        <v>8.3152504122905988</v>
      </c>
      <c r="S58" s="154">
        <v>10389</v>
      </c>
      <c r="T58" s="154">
        <v>125582</v>
      </c>
      <c r="U58" s="152">
        <v>8.2726823907884892</v>
      </c>
      <c r="V58" s="154">
        <v>10281</v>
      </c>
      <c r="W58" s="154">
        <v>125459</v>
      </c>
      <c r="X58" s="152">
        <v>8.1947090284475408</v>
      </c>
      <c r="Y58" s="205">
        <v>10122</v>
      </c>
      <c r="Z58" s="154">
        <v>124694</v>
      </c>
      <c r="AA58" s="152">
        <v>8.1174715704043496</v>
      </c>
      <c r="AB58" s="154">
        <v>9975</v>
      </c>
      <c r="AC58" s="154">
        <v>124886</v>
      </c>
      <c r="AD58" s="152">
        <v>7.9872844033758783</v>
      </c>
      <c r="AE58" s="154">
        <v>9917</v>
      </c>
      <c r="AF58" s="154">
        <v>126093</v>
      </c>
      <c r="AG58" s="152">
        <v>7.8648299271172863</v>
      </c>
      <c r="AH58" s="154">
        <v>9838</v>
      </c>
      <c r="AI58" s="154">
        <v>125455</v>
      </c>
      <c r="AJ58" s="152">
        <v>7.8418556454505604</v>
      </c>
      <c r="AK58" s="154">
        <v>9728</v>
      </c>
      <c r="AL58" s="154">
        <v>124860</v>
      </c>
      <c r="AM58" s="152">
        <v>7.7911260611885318</v>
      </c>
      <c r="AN58" s="154">
        <v>9713</v>
      </c>
      <c r="AO58" s="154">
        <v>124957</v>
      </c>
      <c r="AP58" s="152">
        <v>7.7730739374344768</v>
      </c>
      <c r="AQ58" s="154">
        <v>9824</v>
      </c>
      <c r="AR58" s="154">
        <v>124862</v>
      </c>
      <c r="AS58" s="152">
        <v>7.867886146305521</v>
      </c>
      <c r="AT58" s="154">
        <v>9821</v>
      </c>
      <c r="AU58" s="154">
        <v>122720</v>
      </c>
      <c r="AV58" s="152">
        <v>8.0027705345501943</v>
      </c>
      <c r="AW58" s="154">
        <v>9828</v>
      </c>
      <c r="AX58" s="154">
        <v>121911</v>
      </c>
      <c r="AY58" s="152">
        <v>8.061618721854467</v>
      </c>
      <c r="AZ58" s="154">
        <v>9864</v>
      </c>
      <c r="BA58" s="154">
        <v>120306</v>
      </c>
      <c r="BB58" s="152">
        <v>8.1990923145977757</v>
      </c>
      <c r="BC58" s="154">
        <v>9764</v>
      </c>
      <c r="BD58" s="154">
        <v>118660</v>
      </c>
      <c r="BE58" s="152">
        <v>8.2285521658520135</v>
      </c>
      <c r="BF58" s="154">
        <v>9770</v>
      </c>
      <c r="BG58" s="154">
        <v>117742</v>
      </c>
      <c r="BH58" s="152">
        <v>8.2978036724363431</v>
      </c>
      <c r="BI58" s="154">
        <v>9818</v>
      </c>
      <c r="BJ58" s="154">
        <v>115698</v>
      </c>
      <c r="BK58" s="152">
        <v>8.4858856678594279</v>
      </c>
      <c r="BL58" s="154">
        <v>9839</v>
      </c>
      <c r="BM58" s="154">
        <v>112620</v>
      </c>
      <c r="BN58" s="152">
        <v>8.7364588882969265</v>
      </c>
      <c r="BO58" s="154">
        <v>9811</v>
      </c>
      <c r="BP58" s="154">
        <v>109340</v>
      </c>
      <c r="BQ58" s="152">
        <v>8.972928479970733</v>
      </c>
      <c r="BR58" s="154">
        <v>9748</v>
      </c>
      <c r="BS58" s="154">
        <v>105696</v>
      </c>
      <c r="BT58" s="152">
        <v>9.222676354828943</v>
      </c>
      <c r="BU58" s="154">
        <v>9722</v>
      </c>
      <c r="BV58" s="154">
        <v>103441</v>
      </c>
      <c r="BW58" s="152">
        <v>9.3985943678038684</v>
      </c>
      <c r="BX58" s="154">
        <v>9694</v>
      </c>
      <c r="BY58" s="154">
        <v>101947</v>
      </c>
      <c r="BZ58" s="152">
        <f t="shared" si="0"/>
        <v>9.5088624481348152</v>
      </c>
    </row>
    <row r="59" spans="1:78" x14ac:dyDescent="0.2">
      <c r="A59" s="158" t="s">
        <v>161</v>
      </c>
      <c r="B59" s="158" t="s">
        <v>195</v>
      </c>
      <c r="C59" s="158" t="s">
        <v>231</v>
      </c>
      <c r="D59" s="158" t="s">
        <v>232</v>
      </c>
      <c r="E59" s="158" t="s">
        <v>313</v>
      </c>
      <c r="F59" s="158" t="s">
        <v>45</v>
      </c>
      <c r="G59" s="170">
        <v>13917</v>
      </c>
      <c r="H59" s="193">
        <v>139007</v>
      </c>
      <c r="I59" s="191">
        <v>10.011726028185631</v>
      </c>
      <c r="J59" s="154">
        <v>13842</v>
      </c>
      <c r="K59" s="157">
        <v>138592</v>
      </c>
      <c r="L59" s="152">
        <v>9.9875894712537523</v>
      </c>
      <c r="M59" s="154">
        <v>13682</v>
      </c>
      <c r="N59" s="154">
        <v>137977</v>
      </c>
      <c r="O59" s="152">
        <v>9.9161454445306099</v>
      </c>
      <c r="P59" s="154">
        <v>13554</v>
      </c>
      <c r="Q59" s="154">
        <v>138645</v>
      </c>
      <c r="R59" s="152">
        <v>9.7760467380720542</v>
      </c>
      <c r="S59" s="154">
        <v>13415</v>
      </c>
      <c r="T59" s="154">
        <v>138595</v>
      </c>
      <c r="U59" s="152">
        <v>9.6792813593563984</v>
      </c>
      <c r="V59" s="154">
        <v>13246</v>
      </c>
      <c r="W59" s="154">
        <v>138744</v>
      </c>
      <c r="X59" s="152">
        <v>9.5470795133483257</v>
      </c>
      <c r="Y59" s="205">
        <v>13043</v>
      </c>
      <c r="Z59" s="154">
        <v>138806</v>
      </c>
      <c r="AA59" s="152">
        <v>9.3965678717058339</v>
      </c>
      <c r="AB59" s="154">
        <v>12859</v>
      </c>
      <c r="AC59" s="154">
        <v>139215</v>
      </c>
      <c r="AD59" s="152">
        <v>9.2367920123549894</v>
      </c>
      <c r="AE59" s="154">
        <v>12713</v>
      </c>
      <c r="AF59" s="154">
        <v>140696</v>
      </c>
      <c r="AG59" s="152">
        <v>9.0357934838232783</v>
      </c>
      <c r="AH59" s="154">
        <v>12436</v>
      </c>
      <c r="AI59" s="154">
        <v>140336</v>
      </c>
      <c r="AJ59" s="152">
        <v>8.861589328468817</v>
      </c>
      <c r="AK59" s="154">
        <v>12244</v>
      </c>
      <c r="AL59" s="154">
        <v>140227</v>
      </c>
      <c r="AM59" s="152">
        <v>8.7315566902237087</v>
      </c>
      <c r="AN59" s="154">
        <v>12271</v>
      </c>
      <c r="AO59" s="154">
        <v>141251</v>
      </c>
      <c r="AP59" s="152">
        <v>8.6873721247991167</v>
      </c>
      <c r="AQ59" s="154">
        <v>12576</v>
      </c>
      <c r="AR59" s="154">
        <v>141056</v>
      </c>
      <c r="AS59" s="152">
        <v>8.9156079854809427</v>
      </c>
      <c r="AT59" s="154">
        <v>12538</v>
      </c>
      <c r="AU59" s="154">
        <v>138866</v>
      </c>
      <c r="AV59" s="152">
        <v>9.0288479541428419</v>
      </c>
      <c r="AW59" s="154">
        <v>12631</v>
      </c>
      <c r="AX59" s="154">
        <v>137523</v>
      </c>
      <c r="AY59" s="152">
        <v>9.184645477483766</v>
      </c>
      <c r="AZ59" s="154">
        <v>12660</v>
      </c>
      <c r="BA59" s="154">
        <v>135137</v>
      </c>
      <c r="BB59" s="152">
        <v>9.3682707178640943</v>
      </c>
      <c r="BC59" s="154">
        <v>12592</v>
      </c>
      <c r="BD59" s="154">
        <v>133375</v>
      </c>
      <c r="BE59" s="152">
        <v>9.4410496719775061</v>
      </c>
      <c r="BF59" s="154">
        <v>12633</v>
      </c>
      <c r="BG59" s="154">
        <v>133101</v>
      </c>
      <c r="BH59" s="152">
        <v>9.4912885703338077</v>
      </c>
      <c r="BI59" s="154">
        <v>12710</v>
      </c>
      <c r="BJ59" s="154">
        <v>130516</v>
      </c>
      <c r="BK59" s="152">
        <v>9.7382696374390889</v>
      </c>
      <c r="BL59" s="154">
        <v>12706</v>
      </c>
      <c r="BM59" s="154">
        <v>126660</v>
      </c>
      <c r="BN59" s="152">
        <v>10.031580609505763</v>
      </c>
      <c r="BO59" s="154">
        <v>12732</v>
      </c>
      <c r="BP59" s="154">
        <v>121872</v>
      </c>
      <c r="BQ59" s="152">
        <v>10.447026388341866</v>
      </c>
      <c r="BR59" s="154">
        <v>12768</v>
      </c>
      <c r="BS59" s="154">
        <v>117508</v>
      </c>
      <c r="BT59" s="152">
        <v>10.865643190250877</v>
      </c>
      <c r="BU59" s="154">
        <v>12791</v>
      </c>
      <c r="BV59" s="154">
        <v>113462</v>
      </c>
      <c r="BW59" s="152">
        <v>11.27337787100527</v>
      </c>
      <c r="BX59" s="154">
        <v>12708</v>
      </c>
      <c r="BY59" s="154">
        <v>109734</v>
      </c>
      <c r="BZ59" s="152">
        <f t="shared" si="0"/>
        <v>11.580731587292908</v>
      </c>
    </row>
    <row r="60" spans="1:78" x14ac:dyDescent="0.2">
      <c r="A60" s="158" t="s">
        <v>161</v>
      </c>
      <c r="B60" s="158" t="s">
        <v>195</v>
      </c>
      <c r="C60" s="158" t="s">
        <v>231</v>
      </c>
      <c r="D60" s="158" t="s">
        <v>232</v>
      </c>
      <c r="E60" s="158" t="s">
        <v>314</v>
      </c>
      <c r="F60" s="158" t="s">
        <v>46</v>
      </c>
      <c r="G60" s="170">
        <v>9511</v>
      </c>
      <c r="H60" s="193">
        <v>119812</v>
      </c>
      <c r="I60" s="191">
        <v>7.9382699562648149</v>
      </c>
      <c r="J60" s="154">
        <v>9381</v>
      </c>
      <c r="K60" s="157">
        <v>119104</v>
      </c>
      <c r="L60" s="152">
        <v>7.8763097796883397</v>
      </c>
      <c r="M60" s="154">
        <v>9283</v>
      </c>
      <c r="N60" s="154">
        <v>118629</v>
      </c>
      <c r="O60" s="152">
        <v>7.8252366621989564</v>
      </c>
      <c r="P60" s="154">
        <v>9225</v>
      </c>
      <c r="Q60" s="154">
        <v>118840</v>
      </c>
      <c r="R60" s="152">
        <v>7.7625378660383717</v>
      </c>
      <c r="S60" s="154">
        <v>9157</v>
      </c>
      <c r="T60" s="154">
        <v>119053</v>
      </c>
      <c r="U60" s="152">
        <v>7.6915323427381086</v>
      </c>
      <c r="V60" s="154">
        <v>9059</v>
      </c>
      <c r="W60" s="154">
        <v>118552</v>
      </c>
      <c r="X60" s="152">
        <v>7.6413725622511643</v>
      </c>
      <c r="Y60" s="205">
        <v>8927</v>
      </c>
      <c r="Z60" s="154">
        <v>118520</v>
      </c>
      <c r="AA60" s="152">
        <v>7.5320620992237606</v>
      </c>
      <c r="AB60" s="154">
        <v>8825</v>
      </c>
      <c r="AC60" s="154">
        <v>118789</v>
      </c>
      <c r="AD60" s="152">
        <v>7.4291390616976312</v>
      </c>
      <c r="AE60" s="154">
        <v>8791</v>
      </c>
      <c r="AF60" s="154">
        <v>119815</v>
      </c>
      <c r="AG60" s="152">
        <v>7.3371447648458048</v>
      </c>
      <c r="AH60" s="154">
        <v>8708</v>
      </c>
      <c r="AI60" s="154">
        <v>119244</v>
      </c>
      <c r="AJ60" s="152">
        <v>7.3026735097782698</v>
      </c>
      <c r="AK60" s="154">
        <v>8598</v>
      </c>
      <c r="AL60" s="154">
        <v>118562</v>
      </c>
      <c r="AM60" s="152">
        <v>7.251901958468987</v>
      </c>
      <c r="AN60" s="154">
        <v>8592</v>
      </c>
      <c r="AO60" s="154">
        <v>118974</v>
      </c>
      <c r="AP60" s="152">
        <v>7.2217459276816793</v>
      </c>
      <c r="AQ60" s="154">
        <v>8899</v>
      </c>
      <c r="AR60" s="154">
        <v>119674</v>
      </c>
      <c r="AS60" s="152">
        <v>7.4360345605561777</v>
      </c>
      <c r="AT60" s="154">
        <v>8973</v>
      </c>
      <c r="AU60" s="154">
        <v>118068</v>
      </c>
      <c r="AV60" s="152">
        <v>7.5998577091167805</v>
      </c>
      <c r="AW60" s="154">
        <v>8981</v>
      </c>
      <c r="AX60" s="154">
        <v>116396</v>
      </c>
      <c r="AY60" s="152">
        <v>7.7159008900649502</v>
      </c>
      <c r="AZ60" s="154">
        <v>8919</v>
      </c>
      <c r="BA60" s="154">
        <v>114353</v>
      </c>
      <c r="BB60" s="152">
        <v>7.7995330249315709</v>
      </c>
      <c r="BC60" s="154">
        <v>8883</v>
      </c>
      <c r="BD60" s="154">
        <v>112575</v>
      </c>
      <c r="BE60" s="152">
        <v>7.8907395069953363</v>
      </c>
      <c r="BF60" s="154">
        <v>8949</v>
      </c>
      <c r="BG60" s="154">
        <v>112210</v>
      </c>
      <c r="BH60" s="152">
        <v>7.9752250245076191</v>
      </c>
      <c r="BI60" s="154">
        <v>8952</v>
      </c>
      <c r="BJ60" s="154">
        <v>110188</v>
      </c>
      <c r="BK60" s="152">
        <v>8.1242966566232262</v>
      </c>
      <c r="BL60" s="154">
        <v>9054</v>
      </c>
      <c r="BM60" s="154">
        <v>107077</v>
      </c>
      <c r="BN60" s="152">
        <v>8.455597373852461</v>
      </c>
      <c r="BO60" s="154">
        <v>9099</v>
      </c>
      <c r="BP60" s="154">
        <v>103520</v>
      </c>
      <c r="BQ60" s="152">
        <v>8.7896058732612055</v>
      </c>
      <c r="BR60" s="154">
        <v>9193</v>
      </c>
      <c r="BS60" s="154">
        <v>100712</v>
      </c>
      <c r="BT60" s="152">
        <v>9.128008578918104</v>
      </c>
      <c r="BU60" s="154">
        <v>9252</v>
      </c>
      <c r="BV60" s="154">
        <v>97263</v>
      </c>
      <c r="BW60" s="152">
        <v>9.5123531044693266</v>
      </c>
      <c r="BX60" s="154">
        <v>9212</v>
      </c>
      <c r="BY60" s="154">
        <v>94168</v>
      </c>
      <c r="BZ60" s="152">
        <f t="shared" si="0"/>
        <v>9.7825163537507436</v>
      </c>
    </row>
    <row r="61" spans="1:78" x14ac:dyDescent="0.2">
      <c r="A61" s="158" t="s">
        <v>181</v>
      </c>
      <c r="B61" s="158" t="s">
        <v>199</v>
      </c>
      <c r="C61" s="158" t="s">
        <v>288</v>
      </c>
      <c r="D61" s="158" t="s">
        <v>289</v>
      </c>
      <c r="E61" s="158" t="s">
        <v>315</v>
      </c>
      <c r="F61" s="158" t="s">
        <v>47</v>
      </c>
      <c r="G61" s="170">
        <v>8290</v>
      </c>
      <c r="H61" s="193">
        <v>170983</v>
      </c>
      <c r="I61" s="191">
        <v>4.8484352245544882</v>
      </c>
      <c r="J61" s="154">
        <v>8217</v>
      </c>
      <c r="K61" s="157">
        <v>169422</v>
      </c>
      <c r="L61" s="152">
        <v>4.8500194779898713</v>
      </c>
      <c r="M61" s="154">
        <v>8172</v>
      </c>
      <c r="N61" s="154">
        <v>167949</v>
      </c>
      <c r="O61" s="152">
        <v>4.8657628208563315</v>
      </c>
      <c r="P61" s="154">
        <v>8187</v>
      </c>
      <c r="Q61" s="154">
        <v>167947</v>
      </c>
      <c r="R61" s="152">
        <v>4.8747521539533301</v>
      </c>
      <c r="S61" s="154">
        <v>8228</v>
      </c>
      <c r="T61" s="154">
        <v>168377</v>
      </c>
      <c r="U61" s="152">
        <v>4.8866531652185277</v>
      </c>
      <c r="V61" s="154">
        <v>8221</v>
      </c>
      <c r="W61" s="154">
        <v>168395</v>
      </c>
      <c r="X61" s="152">
        <v>4.8819739303423493</v>
      </c>
      <c r="Y61" s="205">
        <v>8098</v>
      </c>
      <c r="Z61" s="154">
        <v>168310</v>
      </c>
      <c r="AA61" s="152">
        <v>4.8113599904937319</v>
      </c>
      <c r="AB61" s="154">
        <v>8044</v>
      </c>
      <c r="AC61" s="154">
        <v>169035</v>
      </c>
      <c r="AD61" s="152">
        <v>4.7587777679178869</v>
      </c>
      <c r="AE61" s="154">
        <v>7947</v>
      </c>
      <c r="AF61" s="154">
        <v>169193</v>
      </c>
      <c r="AG61" s="152">
        <v>4.697002831086392</v>
      </c>
      <c r="AH61" s="154">
        <v>7850</v>
      </c>
      <c r="AI61" s="154">
        <v>168311</v>
      </c>
      <c r="AJ61" s="152">
        <v>4.6639851227786657</v>
      </c>
      <c r="AK61" s="154">
        <v>7940</v>
      </c>
      <c r="AL61" s="154">
        <v>168187</v>
      </c>
      <c r="AM61" s="152">
        <v>4.7209356252266819</v>
      </c>
      <c r="AN61" s="154">
        <v>7933</v>
      </c>
      <c r="AO61" s="154">
        <v>168600</v>
      </c>
      <c r="AP61" s="152">
        <v>4.7052194543297743</v>
      </c>
      <c r="AQ61" s="154">
        <v>7967</v>
      </c>
      <c r="AR61" s="154">
        <v>167332</v>
      </c>
      <c r="AS61" s="152">
        <v>4.7611933162814051</v>
      </c>
      <c r="AT61" s="154">
        <v>7847</v>
      </c>
      <c r="AU61" s="154">
        <v>164734</v>
      </c>
      <c r="AV61" s="152">
        <v>4.7634368132868747</v>
      </c>
      <c r="AW61" s="154">
        <v>7790</v>
      </c>
      <c r="AX61" s="154">
        <v>162645</v>
      </c>
      <c r="AY61" s="152">
        <v>4.7895723815672167</v>
      </c>
      <c r="AZ61" s="154">
        <v>7750</v>
      </c>
      <c r="BA61" s="154">
        <v>160184</v>
      </c>
      <c r="BB61" s="152">
        <v>4.8381860860010981</v>
      </c>
      <c r="BC61" s="154">
        <v>7586</v>
      </c>
      <c r="BD61" s="154">
        <v>157347</v>
      </c>
      <c r="BE61" s="152">
        <v>4.8211913795623689</v>
      </c>
      <c r="BF61" s="154">
        <v>7527</v>
      </c>
      <c r="BG61" s="154">
        <v>156248</v>
      </c>
      <c r="BH61" s="152">
        <v>4.8173416619732734</v>
      </c>
      <c r="BI61" s="154">
        <v>7514</v>
      </c>
      <c r="BJ61" s="154">
        <v>153388</v>
      </c>
      <c r="BK61" s="152">
        <v>4.8986882937387541</v>
      </c>
      <c r="BL61" s="154">
        <v>7501</v>
      </c>
      <c r="BM61" s="154">
        <v>149827</v>
      </c>
      <c r="BN61" s="152">
        <v>5.0064407616784692</v>
      </c>
      <c r="BO61" s="154">
        <v>7490</v>
      </c>
      <c r="BP61" s="154">
        <v>145075</v>
      </c>
      <c r="BQ61" s="152">
        <v>5.1628468033775636</v>
      </c>
      <c r="BR61" s="154">
        <v>7360</v>
      </c>
      <c r="BS61" s="154">
        <v>139923</v>
      </c>
      <c r="BT61" s="152">
        <v>5.2600358768751381</v>
      </c>
      <c r="BU61" s="154">
        <v>7209</v>
      </c>
      <c r="BV61" s="154">
        <v>136277</v>
      </c>
      <c r="BW61" s="152">
        <v>5.289960888484484</v>
      </c>
      <c r="BX61" s="154">
        <v>7149</v>
      </c>
      <c r="BY61" s="154">
        <v>133856</v>
      </c>
      <c r="BZ61" s="152">
        <f t="shared" si="0"/>
        <v>5.3408140090843892</v>
      </c>
    </row>
    <row r="62" spans="1:78" x14ac:dyDescent="0.2">
      <c r="A62" s="158" t="s">
        <v>179</v>
      </c>
      <c r="B62" s="158" t="s">
        <v>203</v>
      </c>
      <c r="C62" s="158" t="s">
        <v>316</v>
      </c>
      <c r="D62" s="158" t="s">
        <v>317</v>
      </c>
      <c r="E62" s="158" t="s">
        <v>318</v>
      </c>
      <c r="F62" s="158" t="s">
        <v>48</v>
      </c>
      <c r="G62" s="170">
        <v>21934</v>
      </c>
      <c r="H62" s="193">
        <v>226866</v>
      </c>
      <c r="I62" s="191">
        <v>9.668262322251902</v>
      </c>
      <c r="J62" s="154">
        <v>21277</v>
      </c>
      <c r="K62" s="157">
        <v>226191</v>
      </c>
      <c r="L62" s="152">
        <v>9.4066519003850733</v>
      </c>
      <c r="M62" s="154">
        <v>20597</v>
      </c>
      <c r="N62" s="154">
        <v>225317</v>
      </c>
      <c r="O62" s="152">
        <v>9.1413430855195124</v>
      </c>
      <c r="P62" s="154">
        <v>20117</v>
      </c>
      <c r="Q62" s="154">
        <v>225912</v>
      </c>
      <c r="R62" s="152">
        <v>8.9047947873508271</v>
      </c>
      <c r="S62" s="154">
        <v>19464</v>
      </c>
      <c r="T62" s="154">
        <v>225315</v>
      </c>
      <c r="U62" s="152">
        <v>8.6385726649357562</v>
      </c>
      <c r="V62" s="154">
        <v>18843</v>
      </c>
      <c r="W62" s="154">
        <v>224853</v>
      </c>
      <c r="X62" s="152">
        <v>8.3801416925724812</v>
      </c>
      <c r="Y62" s="205">
        <v>18329</v>
      </c>
      <c r="Z62" s="154">
        <v>224933</v>
      </c>
      <c r="AA62" s="152">
        <v>8.1486487087265989</v>
      </c>
      <c r="AB62" s="154">
        <v>17890</v>
      </c>
      <c r="AC62" s="154">
        <v>224660</v>
      </c>
      <c r="AD62" s="152">
        <v>7.9631443069527279</v>
      </c>
      <c r="AE62" s="154">
        <v>17615</v>
      </c>
      <c r="AF62" s="154">
        <v>225966</v>
      </c>
      <c r="AG62" s="152">
        <v>7.7954205499942475</v>
      </c>
      <c r="AH62" s="154">
        <v>17388</v>
      </c>
      <c r="AI62" s="154">
        <v>226294</v>
      </c>
      <c r="AJ62" s="152">
        <v>7.6838095574783241</v>
      </c>
      <c r="AK62" s="154">
        <v>17239</v>
      </c>
      <c r="AL62" s="154">
        <v>227210</v>
      </c>
      <c r="AM62" s="152">
        <v>7.587254082126667</v>
      </c>
      <c r="AN62" s="154">
        <v>17119</v>
      </c>
      <c r="AO62" s="154">
        <v>227477</v>
      </c>
      <c r="AP62" s="152">
        <v>7.5255959943203052</v>
      </c>
      <c r="AQ62" s="154">
        <v>17206</v>
      </c>
      <c r="AR62" s="154">
        <v>225583</v>
      </c>
      <c r="AS62" s="152">
        <v>7.6273478054640647</v>
      </c>
      <c r="AT62" s="154">
        <v>17225</v>
      </c>
      <c r="AU62" s="154">
        <v>222169</v>
      </c>
      <c r="AV62" s="152">
        <v>7.7531068690951486</v>
      </c>
      <c r="AW62" s="154">
        <v>17179</v>
      </c>
      <c r="AX62" s="154">
        <v>219933</v>
      </c>
      <c r="AY62" s="152">
        <v>7.8110151728026267</v>
      </c>
      <c r="AZ62" s="154">
        <v>17091</v>
      </c>
      <c r="BA62" s="154">
        <v>216677</v>
      </c>
      <c r="BB62" s="152">
        <v>7.8877776598346854</v>
      </c>
      <c r="BC62" s="154">
        <v>16894</v>
      </c>
      <c r="BD62" s="154">
        <v>213272</v>
      </c>
      <c r="BE62" s="152">
        <v>7.9213398852170007</v>
      </c>
      <c r="BF62" s="154">
        <v>16858</v>
      </c>
      <c r="BG62" s="154">
        <v>212286</v>
      </c>
      <c r="BH62" s="152">
        <v>7.9411736996316291</v>
      </c>
      <c r="BI62" s="154">
        <v>16921</v>
      </c>
      <c r="BJ62" s="154">
        <v>208922</v>
      </c>
      <c r="BK62" s="152">
        <v>8.0991949148486029</v>
      </c>
      <c r="BL62" s="154">
        <v>16882</v>
      </c>
      <c r="BM62" s="154">
        <v>204642</v>
      </c>
      <c r="BN62" s="152">
        <v>8.2495284447962778</v>
      </c>
      <c r="BO62" s="154">
        <v>16937</v>
      </c>
      <c r="BP62" s="154">
        <v>199050</v>
      </c>
      <c r="BQ62" s="152">
        <v>8.5089173574478778</v>
      </c>
      <c r="BR62" s="154">
        <v>16854</v>
      </c>
      <c r="BS62" s="154">
        <v>191307</v>
      </c>
      <c r="BT62" s="152">
        <v>8.8099233169721973</v>
      </c>
      <c r="BU62" s="154">
        <v>16940</v>
      </c>
      <c r="BV62" s="154">
        <v>185428</v>
      </c>
      <c r="BW62" s="152">
        <v>9.1356213732553861</v>
      </c>
      <c r="BX62" s="154">
        <v>16880</v>
      </c>
      <c r="BY62" s="154">
        <v>180797</v>
      </c>
      <c r="BZ62" s="152">
        <f t="shared" si="0"/>
        <v>9.3364381046145688</v>
      </c>
    </row>
    <row r="63" spans="1:78" x14ac:dyDescent="0.2">
      <c r="A63" s="158" t="s">
        <v>183</v>
      </c>
      <c r="B63" s="158" t="s">
        <v>211</v>
      </c>
      <c r="C63" s="158" t="s">
        <v>294</v>
      </c>
      <c r="D63" s="158" t="s">
        <v>295</v>
      </c>
      <c r="E63" s="158" t="s">
        <v>319</v>
      </c>
      <c r="F63" s="158" t="s">
        <v>49</v>
      </c>
      <c r="G63" s="170">
        <v>6012</v>
      </c>
      <c r="H63" s="193">
        <v>85400</v>
      </c>
      <c r="I63" s="191">
        <v>7.0398126463700237</v>
      </c>
      <c r="J63" s="154">
        <v>6097</v>
      </c>
      <c r="K63" s="157">
        <v>85223</v>
      </c>
      <c r="L63" s="152">
        <v>7.1541719958227237</v>
      </c>
      <c r="M63" s="154">
        <v>6112</v>
      </c>
      <c r="N63" s="154">
        <v>85373</v>
      </c>
      <c r="O63" s="152">
        <v>7.1591721035924705</v>
      </c>
      <c r="P63" s="154">
        <v>6076</v>
      </c>
      <c r="Q63" s="154">
        <v>85386</v>
      </c>
      <c r="R63" s="152">
        <v>7.1159206427283159</v>
      </c>
      <c r="S63" s="154">
        <v>6022</v>
      </c>
      <c r="T63" s="154">
        <v>85065</v>
      </c>
      <c r="U63" s="152">
        <v>7.0792923058837358</v>
      </c>
      <c r="V63" s="154">
        <v>5961</v>
      </c>
      <c r="W63" s="154">
        <v>84531</v>
      </c>
      <c r="X63" s="152">
        <v>7.0518508002981148</v>
      </c>
      <c r="Y63" s="205">
        <v>5882</v>
      </c>
      <c r="Z63" s="154">
        <v>84426</v>
      </c>
      <c r="AA63" s="152">
        <v>6.9670480657617331</v>
      </c>
      <c r="AB63" s="154">
        <v>5842</v>
      </c>
      <c r="AC63" s="154">
        <v>84111</v>
      </c>
      <c r="AD63" s="152">
        <v>6.9455838118676505</v>
      </c>
      <c r="AE63" s="154">
        <v>5820</v>
      </c>
      <c r="AF63" s="154">
        <v>84197</v>
      </c>
      <c r="AG63" s="152">
        <v>6.9123602978728451</v>
      </c>
      <c r="AH63" s="154">
        <v>5776</v>
      </c>
      <c r="AI63" s="154">
        <v>83804</v>
      </c>
      <c r="AJ63" s="152">
        <v>6.8922724452293442</v>
      </c>
      <c r="AK63" s="154">
        <v>5772</v>
      </c>
      <c r="AL63" s="154">
        <v>83504</v>
      </c>
      <c r="AM63" s="152">
        <v>6.9122437248515034</v>
      </c>
      <c r="AN63" s="154">
        <v>5756</v>
      </c>
      <c r="AO63" s="154">
        <v>83152</v>
      </c>
      <c r="AP63" s="152">
        <v>6.9222628439484319</v>
      </c>
      <c r="AQ63" s="154">
        <v>5852</v>
      </c>
      <c r="AR63" s="154">
        <v>82499</v>
      </c>
      <c r="AS63" s="152">
        <v>7.0934193141735049</v>
      </c>
      <c r="AT63" s="154">
        <v>5761</v>
      </c>
      <c r="AU63" s="154">
        <v>80837</v>
      </c>
      <c r="AV63" s="152">
        <v>7.1266870368766781</v>
      </c>
      <c r="AW63" s="154">
        <v>5733</v>
      </c>
      <c r="AX63" s="154">
        <v>79531</v>
      </c>
      <c r="AY63" s="152">
        <v>7.208509889225585</v>
      </c>
      <c r="AZ63" s="154">
        <v>5776</v>
      </c>
      <c r="BA63" s="154">
        <v>78366</v>
      </c>
      <c r="BB63" s="152">
        <v>7.3705433478804583</v>
      </c>
      <c r="BC63" s="154">
        <v>5739</v>
      </c>
      <c r="BD63" s="154">
        <v>76974</v>
      </c>
      <c r="BE63" s="152">
        <v>7.4557642840439629</v>
      </c>
      <c r="BF63" s="154">
        <v>5781</v>
      </c>
      <c r="BG63" s="154">
        <v>76519</v>
      </c>
      <c r="BH63" s="152">
        <v>7.5549863432611515</v>
      </c>
      <c r="BI63" s="154">
        <v>5867</v>
      </c>
      <c r="BJ63" s="154">
        <v>75122</v>
      </c>
      <c r="BK63" s="152">
        <v>7.8099624610633374</v>
      </c>
      <c r="BL63" s="154">
        <v>5885</v>
      </c>
      <c r="BM63" s="154">
        <v>73391</v>
      </c>
      <c r="BN63" s="152">
        <v>8.0186943903203378</v>
      </c>
      <c r="BO63" s="154">
        <v>5971</v>
      </c>
      <c r="BP63" s="154">
        <v>71314</v>
      </c>
      <c r="BQ63" s="152">
        <v>8.3728300193510385</v>
      </c>
      <c r="BR63" s="154">
        <v>6024</v>
      </c>
      <c r="BS63" s="154">
        <v>69103</v>
      </c>
      <c r="BT63" s="152">
        <v>8.7174218196026221</v>
      </c>
      <c r="BU63" s="154">
        <v>6033</v>
      </c>
      <c r="BV63" s="154">
        <v>67062</v>
      </c>
      <c r="BW63" s="152">
        <v>8.9961528138140832</v>
      </c>
      <c r="BX63" s="154">
        <v>6013</v>
      </c>
      <c r="BY63" s="154">
        <v>65418</v>
      </c>
      <c r="BZ63" s="152">
        <f t="shared" si="0"/>
        <v>9.19165978782598</v>
      </c>
    </row>
    <row r="64" spans="1:78" x14ac:dyDescent="0.2">
      <c r="A64" s="158" t="s">
        <v>183</v>
      </c>
      <c r="B64" s="158" t="s">
        <v>211</v>
      </c>
      <c r="C64" s="158" t="s">
        <v>320</v>
      </c>
      <c r="D64" s="158" t="s">
        <v>321</v>
      </c>
      <c r="E64" s="158" t="s">
        <v>322</v>
      </c>
      <c r="F64" s="158" t="s">
        <v>323</v>
      </c>
      <c r="G64" s="170">
        <v>102973</v>
      </c>
      <c r="H64" s="193">
        <v>1068569</v>
      </c>
      <c r="I64" s="191">
        <v>9.6365325963976129</v>
      </c>
      <c r="J64" s="154">
        <v>102579</v>
      </c>
      <c r="K64" s="157">
        <v>1064800</v>
      </c>
      <c r="L64" s="152">
        <v>9.6336401202103676</v>
      </c>
      <c r="M64" s="154">
        <v>102267</v>
      </c>
      <c r="N64" s="154">
        <v>1062275</v>
      </c>
      <c r="O64" s="152">
        <v>9.6271681061871917</v>
      </c>
      <c r="P64" s="154">
        <v>102355</v>
      </c>
      <c r="Q64" s="154">
        <v>1064560</v>
      </c>
      <c r="R64" s="152">
        <v>9.6147704215826266</v>
      </c>
      <c r="S64" s="154">
        <v>101891</v>
      </c>
      <c r="T64" s="154">
        <v>1063025</v>
      </c>
      <c r="U64" s="152">
        <v>9.5850050563251106</v>
      </c>
      <c r="V64" s="154">
        <v>101404</v>
      </c>
      <c r="W64" s="154">
        <v>1062645</v>
      </c>
      <c r="X64" s="152">
        <v>9.5426035976266768</v>
      </c>
      <c r="Y64" s="205">
        <v>100722</v>
      </c>
      <c r="Z64" s="154">
        <v>1059205</v>
      </c>
      <c r="AA64" s="152">
        <v>9.5092073772310375</v>
      </c>
      <c r="AB64" s="154">
        <v>100594</v>
      </c>
      <c r="AC64" s="154">
        <v>1062060</v>
      </c>
      <c r="AD64" s="152">
        <v>9.4715929420183418</v>
      </c>
      <c r="AE64" s="154">
        <v>100301</v>
      </c>
      <c r="AF64" s="154">
        <v>1069988</v>
      </c>
      <c r="AG64" s="152">
        <v>9.3740303629573418</v>
      </c>
      <c r="AH64" s="154">
        <v>99827</v>
      </c>
      <c r="AI64" s="154">
        <v>1065048</v>
      </c>
      <c r="AJ64" s="152">
        <v>9.3730047847608748</v>
      </c>
      <c r="AK64" s="154">
        <v>99252</v>
      </c>
      <c r="AL64" s="154">
        <v>1062232</v>
      </c>
      <c r="AM64" s="152">
        <v>9.343721522228666</v>
      </c>
      <c r="AN64" s="154">
        <v>99066</v>
      </c>
      <c r="AO64" s="154">
        <v>1065723</v>
      </c>
      <c r="AP64" s="152">
        <v>9.2956612553168139</v>
      </c>
      <c r="AQ64" s="154">
        <v>99585</v>
      </c>
      <c r="AR64" s="154">
        <v>1059697</v>
      </c>
      <c r="AS64" s="152">
        <v>9.3974975865742749</v>
      </c>
      <c r="AT64" s="154">
        <v>99014</v>
      </c>
      <c r="AU64" s="154">
        <v>1043615</v>
      </c>
      <c r="AV64" s="152">
        <v>9.4875983959601964</v>
      </c>
      <c r="AW64" s="154">
        <v>98744</v>
      </c>
      <c r="AX64" s="154">
        <v>1032564</v>
      </c>
      <c r="AY64" s="152">
        <v>9.5629907686109537</v>
      </c>
      <c r="AZ64" s="154">
        <v>98047</v>
      </c>
      <c r="BA64" s="154">
        <v>1018038</v>
      </c>
      <c r="BB64" s="152">
        <v>9.6309764468516903</v>
      </c>
      <c r="BC64" s="154">
        <v>96771</v>
      </c>
      <c r="BD64" s="154">
        <v>1003278</v>
      </c>
      <c r="BE64" s="152">
        <v>9.6454821096445844</v>
      </c>
      <c r="BF64" s="154">
        <v>96454</v>
      </c>
      <c r="BG64" s="154">
        <v>998743</v>
      </c>
      <c r="BH64" s="152">
        <v>9.6575395271856728</v>
      </c>
      <c r="BI64" s="154">
        <v>95840</v>
      </c>
      <c r="BJ64" s="154">
        <v>982999</v>
      </c>
      <c r="BK64" s="152">
        <v>9.7497555948683576</v>
      </c>
      <c r="BL64" s="154">
        <v>95000</v>
      </c>
      <c r="BM64" s="154">
        <v>958336</v>
      </c>
      <c r="BN64" s="152">
        <v>9.9130158942166418</v>
      </c>
      <c r="BO64" s="154">
        <v>94545</v>
      </c>
      <c r="BP64" s="154">
        <v>927085</v>
      </c>
      <c r="BQ64" s="152">
        <v>10.19809402589838</v>
      </c>
      <c r="BR64" s="154">
        <v>93518</v>
      </c>
      <c r="BS64" s="154">
        <v>895614</v>
      </c>
      <c r="BT64" s="152">
        <v>10.441775139736539</v>
      </c>
      <c r="BU64" s="154">
        <v>92847</v>
      </c>
      <c r="BV64" s="154">
        <v>868083</v>
      </c>
      <c r="BW64" s="152">
        <v>10.695636246764423</v>
      </c>
      <c r="BX64" s="154">
        <v>92157</v>
      </c>
      <c r="BY64" s="154">
        <v>843121</v>
      </c>
      <c r="BZ64" s="152">
        <f t="shared" si="0"/>
        <v>10.930459566301872</v>
      </c>
    </row>
    <row r="65" spans="1:78" x14ac:dyDescent="0.2">
      <c r="A65" s="158" t="s">
        <v>184</v>
      </c>
      <c r="B65" s="158" t="s">
        <v>190</v>
      </c>
      <c r="C65" s="158" t="s">
        <v>324</v>
      </c>
      <c r="D65" s="158" t="s">
        <v>325</v>
      </c>
      <c r="E65" s="158" t="s">
        <v>326</v>
      </c>
      <c r="F65" s="158" t="s">
        <v>50</v>
      </c>
      <c r="G65" s="170">
        <v>30734</v>
      </c>
      <c r="H65" s="193">
        <v>319759</v>
      </c>
      <c r="I65" s="191">
        <v>9.6116137466029112</v>
      </c>
      <c r="J65" s="154">
        <v>30347</v>
      </c>
      <c r="K65" s="157">
        <v>318558</v>
      </c>
      <c r="L65" s="152">
        <v>9.5263656853696972</v>
      </c>
      <c r="M65" s="154">
        <v>29876</v>
      </c>
      <c r="N65" s="154">
        <v>317034</v>
      </c>
      <c r="O65" s="152">
        <v>9.4235949456525159</v>
      </c>
      <c r="P65" s="154">
        <v>29529</v>
      </c>
      <c r="Q65" s="154">
        <v>317110</v>
      </c>
      <c r="R65" s="152">
        <v>9.3119106934502227</v>
      </c>
      <c r="S65" s="154">
        <v>29186</v>
      </c>
      <c r="T65" s="154">
        <v>316063</v>
      </c>
      <c r="U65" s="152">
        <v>9.2342349468302203</v>
      </c>
      <c r="V65" s="154">
        <v>28998</v>
      </c>
      <c r="W65" s="154">
        <v>315558</v>
      </c>
      <c r="X65" s="152">
        <v>9.1894358564828007</v>
      </c>
      <c r="Y65" s="205">
        <v>28703</v>
      </c>
      <c r="Z65" s="154">
        <v>314708</v>
      </c>
      <c r="AA65" s="152">
        <v>9.1205180675419761</v>
      </c>
      <c r="AB65" s="154">
        <v>28720</v>
      </c>
      <c r="AC65" s="154">
        <v>314784</v>
      </c>
      <c r="AD65" s="152">
        <v>9.1237165802582094</v>
      </c>
      <c r="AE65" s="154">
        <v>28567</v>
      </c>
      <c r="AF65" s="154">
        <v>316402</v>
      </c>
      <c r="AG65" s="152">
        <v>9.0287039904931081</v>
      </c>
      <c r="AH65" s="154">
        <v>28395</v>
      </c>
      <c r="AI65" s="154">
        <v>316538</v>
      </c>
      <c r="AJ65" s="152">
        <v>8.9704869557525484</v>
      </c>
      <c r="AK65" s="154">
        <v>28351</v>
      </c>
      <c r="AL65" s="154">
        <v>316725</v>
      </c>
      <c r="AM65" s="152">
        <v>8.9512984450232853</v>
      </c>
      <c r="AN65" s="154">
        <v>28544</v>
      </c>
      <c r="AO65" s="154">
        <v>318596</v>
      </c>
      <c r="AP65" s="152">
        <v>8.9593089680975275</v>
      </c>
      <c r="AQ65" s="154">
        <v>29017</v>
      </c>
      <c r="AR65" s="154">
        <v>315691</v>
      </c>
      <c r="AS65" s="152">
        <v>9.1915829086036673</v>
      </c>
      <c r="AT65" s="154">
        <v>29164</v>
      </c>
      <c r="AU65" s="154">
        <v>311035</v>
      </c>
      <c r="AV65" s="152">
        <v>9.3764367354156288</v>
      </c>
      <c r="AW65" s="154">
        <v>29350</v>
      </c>
      <c r="AX65" s="154">
        <v>307875</v>
      </c>
      <c r="AY65" s="152">
        <v>9.5330897279740157</v>
      </c>
      <c r="AZ65" s="154">
        <v>29472</v>
      </c>
      <c r="BA65" s="154">
        <v>303565</v>
      </c>
      <c r="BB65" s="152">
        <v>9.7086291239108604</v>
      </c>
      <c r="BC65" s="154">
        <v>29378</v>
      </c>
      <c r="BD65" s="154">
        <v>299035</v>
      </c>
      <c r="BE65" s="152">
        <v>9.8242680622669578</v>
      </c>
      <c r="BF65" s="154">
        <v>29415</v>
      </c>
      <c r="BG65" s="154">
        <v>297913</v>
      </c>
      <c r="BH65" s="152">
        <v>9.8736879558797366</v>
      </c>
      <c r="BI65" s="154">
        <v>29418</v>
      </c>
      <c r="BJ65" s="154">
        <v>293876</v>
      </c>
      <c r="BK65" s="152">
        <v>10.010344499040412</v>
      </c>
      <c r="BL65" s="154">
        <v>29333</v>
      </c>
      <c r="BM65" s="154">
        <v>288763</v>
      </c>
      <c r="BN65" s="152">
        <v>10.158157381659008</v>
      </c>
      <c r="BO65" s="154">
        <v>29387</v>
      </c>
      <c r="BP65" s="154">
        <v>281373</v>
      </c>
      <c r="BQ65" s="152">
        <v>10.444143539003386</v>
      </c>
      <c r="BR65" s="154">
        <v>29175</v>
      </c>
      <c r="BS65" s="154">
        <v>270679</v>
      </c>
      <c r="BT65" s="152">
        <v>10.778449750442407</v>
      </c>
      <c r="BU65" s="154">
        <v>29001</v>
      </c>
      <c r="BV65" s="154">
        <v>263112</v>
      </c>
      <c r="BW65" s="152">
        <v>11.022302289519292</v>
      </c>
      <c r="BX65" s="154">
        <v>28910</v>
      </c>
      <c r="BY65" s="154">
        <v>256020</v>
      </c>
      <c r="BZ65" s="152">
        <f t="shared" si="0"/>
        <v>11.292086555737834</v>
      </c>
    </row>
    <row r="66" spans="1:78" x14ac:dyDescent="0.2">
      <c r="A66" s="158" t="s">
        <v>182</v>
      </c>
      <c r="B66" s="158" t="s">
        <v>219</v>
      </c>
      <c r="C66" s="158" t="s">
        <v>251</v>
      </c>
      <c r="D66" s="158" t="s">
        <v>252</v>
      </c>
      <c r="E66" s="158" t="s">
        <v>327</v>
      </c>
      <c r="F66" s="158" t="s">
        <v>51</v>
      </c>
      <c r="G66" s="170">
        <v>8875</v>
      </c>
      <c r="H66" s="193">
        <v>115417</v>
      </c>
      <c r="I66" s="191">
        <v>7.6895084779538543</v>
      </c>
      <c r="J66" s="154">
        <v>8842</v>
      </c>
      <c r="K66" s="157">
        <v>113996</v>
      </c>
      <c r="L66" s="152">
        <v>7.7564125057019542</v>
      </c>
      <c r="M66" s="154">
        <v>8784</v>
      </c>
      <c r="N66" s="154">
        <v>113249</v>
      </c>
      <c r="O66" s="152">
        <v>7.7563598795574356</v>
      </c>
      <c r="P66" s="154">
        <v>8700</v>
      </c>
      <c r="Q66" s="154">
        <v>113022</v>
      </c>
      <c r="R66" s="152">
        <v>7.6976163932685662</v>
      </c>
      <c r="S66" s="154">
        <v>8568</v>
      </c>
      <c r="T66" s="154">
        <v>112100</v>
      </c>
      <c r="U66" s="152">
        <v>7.6431757359500443</v>
      </c>
      <c r="V66" s="154">
        <v>8501</v>
      </c>
      <c r="W66" s="154">
        <v>111477</v>
      </c>
      <c r="X66" s="152">
        <v>7.6257882791966063</v>
      </c>
      <c r="Y66" s="205">
        <v>8330</v>
      </c>
      <c r="Z66" s="154">
        <v>110048</v>
      </c>
      <c r="AA66" s="152">
        <v>7.5694242512358247</v>
      </c>
      <c r="AB66" s="154">
        <v>8163</v>
      </c>
      <c r="AC66" s="154">
        <v>108988</v>
      </c>
      <c r="AD66" s="152">
        <v>7.4898153925202768</v>
      </c>
      <c r="AE66" s="154">
        <v>8149</v>
      </c>
      <c r="AF66" s="154">
        <v>109491</v>
      </c>
      <c r="AG66" s="152">
        <v>7.4426208546821195</v>
      </c>
      <c r="AH66" s="154">
        <v>8115</v>
      </c>
      <c r="AI66" s="154">
        <v>108316</v>
      </c>
      <c r="AJ66" s="152">
        <v>7.4919679456405337</v>
      </c>
      <c r="AK66" s="154">
        <v>8003</v>
      </c>
      <c r="AL66" s="154">
        <v>107358</v>
      </c>
      <c r="AM66" s="152">
        <v>7.4544980346131631</v>
      </c>
      <c r="AN66" s="154">
        <v>7969</v>
      </c>
      <c r="AO66" s="154">
        <v>107996</v>
      </c>
      <c r="AP66" s="152">
        <v>7.3789769991481169</v>
      </c>
      <c r="AQ66" s="154">
        <v>7955</v>
      </c>
      <c r="AR66" s="154">
        <v>108555</v>
      </c>
      <c r="AS66" s="152">
        <v>7.328082538805214</v>
      </c>
      <c r="AT66" s="154">
        <v>7876</v>
      </c>
      <c r="AU66" s="154">
        <v>106754</v>
      </c>
      <c r="AV66" s="152">
        <v>7.3777095003465911</v>
      </c>
      <c r="AW66" s="154">
        <v>7879</v>
      </c>
      <c r="AX66" s="154">
        <v>105440</v>
      </c>
      <c r="AY66" s="152">
        <v>7.4724962063732931</v>
      </c>
      <c r="AZ66" s="154">
        <v>7847</v>
      </c>
      <c r="BA66" s="154">
        <v>103885</v>
      </c>
      <c r="BB66" s="152">
        <v>7.5535447850989073</v>
      </c>
      <c r="BC66" s="154">
        <v>7765</v>
      </c>
      <c r="BD66" s="154">
        <v>102529</v>
      </c>
      <c r="BE66" s="152">
        <v>7.5734670190872819</v>
      </c>
      <c r="BF66" s="154">
        <v>7737</v>
      </c>
      <c r="BG66" s="154">
        <v>101988</v>
      </c>
      <c r="BH66" s="152">
        <v>7.5861866101894337</v>
      </c>
      <c r="BI66" s="154">
        <v>7743</v>
      </c>
      <c r="BJ66" s="154">
        <v>100558</v>
      </c>
      <c r="BK66" s="152">
        <v>7.7000338113327622</v>
      </c>
      <c r="BL66" s="154">
        <v>7770</v>
      </c>
      <c r="BM66" s="154">
        <v>98599</v>
      </c>
      <c r="BN66" s="152">
        <v>7.8804044665767403</v>
      </c>
      <c r="BO66" s="154">
        <v>7807</v>
      </c>
      <c r="BP66" s="154">
        <v>95710</v>
      </c>
      <c r="BQ66" s="152">
        <v>8.1569323999582064</v>
      </c>
      <c r="BR66" s="154">
        <v>7740</v>
      </c>
      <c r="BS66" s="154">
        <v>93249</v>
      </c>
      <c r="BT66" s="152">
        <v>8.300357108387221</v>
      </c>
      <c r="BU66" s="154">
        <v>7789</v>
      </c>
      <c r="BV66" s="154">
        <v>91622</v>
      </c>
      <c r="BW66" s="152">
        <v>8.501233328239941</v>
      </c>
      <c r="BX66" s="154">
        <v>7739</v>
      </c>
      <c r="BY66" s="154">
        <v>88940</v>
      </c>
      <c r="BZ66" s="152">
        <f t="shared" si="0"/>
        <v>8.701371711266022</v>
      </c>
    </row>
    <row r="67" spans="1:78" x14ac:dyDescent="0.2">
      <c r="A67" s="158" t="s">
        <v>181</v>
      </c>
      <c r="B67" s="158" t="s">
        <v>199</v>
      </c>
      <c r="C67" s="158" t="s">
        <v>227</v>
      </c>
      <c r="D67" s="158" t="s">
        <v>228</v>
      </c>
      <c r="E67" s="158" t="s">
        <v>328</v>
      </c>
      <c r="F67" s="158" t="s">
        <v>149</v>
      </c>
      <c r="G67" s="170">
        <v>27459</v>
      </c>
      <c r="H67" s="193">
        <v>435577</v>
      </c>
      <c r="I67" s="191">
        <v>6.3040518668341079</v>
      </c>
      <c r="J67" s="154">
        <v>27375</v>
      </c>
      <c r="K67" s="157">
        <v>434706</v>
      </c>
      <c r="L67" s="152">
        <v>6.2973595947605974</v>
      </c>
      <c r="M67" s="154">
        <v>27089</v>
      </c>
      <c r="N67" s="154">
        <v>433190</v>
      </c>
      <c r="O67" s="152">
        <v>6.25337611671553</v>
      </c>
      <c r="P67" s="154">
        <v>26897</v>
      </c>
      <c r="Q67" s="154">
        <v>433860</v>
      </c>
      <c r="R67" s="152">
        <v>6.1994652652929512</v>
      </c>
      <c r="S67" s="154">
        <v>26755</v>
      </c>
      <c r="T67" s="154">
        <v>434404</v>
      </c>
      <c r="U67" s="152">
        <v>6.159013268754431</v>
      </c>
      <c r="V67" s="154">
        <v>26686</v>
      </c>
      <c r="W67" s="154">
        <v>434611</v>
      </c>
      <c r="X67" s="152">
        <v>6.1402035383365812</v>
      </c>
      <c r="Y67" s="205">
        <v>26511</v>
      </c>
      <c r="Z67" s="154">
        <v>434863</v>
      </c>
      <c r="AA67" s="152">
        <v>6.0964027751268786</v>
      </c>
      <c r="AB67" s="154">
        <v>26260</v>
      </c>
      <c r="AC67" s="154">
        <v>436080</v>
      </c>
      <c r="AD67" s="152">
        <v>6.021830856723537</v>
      </c>
      <c r="AE67" s="154">
        <v>26228</v>
      </c>
      <c r="AF67" s="154">
        <v>437556</v>
      </c>
      <c r="AG67" s="152">
        <v>5.9942041704376132</v>
      </c>
      <c r="AH67" s="154">
        <v>26029</v>
      </c>
      <c r="AI67" s="154">
        <v>435690</v>
      </c>
      <c r="AJ67" s="152">
        <v>5.9742018407583375</v>
      </c>
      <c r="AK67" s="154">
        <v>25769</v>
      </c>
      <c r="AL67" s="154">
        <v>433303</v>
      </c>
      <c r="AM67" s="152">
        <v>5.9471086052946784</v>
      </c>
      <c r="AN67" s="154">
        <v>25809</v>
      </c>
      <c r="AO67" s="154">
        <v>434178</v>
      </c>
      <c r="AP67" s="152">
        <v>5.9443361939112531</v>
      </c>
      <c r="AQ67" s="154">
        <v>26073</v>
      </c>
      <c r="AR67" s="154">
        <v>431898</v>
      </c>
      <c r="AS67" s="152">
        <v>6.0368420321464793</v>
      </c>
      <c r="AT67" s="154">
        <v>26116</v>
      </c>
      <c r="AU67" s="154">
        <v>424654</v>
      </c>
      <c r="AV67" s="152">
        <v>6.1499479576313894</v>
      </c>
      <c r="AW67" s="154">
        <v>26201</v>
      </c>
      <c r="AX67" s="154">
        <v>419903</v>
      </c>
      <c r="AY67" s="152">
        <v>6.2397744240931834</v>
      </c>
      <c r="AZ67" s="154">
        <v>26296</v>
      </c>
      <c r="BA67" s="154">
        <v>413607</v>
      </c>
      <c r="BB67" s="152">
        <v>6.3577260539594356</v>
      </c>
      <c r="BC67" s="154">
        <v>26045</v>
      </c>
      <c r="BD67" s="154">
        <v>406470</v>
      </c>
      <c r="BE67" s="152">
        <v>6.4076069574630354</v>
      </c>
      <c r="BF67" s="154">
        <v>26179</v>
      </c>
      <c r="BG67" s="154">
        <v>403433</v>
      </c>
      <c r="BH67" s="152">
        <v>6.4890576626106435</v>
      </c>
      <c r="BI67" s="154">
        <v>26185</v>
      </c>
      <c r="BJ67" s="154">
        <v>395070</v>
      </c>
      <c r="BK67" s="152">
        <v>6.6279393525198067</v>
      </c>
      <c r="BL67" s="154">
        <v>26380</v>
      </c>
      <c r="BM67" s="154">
        <v>385180</v>
      </c>
      <c r="BN67" s="152">
        <v>6.8487460408120882</v>
      </c>
      <c r="BO67" s="154">
        <v>26495</v>
      </c>
      <c r="BP67" s="154">
        <v>372856</v>
      </c>
      <c r="BQ67" s="152">
        <v>7.1059604780397798</v>
      </c>
      <c r="BR67" s="154">
        <v>26345</v>
      </c>
      <c r="BS67" s="154">
        <v>358798</v>
      </c>
      <c r="BT67" s="152">
        <v>7.3425715862407257</v>
      </c>
      <c r="BU67" s="154">
        <v>26323</v>
      </c>
      <c r="BV67" s="154">
        <v>349558</v>
      </c>
      <c r="BW67" s="152">
        <v>7.5303669205110459</v>
      </c>
      <c r="BX67" s="154">
        <v>26320</v>
      </c>
      <c r="BY67" s="154">
        <v>341857</v>
      </c>
      <c r="BZ67" s="152">
        <f t="shared" si="0"/>
        <v>7.699125657804287</v>
      </c>
    </row>
    <row r="68" spans="1:78" x14ac:dyDescent="0.2">
      <c r="A68" s="158" t="s">
        <v>180</v>
      </c>
      <c r="B68" s="158" t="s">
        <v>215</v>
      </c>
      <c r="C68" s="158" t="s">
        <v>285</v>
      </c>
      <c r="D68" s="158" t="s">
        <v>286</v>
      </c>
      <c r="E68" s="158" t="s">
        <v>329</v>
      </c>
      <c r="F68" s="158" t="s">
        <v>53</v>
      </c>
      <c r="G68" s="170">
        <v>14974</v>
      </c>
      <c r="H68" s="193">
        <v>185178</v>
      </c>
      <c r="I68" s="191">
        <v>8.0862737474213997</v>
      </c>
      <c r="J68" s="154">
        <v>14879</v>
      </c>
      <c r="K68" s="157">
        <v>184405</v>
      </c>
      <c r="L68" s="152">
        <v>8.0686532360836196</v>
      </c>
      <c r="M68" s="154">
        <v>14814</v>
      </c>
      <c r="N68" s="154">
        <v>183258</v>
      </c>
      <c r="O68" s="152">
        <v>8.0836852961398691</v>
      </c>
      <c r="P68" s="154">
        <v>14716</v>
      </c>
      <c r="Q68" s="154">
        <v>184033</v>
      </c>
      <c r="R68" s="152">
        <v>7.9963919514434902</v>
      </c>
      <c r="S68" s="154">
        <v>14491</v>
      </c>
      <c r="T68" s="154">
        <v>184934</v>
      </c>
      <c r="U68" s="152">
        <v>7.8357684363070073</v>
      </c>
      <c r="V68" s="154">
        <v>14532</v>
      </c>
      <c r="W68" s="154">
        <v>185811</v>
      </c>
      <c r="X68" s="152">
        <v>7.8208502187706861</v>
      </c>
      <c r="Y68" s="205">
        <v>14539</v>
      </c>
      <c r="Z68" s="154">
        <v>186056</v>
      </c>
      <c r="AA68" s="152">
        <v>7.8143139699875315</v>
      </c>
      <c r="AB68" s="154">
        <v>14491</v>
      </c>
      <c r="AC68" s="154">
        <v>185827</v>
      </c>
      <c r="AD68" s="152">
        <v>7.7981132989285733</v>
      </c>
      <c r="AE68" s="154">
        <v>14461</v>
      </c>
      <c r="AF68" s="154">
        <v>187326</v>
      </c>
      <c r="AG68" s="152">
        <v>7.7196972123463912</v>
      </c>
      <c r="AH68" s="154">
        <v>14345</v>
      </c>
      <c r="AI68" s="154">
        <v>186613</v>
      </c>
      <c r="AJ68" s="152">
        <v>7.687031450113337</v>
      </c>
      <c r="AK68" s="154">
        <v>14358</v>
      </c>
      <c r="AL68" s="154">
        <v>185572</v>
      </c>
      <c r="AM68" s="152">
        <v>7.7371586230681357</v>
      </c>
      <c r="AN68" s="154">
        <v>14451</v>
      </c>
      <c r="AO68" s="154">
        <v>185014</v>
      </c>
      <c r="AP68" s="152">
        <v>7.8107602667906217</v>
      </c>
      <c r="AQ68" s="154">
        <v>14544</v>
      </c>
      <c r="AR68" s="154">
        <v>183044</v>
      </c>
      <c r="AS68" s="152">
        <v>7.9456305587727538</v>
      </c>
      <c r="AT68" s="154">
        <v>14541</v>
      </c>
      <c r="AU68" s="154">
        <v>179458</v>
      </c>
      <c r="AV68" s="152">
        <v>8.1027315583590589</v>
      </c>
      <c r="AW68" s="154">
        <v>14576</v>
      </c>
      <c r="AX68" s="154">
        <v>177011</v>
      </c>
      <c r="AY68" s="152">
        <v>8.2345164989746387</v>
      </c>
      <c r="AZ68" s="154">
        <v>14654</v>
      </c>
      <c r="BA68" s="154">
        <v>173709</v>
      </c>
      <c r="BB68" s="152">
        <v>8.4359474753754835</v>
      </c>
      <c r="BC68" s="154">
        <v>14524</v>
      </c>
      <c r="BD68" s="154">
        <v>169317</v>
      </c>
      <c r="BE68" s="152">
        <v>8.5779927591440899</v>
      </c>
      <c r="BF68" s="154">
        <v>14444</v>
      </c>
      <c r="BG68" s="154">
        <v>167061</v>
      </c>
      <c r="BH68" s="152">
        <v>8.6459436972123953</v>
      </c>
      <c r="BI68" s="154">
        <v>14295</v>
      </c>
      <c r="BJ68" s="154">
        <v>162043</v>
      </c>
      <c r="BK68" s="152">
        <v>8.8217325031010283</v>
      </c>
      <c r="BL68" s="154">
        <v>14205</v>
      </c>
      <c r="BM68" s="154">
        <v>156760</v>
      </c>
      <c r="BN68" s="152">
        <v>9.0616228629752484</v>
      </c>
      <c r="BO68" s="154">
        <v>14151</v>
      </c>
      <c r="BP68" s="154">
        <v>149777</v>
      </c>
      <c r="BQ68" s="152">
        <v>9.4480460951948562</v>
      </c>
      <c r="BR68" s="154">
        <v>13939</v>
      </c>
      <c r="BS68" s="154">
        <v>143549</v>
      </c>
      <c r="BT68" s="152">
        <v>9.7102731471483601</v>
      </c>
      <c r="BU68" s="154">
        <v>13853</v>
      </c>
      <c r="BV68" s="154">
        <v>139221</v>
      </c>
      <c r="BW68" s="152">
        <v>9.9503666831871627</v>
      </c>
      <c r="BX68" s="154">
        <v>13709</v>
      </c>
      <c r="BY68" s="154">
        <v>135675</v>
      </c>
      <c r="BZ68" s="152">
        <f t="shared" si="0"/>
        <v>10.104293348074442</v>
      </c>
    </row>
    <row r="69" spans="1:78" x14ac:dyDescent="0.2">
      <c r="A69" s="158" t="s">
        <v>180</v>
      </c>
      <c r="B69" s="158" t="s">
        <v>215</v>
      </c>
      <c r="C69" s="158" t="s">
        <v>330</v>
      </c>
      <c r="D69" s="158" t="s">
        <v>331</v>
      </c>
      <c r="E69" s="158" t="s">
        <v>332</v>
      </c>
      <c r="F69" s="158" t="s">
        <v>333</v>
      </c>
      <c r="G69" s="170">
        <v>50507</v>
      </c>
      <c r="H69" s="193">
        <v>482864</v>
      </c>
      <c r="I69" s="191">
        <v>10.459881043109446</v>
      </c>
      <c r="J69" s="154">
        <v>50493</v>
      </c>
      <c r="K69" s="157">
        <v>483711</v>
      </c>
      <c r="L69" s="152">
        <v>10.438671024640746</v>
      </c>
      <c r="M69" s="154">
        <v>50233</v>
      </c>
      <c r="N69" s="154">
        <v>482857</v>
      </c>
      <c r="O69" s="152">
        <v>10.403287101564231</v>
      </c>
      <c r="P69" s="154">
        <v>50066</v>
      </c>
      <c r="Q69" s="154">
        <v>484857</v>
      </c>
      <c r="R69" s="152">
        <v>10.325931150834164</v>
      </c>
      <c r="S69" s="154">
        <v>50090</v>
      </c>
      <c r="T69" s="154">
        <v>486343</v>
      </c>
      <c r="U69" s="152">
        <v>10.299315503667165</v>
      </c>
      <c r="V69" s="154">
        <v>49818</v>
      </c>
      <c r="W69" s="154">
        <v>486627</v>
      </c>
      <c r="X69" s="152">
        <v>10.23740976148056</v>
      </c>
      <c r="Y69" s="205">
        <v>49658</v>
      </c>
      <c r="Z69" s="154">
        <v>488252</v>
      </c>
      <c r="AA69" s="152">
        <v>10.170567657684966</v>
      </c>
      <c r="AB69" s="154">
        <v>49357</v>
      </c>
      <c r="AC69" s="154">
        <v>489564</v>
      </c>
      <c r="AD69" s="152">
        <v>10.081827912183085</v>
      </c>
      <c r="AE69" s="154">
        <v>49315</v>
      </c>
      <c r="AF69" s="154">
        <v>494929</v>
      </c>
      <c r="AG69" s="152">
        <v>9.9640554503777299</v>
      </c>
      <c r="AH69" s="154">
        <v>49054</v>
      </c>
      <c r="AI69" s="154">
        <v>494537</v>
      </c>
      <c r="AJ69" s="152">
        <v>9.9191769271055552</v>
      </c>
      <c r="AK69" s="154">
        <v>49075</v>
      </c>
      <c r="AL69" s="154">
        <v>493745</v>
      </c>
      <c r="AM69" s="152">
        <v>9.9393411578851421</v>
      </c>
      <c r="AN69" s="154">
        <v>49098</v>
      </c>
      <c r="AO69" s="154">
        <v>495590</v>
      </c>
      <c r="AP69" s="152">
        <v>9.9069795597167012</v>
      </c>
      <c r="AQ69" s="154">
        <v>49456</v>
      </c>
      <c r="AR69" s="154">
        <v>492547</v>
      </c>
      <c r="AS69" s="152">
        <v>10.040869196239141</v>
      </c>
      <c r="AT69" s="154">
        <v>49203</v>
      </c>
      <c r="AU69" s="154">
        <v>484902</v>
      </c>
      <c r="AV69" s="152">
        <v>10.146998775010209</v>
      </c>
      <c r="AW69" s="154">
        <v>49660</v>
      </c>
      <c r="AX69" s="154">
        <v>481810</v>
      </c>
      <c r="AY69" s="152">
        <v>10.306967476806211</v>
      </c>
      <c r="AZ69" s="154">
        <v>49972</v>
      </c>
      <c r="BA69" s="154">
        <v>477071</v>
      </c>
      <c r="BB69" s="152">
        <v>10.474751137671332</v>
      </c>
      <c r="BC69" s="154">
        <v>49738</v>
      </c>
      <c r="BD69" s="154">
        <v>471173</v>
      </c>
      <c r="BE69" s="152">
        <v>10.55620759254032</v>
      </c>
      <c r="BF69" s="154">
        <v>50330</v>
      </c>
      <c r="BG69" s="154">
        <v>471257</v>
      </c>
      <c r="BH69" s="152">
        <v>10.679947459666382</v>
      </c>
      <c r="BI69" s="154">
        <v>50728</v>
      </c>
      <c r="BJ69" s="154">
        <v>464489</v>
      </c>
      <c r="BK69" s="152">
        <v>10.92124894238615</v>
      </c>
      <c r="BL69" s="154">
        <v>51154</v>
      </c>
      <c r="BM69" s="154">
        <v>457415</v>
      </c>
      <c r="BN69" s="152">
        <v>11.183279953652592</v>
      </c>
      <c r="BO69" s="154">
        <v>51615</v>
      </c>
      <c r="BP69" s="154">
        <v>445869</v>
      </c>
      <c r="BQ69" s="152">
        <v>11.576270160069438</v>
      </c>
      <c r="BR69" s="154">
        <v>51618</v>
      </c>
      <c r="BS69" s="154">
        <v>431092</v>
      </c>
      <c r="BT69" s="152">
        <v>11.973778219034452</v>
      </c>
      <c r="BU69" s="154">
        <v>51793</v>
      </c>
      <c r="BV69" s="154">
        <v>420762</v>
      </c>
      <c r="BW69" s="152">
        <v>12.30933401780579</v>
      </c>
      <c r="BX69" s="154">
        <v>52088</v>
      </c>
      <c r="BY69" s="154">
        <v>412880</v>
      </c>
      <c r="BZ69" s="152">
        <f t="shared" si="0"/>
        <v>12.615772137182715</v>
      </c>
    </row>
    <row r="70" spans="1:78" x14ac:dyDescent="0.2">
      <c r="A70" s="158" t="s">
        <v>182</v>
      </c>
      <c r="B70" s="158" t="s">
        <v>219</v>
      </c>
      <c r="C70" s="158" t="s">
        <v>251</v>
      </c>
      <c r="D70" s="158" t="s">
        <v>252</v>
      </c>
      <c r="E70" s="158" t="s">
        <v>334</v>
      </c>
      <c r="F70" s="158" t="s">
        <v>54</v>
      </c>
      <c r="G70" s="170">
        <v>24736</v>
      </c>
      <c r="H70" s="193">
        <v>292934</v>
      </c>
      <c r="I70" s="191">
        <v>8.444222930762562</v>
      </c>
      <c r="J70" s="154">
        <v>24876</v>
      </c>
      <c r="K70" s="157">
        <v>292382</v>
      </c>
      <c r="L70" s="152">
        <v>8.5080476910343315</v>
      </c>
      <c r="M70" s="154">
        <v>24800</v>
      </c>
      <c r="N70" s="154">
        <v>292194</v>
      </c>
      <c r="O70" s="152">
        <v>8.4875117216643723</v>
      </c>
      <c r="P70" s="154">
        <v>24691</v>
      </c>
      <c r="Q70" s="154">
        <v>292572</v>
      </c>
      <c r="R70" s="152">
        <v>8.4392901576364121</v>
      </c>
      <c r="S70" s="154">
        <v>24556</v>
      </c>
      <c r="T70" s="154">
        <v>293310</v>
      </c>
      <c r="U70" s="152">
        <v>8.3720295932631004</v>
      </c>
      <c r="V70" s="154">
        <v>24405</v>
      </c>
      <c r="W70" s="154">
        <v>293695</v>
      </c>
      <c r="X70" s="152">
        <v>8.3096409540509715</v>
      </c>
      <c r="Y70" s="205">
        <v>24247</v>
      </c>
      <c r="Z70" s="154">
        <v>293871</v>
      </c>
      <c r="AA70" s="152">
        <v>8.2508992040725353</v>
      </c>
      <c r="AB70" s="154">
        <v>24137</v>
      </c>
      <c r="AC70" s="154">
        <v>294561</v>
      </c>
      <c r="AD70" s="152">
        <v>8.1942280206816243</v>
      </c>
      <c r="AE70" s="154">
        <v>24032</v>
      </c>
      <c r="AF70" s="154">
        <v>297999</v>
      </c>
      <c r="AG70" s="152">
        <v>8.0644565921362155</v>
      </c>
      <c r="AH70" s="154">
        <v>23864</v>
      </c>
      <c r="AI70" s="154">
        <v>297031</v>
      </c>
      <c r="AJ70" s="152">
        <v>8.0341782507549713</v>
      </c>
      <c r="AK70" s="154">
        <v>23670</v>
      </c>
      <c r="AL70" s="154">
        <v>296381</v>
      </c>
      <c r="AM70" s="152">
        <v>7.9863419045080484</v>
      </c>
      <c r="AN70" s="154">
        <v>23743</v>
      </c>
      <c r="AO70" s="154">
        <v>299847</v>
      </c>
      <c r="AP70" s="152">
        <v>7.9183717029018137</v>
      </c>
      <c r="AQ70" s="154">
        <v>23973</v>
      </c>
      <c r="AR70" s="154">
        <v>300703</v>
      </c>
      <c r="AS70" s="152">
        <v>7.9723182010156197</v>
      </c>
      <c r="AT70" s="154">
        <v>23659</v>
      </c>
      <c r="AU70" s="154">
        <v>296430</v>
      </c>
      <c r="AV70" s="152">
        <v>7.9813109334412848</v>
      </c>
      <c r="AW70" s="154">
        <v>23654</v>
      </c>
      <c r="AX70" s="154">
        <v>293851</v>
      </c>
      <c r="AY70" s="152">
        <v>8.0496578197794122</v>
      </c>
      <c r="AZ70" s="154">
        <v>23743</v>
      </c>
      <c r="BA70" s="154">
        <v>290934</v>
      </c>
      <c r="BB70" s="152">
        <v>8.1609574680168002</v>
      </c>
      <c r="BC70" s="154">
        <v>23581</v>
      </c>
      <c r="BD70" s="154">
        <v>287612</v>
      </c>
      <c r="BE70" s="152">
        <v>8.1988929530061334</v>
      </c>
      <c r="BF70" s="154">
        <v>23712</v>
      </c>
      <c r="BG70" s="154">
        <v>287995</v>
      </c>
      <c r="BH70" s="152">
        <v>8.2334762756297852</v>
      </c>
      <c r="BI70" s="154">
        <v>23849</v>
      </c>
      <c r="BJ70" s="154">
        <v>284404</v>
      </c>
      <c r="BK70" s="152">
        <v>8.3856063909087073</v>
      </c>
      <c r="BL70" s="154">
        <v>23823</v>
      </c>
      <c r="BM70" s="154">
        <v>278670</v>
      </c>
      <c r="BN70" s="152">
        <v>8.5488211863494445</v>
      </c>
      <c r="BO70" s="154">
        <v>23971</v>
      </c>
      <c r="BP70" s="154">
        <v>271189</v>
      </c>
      <c r="BQ70" s="152">
        <v>8.8392228298345437</v>
      </c>
      <c r="BR70" s="154">
        <v>23899</v>
      </c>
      <c r="BS70" s="154">
        <v>264704</v>
      </c>
      <c r="BT70" s="152">
        <v>9.0285753143133451</v>
      </c>
      <c r="BU70" s="154">
        <v>24066</v>
      </c>
      <c r="BV70" s="154">
        <v>260318</v>
      </c>
      <c r="BW70" s="152">
        <v>9.2448466875129647</v>
      </c>
      <c r="BX70" s="154">
        <v>24041</v>
      </c>
      <c r="BY70" s="154">
        <v>253571</v>
      </c>
      <c r="BZ70" s="152">
        <f t="shared" si="0"/>
        <v>9.4809737706598938</v>
      </c>
    </row>
    <row r="71" spans="1:78" x14ac:dyDescent="0.2">
      <c r="A71" s="158" t="s">
        <v>179</v>
      </c>
      <c r="B71" s="158" t="s">
        <v>203</v>
      </c>
      <c r="C71" s="158" t="s">
        <v>208</v>
      </c>
      <c r="D71" s="158" t="s">
        <v>209</v>
      </c>
      <c r="E71" s="158" t="s">
        <v>335</v>
      </c>
      <c r="F71" s="158" t="s">
        <v>55</v>
      </c>
      <c r="G71" s="170">
        <v>11424</v>
      </c>
      <c r="H71" s="193">
        <v>130007</v>
      </c>
      <c r="I71" s="191">
        <v>8.7872191497380925</v>
      </c>
      <c r="J71" s="154">
        <v>11412</v>
      </c>
      <c r="K71" s="157">
        <v>129525</v>
      </c>
      <c r="L71" s="152">
        <v>8.8106543138390272</v>
      </c>
      <c r="M71" s="154">
        <v>11359</v>
      </c>
      <c r="N71" s="154">
        <v>129149</v>
      </c>
      <c r="O71" s="152">
        <v>8.7952674817458902</v>
      </c>
      <c r="P71" s="154">
        <v>11416</v>
      </c>
      <c r="Q71" s="154">
        <v>129493</v>
      </c>
      <c r="R71" s="152">
        <v>8.8159205516900521</v>
      </c>
      <c r="S71" s="154">
        <v>11421</v>
      </c>
      <c r="T71" s="154">
        <v>129703</v>
      </c>
      <c r="U71" s="152">
        <v>8.8055018002667627</v>
      </c>
      <c r="V71" s="154">
        <v>11456</v>
      </c>
      <c r="W71" s="154">
        <v>129708</v>
      </c>
      <c r="X71" s="152">
        <v>8.8321460511302305</v>
      </c>
      <c r="Y71" s="205">
        <v>11507</v>
      </c>
      <c r="Z71" s="154">
        <v>130066</v>
      </c>
      <c r="AA71" s="152">
        <v>8.8470468838897176</v>
      </c>
      <c r="AB71" s="154">
        <v>11624</v>
      </c>
      <c r="AC71" s="154">
        <v>130433</v>
      </c>
      <c r="AD71" s="152">
        <v>8.9118551286867582</v>
      </c>
      <c r="AE71" s="154">
        <v>11681</v>
      </c>
      <c r="AF71" s="154">
        <v>131466</v>
      </c>
      <c r="AG71" s="152">
        <v>8.88518704455905</v>
      </c>
      <c r="AH71" s="154">
        <v>11595</v>
      </c>
      <c r="AI71" s="154">
        <v>130181</v>
      </c>
      <c r="AJ71" s="152">
        <v>8.9068297216951784</v>
      </c>
      <c r="AK71" s="154">
        <v>11548</v>
      </c>
      <c r="AL71" s="154">
        <v>128958</v>
      </c>
      <c r="AM71" s="152">
        <v>8.9548535181997231</v>
      </c>
      <c r="AN71" s="154">
        <v>11546</v>
      </c>
      <c r="AO71" s="154">
        <v>127517</v>
      </c>
      <c r="AP71" s="152">
        <v>9.0544790106417175</v>
      </c>
      <c r="AQ71" s="154">
        <v>11644</v>
      </c>
      <c r="AR71" s="154">
        <v>125736</v>
      </c>
      <c r="AS71" s="152">
        <v>9.2606731564547946</v>
      </c>
      <c r="AT71" s="154">
        <v>11489</v>
      </c>
      <c r="AU71" s="154">
        <v>122040</v>
      </c>
      <c r="AV71" s="152">
        <v>9.4141265158964273</v>
      </c>
      <c r="AW71" s="154">
        <v>11421</v>
      </c>
      <c r="AX71" s="154">
        <v>119128</v>
      </c>
      <c r="AY71" s="152">
        <v>9.5871667450137679</v>
      </c>
      <c r="AZ71" s="154">
        <v>11248</v>
      </c>
      <c r="BA71" s="154">
        <v>115751</v>
      </c>
      <c r="BB71" s="152">
        <v>9.7174106487200973</v>
      </c>
      <c r="BC71" s="154">
        <v>11086</v>
      </c>
      <c r="BD71" s="154">
        <v>112751</v>
      </c>
      <c r="BE71" s="152">
        <v>9.832285301239013</v>
      </c>
      <c r="BF71" s="154">
        <v>11051</v>
      </c>
      <c r="BG71" s="154">
        <v>111383</v>
      </c>
      <c r="BH71" s="152">
        <v>9.9216217914762588</v>
      </c>
      <c r="BI71" s="154">
        <v>10901</v>
      </c>
      <c r="BJ71" s="154">
        <v>107793</v>
      </c>
      <c r="BK71" s="152">
        <v>10.112901579879956</v>
      </c>
      <c r="BL71" s="154">
        <v>10851</v>
      </c>
      <c r="BM71" s="154">
        <v>103864</v>
      </c>
      <c r="BN71" s="152">
        <v>10.447315720557652</v>
      </c>
      <c r="BO71" s="154">
        <v>10714</v>
      </c>
      <c r="BP71" s="154">
        <v>98936</v>
      </c>
      <c r="BQ71" s="152">
        <v>10.829222931996442</v>
      </c>
      <c r="BR71" s="154">
        <v>10561</v>
      </c>
      <c r="BS71" s="154">
        <v>94793</v>
      </c>
      <c r="BT71" s="152">
        <v>11.141118015043306</v>
      </c>
      <c r="BU71" s="154">
        <v>10492</v>
      </c>
      <c r="BV71" s="154">
        <v>91339</v>
      </c>
      <c r="BW71" s="152">
        <v>11.486878551330756</v>
      </c>
      <c r="BX71" s="154">
        <v>10358</v>
      </c>
      <c r="BY71" s="154">
        <v>88361</v>
      </c>
      <c r="BZ71" s="152">
        <f t="shared" si="0"/>
        <v>11.722366202283812</v>
      </c>
    </row>
    <row r="72" spans="1:78" x14ac:dyDescent="0.2">
      <c r="A72" s="158" t="s">
        <v>182</v>
      </c>
      <c r="B72" s="158" t="s">
        <v>219</v>
      </c>
      <c r="C72" s="158" t="s">
        <v>224</v>
      </c>
      <c r="D72" s="158" t="s">
        <v>225</v>
      </c>
      <c r="E72" s="158" t="s">
        <v>336</v>
      </c>
      <c r="F72" s="158" t="s">
        <v>133</v>
      </c>
      <c r="G72" s="170">
        <v>29595</v>
      </c>
      <c r="H72" s="193">
        <v>338956</v>
      </c>
      <c r="I72" s="191">
        <v>8.7312217514957702</v>
      </c>
      <c r="J72" s="154">
        <v>29642</v>
      </c>
      <c r="K72" s="157">
        <v>338915</v>
      </c>
      <c r="L72" s="152">
        <v>8.7461457887670946</v>
      </c>
      <c r="M72" s="154">
        <v>29621</v>
      </c>
      <c r="N72" s="154">
        <v>339475</v>
      </c>
      <c r="O72" s="152">
        <v>8.7255320715811191</v>
      </c>
      <c r="P72" s="154">
        <v>29794</v>
      </c>
      <c r="Q72" s="154">
        <v>340752</v>
      </c>
      <c r="R72" s="152">
        <v>8.7436023853124851</v>
      </c>
      <c r="S72" s="154">
        <v>29923</v>
      </c>
      <c r="T72" s="154">
        <v>341922</v>
      </c>
      <c r="U72" s="152">
        <v>8.7514111405525234</v>
      </c>
      <c r="V72" s="154">
        <v>29931</v>
      </c>
      <c r="W72" s="154">
        <v>342167</v>
      </c>
      <c r="X72" s="152">
        <v>8.7474829542299517</v>
      </c>
      <c r="Y72" s="205">
        <v>29872</v>
      </c>
      <c r="Z72" s="154">
        <v>342933</v>
      </c>
      <c r="AA72" s="152">
        <v>8.7107394155709716</v>
      </c>
      <c r="AB72" s="154">
        <v>29835</v>
      </c>
      <c r="AC72" s="154">
        <v>345017</v>
      </c>
      <c r="AD72" s="152">
        <v>8.647399983189235</v>
      </c>
      <c r="AE72" s="154">
        <v>29808</v>
      </c>
      <c r="AF72" s="154">
        <v>348545</v>
      </c>
      <c r="AG72" s="152">
        <v>8.5521238290608093</v>
      </c>
      <c r="AH72" s="154">
        <v>29660</v>
      </c>
      <c r="AI72" s="154">
        <v>347720</v>
      </c>
      <c r="AJ72" s="152">
        <v>8.529851604739445</v>
      </c>
      <c r="AK72" s="154">
        <v>29541</v>
      </c>
      <c r="AL72" s="154">
        <v>347058</v>
      </c>
      <c r="AM72" s="152">
        <v>8.5118337568936617</v>
      </c>
      <c r="AN72" s="154">
        <v>29563</v>
      </c>
      <c r="AO72" s="154">
        <v>349015</v>
      </c>
      <c r="AP72" s="152">
        <v>8.4704095812500899</v>
      </c>
      <c r="AQ72" s="154">
        <v>29943</v>
      </c>
      <c r="AR72" s="154">
        <v>347998</v>
      </c>
      <c r="AS72" s="152">
        <v>8.6043597951712361</v>
      </c>
      <c r="AT72" s="154">
        <v>29835</v>
      </c>
      <c r="AU72" s="154">
        <v>341854</v>
      </c>
      <c r="AV72" s="152">
        <v>8.7274099469364117</v>
      </c>
      <c r="AW72" s="154">
        <v>29865</v>
      </c>
      <c r="AX72" s="154">
        <v>337416</v>
      </c>
      <c r="AY72" s="152">
        <v>8.8510918272992392</v>
      </c>
      <c r="AZ72" s="154">
        <v>29884</v>
      </c>
      <c r="BA72" s="154">
        <v>333277</v>
      </c>
      <c r="BB72" s="152">
        <v>8.9667153748983583</v>
      </c>
      <c r="BC72" s="154">
        <v>29505</v>
      </c>
      <c r="BD72" s="154">
        <v>328013</v>
      </c>
      <c r="BE72" s="152">
        <v>8.9950703173349833</v>
      </c>
      <c r="BF72" s="154">
        <v>29528</v>
      </c>
      <c r="BG72" s="154">
        <v>325949</v>
      </c>
      <c r="BH72" s="152">
        <v>9.0590859306210483</v>
      </c>
      <c r="BI72" s="154">
        <v>29336</v>
      </c>
      <c r="BJ72" s="154">
        <v>319165</v>
      </c>
      <c r="BK72" s="152">
        <v>9.191484028637225</v>
      </c>
      <c r="BL72" s="154">
        <v>29046</v>
      </c>
      <c r="BM72" s="154">
        <v>311054</v>
      </c>
      <c r="BN72" s="152">
        <v>9.3379284625820596</v>
      </c>
      <c r="BO72" s="154">
        <v>28814</v>
      </c>
      <c r="BP72" s="154">
        <v>301625</v>
      </c>
      <c r="BQ72" s="152">
        <v>9.5529216742644021</v>
      </c>
      <c r="BR72" s="154">
        <v>28329</v>
      </c>
      <c r="BS72" s="154">
        <v>291537</v>
      </c>
      <c r="BT72" s="152">
        <v>9.7171199538995054</v>
      </c>
      <c r="BU72" s="154">
        <v>28083</v>
      </c>
      <c r="BV72" s="154">
        <v>284211</v>
      </c>
      <c r="BW72" s="152">
        <v>9.8810390871570775</v>
      </c>
      <c r="BX72" s="154">
        <v>27782</v>
      </c>
      <c r="BY72" s="154">
        <v>277647</v>
      </c>
      <c r="BZ72" s="152">
        <f t="shared" ref="BZ72:BZ135" si="1">(BX72/BY72)*100</f>
        <v>10.006230933523502</v>
      </c>
    </row>
    <row r="73" spans="1:78" x14ac:dyDescent="0.2">
      <c r="A73" s="158" t="s">
        <v>179</v>
      </c>
      <c r="B73" s="158" t="s">
        <v>203</v>
      </c>
      <c r="C73" s="158" t="s">
        <v>204</v>
      </c>
      <c r="D73" s="158" t="s">
        <v>205</v>
      </c>
      <c r="E73" s="158" t="s">
        <v>337</v>
      </c>
      <c r="F73" s="158" t="s">
        <v>56</v>
      </c>
      <c r="G73" s="170">
        <v>23826</v>
      </c>
      <c r="H73" s="193">
        <v>223483</v>
      </c>
      <c r="I73" s="191">
        <v>10.661213604614222</v>
      </c>
      <c r="J73" s="154">
        <v>23316</v>
      </c>
      <c r="K73" s="157">
        <v>222133</v>
      </c>
      <c r="L73" s="152">
        <v>10.496414310345603</v>
      </c>
      <c r="M73" s="154">
        <v>22889</v>
      </c>
      <c r="N73" s="154">
        <v>220649</v>
      </c>
      <c r="O73" s="152">
        <v>10.373489116198124</v>
      </c>
      <c r="P73" s="154">
        <v>22589</v>
      </c>
      <c r="Q73" s="154">
        <v>221012</v>
      </c>
      <c r="R73" s="152">
        <v>10.220711997538595</v>
      </c>
      <c r="S73" s="154">
        <v>22323</v>
      </c>
      <c r="T73" s="154">
        <v>220728</v>
      </c>
      <c r="U73" s="152">
        <v>10.113352180058714</v>
      </c>
      <c r="V73" s="154">
        <v>22123</v>
      </c>
      <c r="W73" s="154">
        <v>220522</v>
      </c>
      <c r="X73" s="152">
        <v>10.03210564025358</v>
      </c>
      <c r="Y73" s="205">
        <v>21780</v>
      </c>
      <c r="Z73" s="154">
        <v>219888</v>
      </c>
      <c r="AA73" s="152">
        <v>9.905042567125081</v>
      </c>
      <c r="AB73" s="154">
        <v>21568</v>
      </c>
      <c r="AC73" s="154">
        <v>219968</v>
      </c>
      <c r="AD73" s="152">
        <v>9.8050625545533894</v>
      </c>
      <c r="AE73" s="154">
        <v>21368</v>
      </c>
      <c r="AF73" s="154">
        <v>220791</v>
      </c>
      <c r="AG73" s="152">
        <v>9.6779307127555025</v>
      </c>
      <c r="AH73" s="154">
        <v>21121</v>
      </c>
      <c r="AI73" s="154">
        <v>219966</v>
      </c>
      <c r="AJ73" s="152">
        <v>9.6019384814016711</v>
      </c>
      <c r="AK73" s="154">
        <v>21042</v>
      </c>
      <c r="AL73" s="154">
        <v>219043</v>
      </c>
      <c r="AM73" s="152">
        <v>9.6063330031089791</v>
      </c>
      <c r="AN73" s="154">
        <v>21008</v>
      </c>
      <c r="AO73" s="154">
        <v>218590</v>
      </c>
      <c r="AP73" s="152">
        <v>9.6106866736813199</v>
      </c>
      <c r="AQ73" s="154">
        <v>21107</v>
      </c>
      <c r="AR73" s="154">
        <v>216308</v>
      </c>
      <c r="AS73" s="152">
        <v>9.7578452946724106</v>
      </c>
      <c r="AT73" s="154">
        <v>21153</v>
      </c>
      <c r="AU73" s="154">
        <v>212615</v>
      </c>
      <c r="AV73" s="152">
        <v>9.9489687933588886</v>
      </c>
      <c r="AW73" s="154">
        <v>21301</v>
      </c>
      <c r="AX73" s="154">
        <v>210720</v>
      </c>
      <c r="AY73" s="152">
        <v>10.108675018982536</v>
      </c>
      <c r="AZ73" s="154">
        <v>21436</v>
      </c>
      <c r="BA73" s="154">
        <v>207461</v>
      </c>
      <c r="BB73" s="152">
        <v>10.332544430037453</v>
      </c>
      <c r="BC73" s="154">
        <v>21362</v>
      </c>
      <c r="BD73" s="154">
        <v>204742</v>
      </c>
      <c r="BE73" s="152">
        <v>10.4336188959764</v>
      </c>
      <c r="BF73" s="154">
        <v>21578</v>
      </c>
      <c r="BG73" s="154">
        <v>204060</v>
      </c>
      <c r="BH73" s="152">
        <v>10.574340880133294</v>
      </c>
      <c r="BI73" s="154">
        <v>21742</v>
      </c>
      <c r="BJ73" s="154">
        <v>201301</v>
      </c>
      <c r="BK73" s="152">
        <v>10.800741178632993</v>
      </c>
      <c r="BL73" s="154">
        <v>21830</v>
      </c>
      <c r="BM73" s="154">
        <v>197032</v>
      </c>
      <c r="BN73" s="152">
        <v>11.079418571602583</v>
      </c>
      <c r="BO73" s="154">
        <v>22024</v>
      </c>
      <c r="BP73" s="154">
        <v>192019</v>
      </c>
      <c r="BQ73" s="152">
        <v>11.469698311104629</v>
      </c>
      <c r="BR73" s="154">
        <v>22233</v>
      </c>
      <c r="BS73" s="154">
        <v>186563</v>
      </c>
      <c r="BT73" s="152">
        <v>11.917153990877075</v>
      </c>
      <c r="BU73" s="154">
        <v>22187</v>
      </c>
      <c r="BV73" s="154">
        <v>181730</v>
      </c>
      <c r="BW73" s="152">
        <v>12.208771254058219</v>
      </c>
      <c r="BX73" s="154">
        <v>22029</v>
      </c>
      <c r="BY73" s="154">
        <v>178554</v>
      </c>
      <c r="BZ73" s="152">
        <f t="shared" si="1"/>
        <v>12.337444134547532</v>
      </c>
    </row>
    <row r="74" spans="1:78" x14ac:dyDescent="0.2">
      <c r="A74" s="158" t="s">
        <v>179</v>
      </c>
      <c r="B74" s="158" t="s">
        <v>203</v>
      </c>
      <c r="C74" s="158" t="s">
        <v>208</v>
      </c>
      <c r="D74" s="158" t="s">
        <v>209</v>
      </c>
      <c r="E74" s="158" t="s">
        <v>338</v>
      </c>
      <c r="F74" s="158" t="s">
        <v>57</v>
      </c>
      <c r="G74" s="170">
        <v>11784</v>
      </c>
      <c r="H74" s="193">
        <v>158942</v>
      </c>
      <c r="I74" s="191">
        <v>7.4140252419121433</v>
      </c>
      <c r="J74" s="154">
        <v>11735</v>
      </c>
      <c r="K74" s="157">
        <v>158214</v>
      </c>
      <c r="L74" s="152">
        <v>7.4171691506440638</v>
      </c>
      <c r="M74" s="154">
        <v>11708</v>
      </c>
      <c r="N74" s="154">
        <v>157258</v>
      </c>
      <c r="O74" s="152">
        <v>7.4450902338831728</v>
      </c>
      <c r="P74" s="154">
        <v>11722</v>
      </c>
      <c r="Q74" s="154">
        <v>157366</v>
      </c>
      <c r="R74" s="152">
        <v>7.4488771399158642</v>
      </c>
      <c r="S74" s="154">
        <v>11584</v>
      </c>
      <c r="T74" s="154">
        <v>156634</v>
      </c>
      <c r="U74" s="152">
        <v>7.3955846112593688</v>
      </c>
      <c r="V74" s="154">
        <v>11514</v>
      </c>
      <c r="W74" s="154">
        <v>156232</v>
      </c>
      <c r="X74" s="152">
        <v>7.3698090019970302</v>
      </c>
      <c r="Y74" s="205">
        <v>11361</v>
      </c>
      <c r="Z74" s="154">
        <v>155983</v>
      </c>
      <c r="AA74" s="152">
        <v>7.2834860209125356</v>
      </c>
      <c r="AB74" s="154">
        <v>11285</v>
      </c>
      <c r="AC74" s="154">
        <v>156026</v>
      </c>
      <c r="AD74" s="152">
        <v>7.2327688974914439</v>
      </c>
      <c r="AE74" s="154">
        <v>11200</v>
      </c>
      <c r="AF74" s="154">
        <v>157144</v>
      </c>
      <c r="AG74" s="152">
        <v>7.1272208929389613</v>
      </c>
      <c r="AH74" s="154">
        <v>11106</v>
      </c>
      <c r="AI74" s="154">
        <v>156004</v>
      </c>
      <c r="AJ74" s="152">
        <v>7.1190482295325763</v>
      </c>
      <c r="AK74" s="154">
        <v>11073</v>
      </c>
      <c r="AL74" s="154">
        <v>155251</v>
      </c>
      <c r="AM74" s="152">
        <v>7.1323212088811028</v>
      </c>
      <c r="AN74" s="154">
        <v>11119</v>
      </c>
      <c r="AO74" s="154">
        <v>155338</v>
      </c>
      <c r="AP74" s="152">
        <v>7.1579394610462348</v>
      </c>
      <c r="AQ74" s="154">
        <v>11407</v>
      </c>
      <c r="AR74" s="154">
        <v>153751</v>
      </c>
      <c r="AS74" s="152">
        <v>7.4191387373090247</v>
      </c>
      <c r="AT74" s="154">
        <v>11387</v>
      </c>
      <c r="AU74" s="154">
        <v>150331</v>
      </c>
      <c r="AV74" s="152">
        <v>7.5746186747909618</v>
      </c>
      <c r="AW74" s="154">
        <v>11463</v>
      </c>
      <c r="AX74" s="154">
        <v>148241</v>
      </c>
      <c r="AY74" s="152">
        <v>7.7326785437227219</v>
      </c>
      <c r="AZ74" s="154">
        <v>11517</v>
      </c>
      <c r="BA74" s="154">
        <v>145222</v>
      </c>
      <c r="BB74" s="152">
        <v>7.9306165732464784</v>
      </c>
      <c r="BC74" s="154">
        <v>11567</v>
      </c>
      <c r="BD74" s="154">
        <v>142880</v>
      </c>
      <c r="BE74" s="152">
        <v>8.0956047032474796</v>
      </c>
      <c r="BF74" s="154">
        <v>11608</v>
      </c>
      <c r="BG74" s="154">
        <v>142082</v>
      </c>
      <c r="BH74" s="152">
        <v>8.1699300403992066</v>
      </c>
      <c r="BI74" s="154">
        <v>11692</v>
      </c>
      <c r="BJ74" s="154">
        <v>138500</v>
      </c>
      <c r="BK74" s="152">
        <v>8.4418772563176905</v>
      </c>
      <c r="BL74" s="154">
        <v>11783</v>
      </c>
      <c r="BM74" s="154">
        <v>134603</v>
      </c>
      <c r="BN74" s="152">
        <v>8.7538910722643628</v>
      </c>
      <c r="BO74" s="154">
        <v>11879</v>
      </c>
      <c r="BP74" s="154">
        <v>129682</v>
      </c>
      <c r="BQ74" s="152">
        <v>9.1600993198747709</v>
      </c>
      <c r="BR74" s="154">
        <v>11820</v>
      </c>
      <c r="BS74" s="154">
        <v>124222</v>
      </c>
      <c r="BT74" s="152">
        <v>9.5152227463734285</v>
      </c>
      <c r="BU74" s="154">
        <v>11905</v>
      </c>
      <c r="BV74" s="154">
        <v>120231</v>
      </c>
      <c r="BW74" s="152">
        <v>9.9017724214220966</v>
      </c>
      <c r="BX74" s="154">
        <v>11984</v>
      </c>
      <c r="BY74" s="154">
        <v>116796</v>
      </c>
      <c r="BZ74" s="152">
        <f t="shared" si="1"/>
        <v>10.260625363882326</v>
      </c>
    </row>
    <row r="75" spans="1:78" x14ac:dyDescent="0.2">
      <c r="A75" s="158" t="s">
        <v>182</v>
      </c>
      <c r="B75" s="158" t="s">
        <v>219</v>
      </c>
      <c r="C75" s="158" t="s">
        <v>220</v>
      </c>
      <c r="D75" s="158" t="s">
        <v>221</v>
      </c>
      <c r="E75" s="158" t="s">
        <v>339</v>
      </c>
      <c r="F75" s="158" t="s">
        <v>52</v>
      </c>
      <c r="G75" s="170">
        <v>17335</v>
      </c>
      <c r="H75" s="193">
        <v>191673</v>
      </c>
      <c r="I75" s="191">
        <v>9.0440489792511212</v>
      </c>
      <c r="J75" s="154">
        <v>17179</v>
      </c>
      <c r="K75" s="157">
        <v>190911</v>
      </c>
      <c r="L75" s="152">
        <v>8.9984338251855576</v>
      </c>
      <c r="M75" s="154">
        <v>17080</v>
      </c>
      <c r="N75" s="154">
        <v>190340</v>
      </c>
      <c r="O75" s="152">
        <v>8.9734159924345906</v>
      </c>
      <c r="P75" s="154">
        <v>17026</v>
      </c>
      <c r="Q75" s="154">
        <v>190418</v>
      </c>
      <c r="R75" s="152">
        <v>8.9413815920763788</v>
      </c>
      <c r="S75" s="154">
        <v>16912</v>
      </c>
      <c r="T75" s="154">
        <v>190334</v>
      </c>
      <c r="U75" s="152">
        <v>8.8854329757163715</v>
      </c>
      <c r="V75" s="154">
        <v>16952</v>
      </c>
      <c r="W75" s="154">
        <v>191023</v>
      </c>
      <c r="X75" s="152">
        <v>8.8743240342785956</v>
      </c>
      <c r="Y75" s="205">
        <v>16854</v>
      </c>
      <c r="Z75" s="154">
        <v>191067</v>
      </c>
      <c r="AA75" s="152">
        <v>8.8209894958313058</v>
      </c>
      <c r="AB75" s="154">
        <v>16894</v>
      </c>
      <c r="AC75" s="154">
        <v>191521</v>
      </c>
      <c r="AD75" s="152">
        <v>8.8209648028153573</v>
      </c>
      <c r="AE75" s="154">
        <v>17026</v>
      </c>
      <c r="AF75" s="154">
        <v>192775</v>
      </c>
      <c r="AG75" s="152">
        <v>8.8320580988198678</v>
      </c>
      <c r="AH75" s="154">
        <v>17086</v>
      </c>
      <c r="AI75" s="154">
        <v>192287</v>
      </c>
      <c r="AJ75" s="152">
        <v>8.8856760987482257</v>
      </c>
      <c r="AK75" s="154">
        <v>17043</v>
      </c>
      <c r="AL75" s="154">
        <v>191872</v>
      </c>
      <c r="AM75" s="152">
        <v>8.8824841561040682</v>
      </c>
      <c r="AN75" s="154">
        <v>17087</v>
      </c>
      <c r="AO75" s="154">
        <v>192848</v>
      </c>
      <c r="AP75" s="152">
        <v>8.8603459719571891</v>
      </c>
      <c r="AQ75" s="154">
        <v>17516</v>
      </c>
      <c r="AR75" s="154">
        <v>192651</v>
      </c>
      <c r="AS75" s="152">
        <v>9.0920888030687603</v>
      </c>
      <c r="AT75" s="154">
        <v>17625</v>
      </c>
      <c r="AU75" s="154">
        <v>189813</v>
      </c>
      <c r="AV75" s="152">
        <v>9.2854546316637947</v>
      </c>
      <c r="AW75" s="154">
        <v>17833</v>
      </c>
      <c r="AX75" s="154">
        <v>188311</v>
      </c>
      <c r="AY75" s="152">
        <v>9.4699725454168888</v>
      </c>
      <c r="AZ75" s="154">
        <v>17984</v>
      </c>
      <c r="BA75" s="154">
        <v>186547</v>
      </c>
      <c r="BB75" s="152">
        <v>9.6404659415589631</v>
      </c>
      <c r="BC75" s="154">
        <v>17982</v>
      </c>
      <c r="BD75" s="154">
        <v>183895</v>
      </c>
      <c r="BE75" s="152">
        <v>9.7784061556866693</v>
      </c>
      <c r="BF75" s="154">
        <v>18136</v>
      </c>
      <c r="BG75" s="154">
        <v>182858</v>
      </c>
      <c r="BH75" s="152">
        <v>9.918078509006989</v>
      </c>
      <c r="BI75" s="154">
        <v>18300</v>
      </c>
      <c r="BJ75" s="154">
        <v>180311</v>
      </c>
      <c r="BK75" s="152">
        <v>10.149131223275342</v>
      </c>
      <c r="BL75" s="154">
        <v>18398</v>
      </c>
      <c r="BM75" s="154">
        <v>176699</v>
      </c>
      <c r="BN75" s="152">
        <v>10.412056661328021</v>
      </c>
      <c r="BO75" s="154">
        <v>18487</v>
      </c>
      <c r="BP75" s="154">
        <v>172284</v>
      </c>
      <c r="BQ75" s="152">
        <v>10.730537948967983</v>
      </c>
      <c r="BR75" s="154">
        <v>18397</v>
      </c>
      <c r="BS75" s="154">
        <v>166474</v>
      </c>
      <c r="BT75" s="152">
        <v>11.050974927015631</v>
      </c>
      <c r="BU75" s="154">
        <v>18480</v>
      </c>
      <c r="BV75" s="154">
        <v>162850</v>
      </c>
      <c r="BW75" s="152">
        <v>11.347866134479583</v>
      </c>
      <c r="BX75" s="154">
        <v>18593</v>
      </c>
      <c r="BY75" s="154">
        <v>159372</v>
      </c>
      <c r="BZ75" s="152">
        <f t="shared" si="1"/>
        <v>11.666415681550085</v>
      </c>
    </row>
    <row r="76" spans="1:78" x14ac:dyDescent="0.2">
      <c r="A76" s="158" t="s">
        <v>181</v>
      </c>
      <c r="B76" s="158" t="s">
        <v>199</v>
      </c>
      <c r="C76" s="158" t="s">
        <v>257</v>
      </c>
      <c r="D76" s="158" t="s">
        <v>258</v>
      </c>
      <c r="E76" s="158" t="s">
        <v>340</v>
      </c>
      <c r="F76" s="158" t="s">
        <v>58</v>
      </c>
      <c r="G76" s="170">
        <v>22711</v>
      </c>
      <c r="H76" s="193">
        <v>298078</v>
      </c>
      <c r="I76" s="191">
        <v>7.6191466663088185</v>
      </c>
      <c r="J76" s="154">
        <v>22459</v>
      </c>
      <c r="K76" s="157">
        <v>296410</v>
      </c>
      <c r="L76" s="152">
        <v>7.577004824398637</v>
      </c>
      <c r="M76" s="154">
        <v>22184</v>
      </c>
      <c r="N76" s="154">
        <v>294842</v>
      </c>
      <c r="O76" s="152">
        <v>7.5240298193608783</v>
      </c>
      <c r="P76" s="154">
        <v>21921</v>
      </c>
      <c r="Q76" s="154">
        <v>294141</v>
      </c>
      <c r="R76" s="152">
        <v>7.452548267667547</v>
      </c>
      <c r="S76" s="154">
        <v>21675</v>
      </c>
      <c r="T76" s="154">
        <v>292810</v>
      </c>
      <c r="U76" s="152">
        <v>7.4024111198388027</v>
      </c>
      <c r="V76" s="154">
        <v>21557</v>
      </c>
      <c r="W76" s="154">
        <v>292653</v>
      </c>
      <c r="X76" s="152">
        <v>7.36606151312305</v>
      </c>
      <c r="Y76" s="205">
        <v>21422</v>
      </c>
      <c r="Z76" s="154">
        <v>293161</v>
      </c>
      <c r="AA76" s="152">
        <v>7.3072475533921626</v>
      </c>
      <c r="AB76" s="154">
        <v>21300</v>
      </c>
      <c r="AC76" s="154">
        <v>294129</v>
      </c>
      <c r="AD76" s="152">
        <v>7.2417204695898736</v>
      </c>
      <c r="AE76" s="154">
        <v>21289</v>
      </c>
      <c r="AF76" s="154">
        <v>295560</v>
      </c>
      <c r="AG76" s="152">
        <v>7.202936797942888</v>
      </c>
      <c r="AH76" s="154">
        <v>21198</v>
      </c>
      <c r="AI76" s="154">
        <v>294607</v>
      </c>
      <c r="AJ76" s="152">
        <v>7.1953483793664104</v>
      </c>
      <c r="AK76" s="154">
        <v>21209</v>
      </c>
      <c r="AL76" s="154">
        <v>294162</v>
      </c>
      <c r="AM76" s="152">
        <v>7.2099727361113946</v>
      </c>
      <c r="AN76" s="154">
        <v>21367</v>
      </c>
      <c r="AO76" s="154">
        <v>295992</v>
      </c>
      <c r="AP76" s="152">
        <v>7.2187761831400854</v>
      </c>
      <c r="AQ76" s="154">
        <v>21645</v>
      </c>
      <c r="AR76" s="154">
        <v>295558</v>
      </c>
      <c r="AS76" s="152">
        <v>7.3234356708327981</v>
      </c>
      <c r="AT76" s="154">
        <v>21624</v>
      </c>
      <c r="AU76" s="154">
        <v>290871</v>
      </c>
      <c r="AV76" s="152">
        <v>7.4342234186288767</v>
      </c>
      <c r="AW76" s="154">
        <v>21672</v>
      </c>
      <c r="AX76" s="154">
        <v>288146</v>
      </c>
      <c r="AY76" s="152">
        <v>7.5211871759455278</v>
      </c>
      <c r="AZ76" s="154">
        <v>21753</v>
      </c>
      <c r="BA76" s="154">
        <v>285446</v>
      </c>
      <c r="BB76" s="152">
        <v>7.6207058427863767</v>
      </c>
      <c r="BC76" s="154">
        <v>21659</v>
      </c>
      <c r="BD76" s="154">
        <v>281800</v>
      </c>
      <c r="BE76" s="152">
        <v>7.6859474804826116</v>
      </c>
      <c r="BF76" s="154">
        <v>21826</v>
      </c>
      <c r="BG76" s="154">
        <v>280669</v>
      </c>
      <c r="BH76" s="152">
        <v>7.7764199109983636</v>
      </c>
      <c r="BI76" s="154">
        <v>21901</v>
      </c>
      <c r="BJ76" s="154">
        <v>275716</v>
      </c>
      <c r="BK76" s="152">
        <v>7.9433184871389395</v>
      </c>
      <c r="BL76" s="154">
        <v>22013</v>
      </c>
      <c r="BM76" s="154">
        <v>270337</v>
      </c>
      <c r="BN76" s="152">
        <v>8.1427995427928845</v>
      </c>
      <c r="BO76" s="154">
        <v>22199</v>
      </c>
      <c r="BP76" s="154">
        <v>263791</v>
      </c>
      <c r="BQ76" s="152">
        <v>8.4153742925270372</v>
      </c>
      <c r="BR76" s="154">
        <v>22040</v>
      </c>
      <c r="BS76" s="154">
        <v>255031</v>
      </c>
      <c r="BT76" s="152">
        <v>8.6420866482898155</v>
      </c>
      <c r="BU76" s="154">
        <v>22063</v>
      </c>
      <c r="BV76" s="154">
        <v>249809</v>
      </c>
      <c r="BW76" s="152">
        <v>8.8319476079724915</v>
      </c>
      <c r="BX76" s="154">
        <v>22096</v>
      </c>
      <c r="BY76" s="154">
        <v>244666</v>
      </c>
      <c r="BZ76" s="152">
        <f t="shared" si="1"/>
        <v>9.0310872781669698</v>
      </c>
    </row>
    <row r="77" spans="1:78" x14ac:dyDescent="0.2">
      <c r="A77" s="158" t="s">
        <v>161</v>
      </c>
      <c r="B77" s="158" t="s">
        <v>195</v>
      </c>
      <c r="C77" s="158" t="s">
        <v>196</v>
      </c>
      <c r="D77" s="158" t="s">
        <v>197</v>
      </c>
      <c r="E77" s="158" t="s">
        <v>341</v>
      </c>
      <c r="F77" s="158" t="s">
        <v>59</v>
      </c>
      <c r="G77" s="170">
        <v>16109</v>
      </c>
      <c r="H77" s="193">
        <v>166076</v>
      </c>
      <c r="I77" s="191">
        <v>9.6997760061658518</v>
      </c>
      <c r="J77" s="154">
        <v>16145</v>
      </c>
      <c r="K77" s="157">
        <v>166265</v>
      </c>
      <c r="L77" s="152">
        <v>9.7104020689862569</v>
      </c>
      <c r="M77" s="154">
        <v>16208</v>
      </c>
      <c r="N77" s="154">
        <v>166083</v>
      </c>
      <c r="O77" s="152">
        <v>9.7589759337198867</v>
      </c>
      <c r="P77" s="154">
        <v>16282</v>
      </c>
      <c r="Q77" s="154">
        <v>167013</v>
      </c>
      <c r="R77" s="152">
        <v>9.7489416991491673</v>
      </c>
      <c r="S77" s="154">
        <v>16208</v>
      </c>
      <c r="T77" s="154">
        <v>167476</v>
      </c>
      <c r="U77" s="152">
        <v>9.6778045809548843</v>
      </c>
      <c r="V77" s="154">
        <v>16127</v>
      </c>
      <c r="W77" s="154">
        <v>167418</v>
      </c>
      <c r="X77" s="152">
        <v>9.6327754482791565</v>
      </c>
      <c r="Y77" s="205">
        <v>15920</v>
      </c>
      <c r="Z77" s="154">
        <v>167670</v>
      </c>
      <c r="AA77" s="152">
        <v>9.4948410568378367</v>
      </c>
      <c r="AB77" s="154">
        <v>15796</v>
      </c>
      <c r="AC77" s="154">
        <v>167466</v>
      </c>
      <c r="AD77" s="152">
        <v>9.4323623899776656</v>
      </c>
      <c r="AE77" s="154">
        <v>15750</v>
      </c>
      <c r="AF77" s="154">
        <v>169575</v>
      </c>
      <c r="AG77" s="152">
        <v>9.2879256965944279</v>
      </c>
      <c r="AH77" s="154">
        <v>15580</v>
      </c>
      <c r="AI77" s="154">
        <v>168464</v>
      </c>
      <c r="AJ77" s="152">
        <v>9.2482666919935408</v>
      </c>
      <c r="AK77" s="154">
        <v>15542</v>
      </c>
      <c r="AL77" s="154">
        <v>167625</v>
      </c>
      <c r="AM77" s="152">
        <v>9.271886651752423</v>
      </c>
      <c r="AN77" s="154">
        <v>15489</v>
      </c>
      <c r="AO77" s="154">
        <v>166690</v>
      </c>
      <c r="AP77" s="152">
        <v>9.2920991061251428</v>
      </c>
      <c r="AQ77" s="154">
        <v>15713</v>
      </c>
      <c r="AR77" s="154">
        <v>166063</v>
      </c>
      <c r="AS77" s="152">
        <v>9.4620716234200284</v>
      </c>
      <c r="AT77" s="154">
        <v>15459</v>
      </c>
      <c r="AU77" s="154">
        <v>161669</v>
      </c>
      <c r="AV77" s="152">
        <v>9.5621300311129538</v>
      </c>
      <c r="AW77" s="154">
        <v>15347</v>
      </c>
      <c r="AX77" s="154">
        <v>158562</v>
      </c>
      <c r="AY77" s="152">
        <v>9.6788637882973223</v>
      </c>
      <c r="AZ77" s="154">
        <v>15142</v>
      </c>
      <c r="BA77" s="154">
        <v>154580</v>
      </c>
      <c r="BB77" s="152">
        <v>9.7955751067408467</v>
      </c>
      <c r="BC77" s="154">
        <v>14979</v>
      </c>
      <c r="BD77" s="154">
        <v>151174</v>
      </c>
      <c r="BE77" s="152">
        <v>9.9084498657176496</v>
      </c>
      <c r="BF77" s="154">
        <v>14838</v>
      </c>
      <c r="BG77" s="154">
        <v>149503</v>
      </c>
      <c r="BH77" s="152">
        <v>9.9248844504792544</v>
      </c>
      <c r="BI77" s="154">
        <v>14614</v>
      </c>
      <c r="BJ77" s="154">
        <v>145006</v>
      </c>
      <c r="BK77" s="152">
        <v>10.078203660538184</v>
      </c>
      <c r="BL77" s="154">
        <v>14397</v>
      </c>
      <c r="BM77" s="154">
        <v>139800</v>
      </c>
      <c r="BN77" s="152">
        <v>10.298283261802576</v>
      </c>
      <c r="BO77" s="154">
        <v>14198</v>
      </c>
      <c r="BP77" s="154">
        <v>132665</v>
      </c>
      <c r="BQ77" s="152">
        <v>10.702144499302756</v>
      </c>
      <c r="BR77" s="154">
        <v>14120</v>
      </c>
      <c r="BS77" s="154">
        <v>128584</v>
      </c>
      <c r="BT77" s="152">
        <v>10.981148509923475</v>
      </c>
      <c r="BU77" s="154">
        <v>13843</v>
      </c>
      <c r="BV77" s="154">
        <v>123539</v>
      </c>
      <c r="BW77" s="152">
        <v>11.205368345218918</v>
      </c>
      <c r="BX77" s="154">
        <v>13605</v>
      </c>
      <c r="BY77" s="154">
        <v>120015</v>
      </c>
      <c r="BZ77" s="152">
        <f t="shared" si="1"/>
        <v>11.336082989626297</v>
      </c>
    </row>
    <row r="78" spans="1:78" x14ac:dyDescent="0.2">
      <c r="A78" s="158" t="s">
        <v>179</v>
      </c>
      <c r="B78" s="158" t="s">
        <v>203</v>
      </c>
      <c r="C78" s="158" t="s">
        <v>342</v>
      </c>
      <c r="D78" s="158" t="s">
        <v>343</v>
      </c>
      <c r="E78" s="158" t="s">
        <v>344</v>
      </c>
      <c r="F78" s="158" t="s">
        <v>345</v>
      </c>
      <c r="G78" s="170">
        <v>61397</v>
      </c>
      <c r="H78" s="193">
        <v>619612</v>
      </c>
      <c r="I78" s="191">
        <v>9.9089430159519178</v>
      </c>
      <c r="J78" s="154">
        <v>60940</v>
      </c>
      <c r="K78" s="157">
        <v>617601</v>
      </c>
      <c r="L78" s="152">
        <v>9.8672120025712395</v>
      </c>
      <c r="M78" s="154">
        <v>60452</v>
      </c>
      <c r="N78" s="154">
        <v>616902</v>
      </c>
      <c r="O78" s="152">
        <v>9.799287407076001</v>
      </c>
      <c r="P78" s="154">
        <v>60259</v>
      </c>
      <c r="Q78" s="154">
        <v>617982</v>
      </c>
      <c r="R78" s="152">
        <v>9.7509312568974504</v>
      </c>
      <c r="S78" s="154">
        <v>59986</v>
      </c>
      <c r="T78" s="154">
        <v>617856</v>
      </c>
      <c r="U78" s="152">
        <v>9.708734721359022</v>
      </c>
      <c r="V78" s="154">
        <v>59926</v>
      </c>
      <c r="W78" s="154">
        <v>618302</v>
      </c>
      <c r="X78" s="152">
        <v>9.6920275205320365</v>
      </c>
      <c r="Y78" s="205">
        <v>59592</v>
      </c>
      <c r="Z78" s="154">
        <v>618558</v>
      </c>
      <c r="AA78" s="152">
        <v>9.6340197685584847</v>
      </c>
      <c r="AB78" s="154">
        <v>59549</v>
      </c>
      <c r="AC78" s="154">
        <v>619184</v>
      </c>
      <c r="AD78" s="152">
        <v>9.6173350732577081</v>
      </c>
      <c r="AE78" s="154">
        <v>59762</v>
      </c>
      <c r="AF78" s="154">
        <v>623298</v>
      </c>
      <c r="AG78" s="152">
        <v>9.5880301236326773</v>
      </c>
      <c r="AH78" s="154">
        <v>59807</v>
      </c>
      <c r="AI78" s="154">
        <v>623100</v>
      </c>
      <c r="AJ78" s="152">
        <v>9.5982988284384536</v>
      </c>
      <c r="AK78" s="154">
        <v>59792</v>
      </c>
      <c r="AL78" s="154">
        <v>622009</v>
      </c>
      <c r="AM78" s="152">
        <v>9.6127226454922674</v>
      </c>
      <c r="AN78" s="154">
        <v>60074</v>
      </c>
      <c r="AO78" s="154">
        <v>623777</v>
      </c>
      <c r="AP78" s="152">
        <v>9.6306853250440465</v>
      </c>
      <c r="AQ78" s="154">
        <v>60670</v>
      </c>
      <c r="AR78" s="154">
        <v>618197</v>
      </c>
      <c r="AS78" s="152">
        <v>9.8140236850065588</v>
      </c>
      <c r="AT78" s="154">
        <v>60616</v>
      </c>
      <c r="AU78" s="154">
        <v>608111</v>
      </c>
      <c r="AV78" s="152">
        <v>9.9679170414611793</v>
      </c>
      <c r="AW78" s="154">
        <v>60856</v>
      </c>
      <c r="AX78" s="154">
        <v>601355</v>
      </c>
      <c r="AY78" s="152">
        <v>10.119812756192266</v>
      </c>
      <c r="AZ78" s="154">
        <v>60894</v>
      </c>
      <c r="BA78" s="154">
        <v>593825</v>
      </c>
      <c r="BB78" s="152">
        <v>10.25453626910285</v>
      </c>
      <c r="BC78" s="154">
        <v>60486</v>
      </c>
      <c r="BD78" s="154">
        <v>585223</v>
      </c>
      <c r="BE78" s="152">
        <v>10.335547304190026</v>
      </c>
      <c r="BF78" s="154">
        <v>60735</v>
      </c>
      <c r="BG78" s="154">
        <v>582871</v>
      </c>
      <c r="BH78" s="152">
        <v>10.419972858488414</v>
      </c>
      <c r="BI78" s="154">
        <v>60821</v>
      </c>
      <c r="BJ78" s="154">
        <v>574828</v>
      </c>
      <c r="BK78" s="152">
        <v>10.580730235827064</v>
      </c>
      <c r="BL78" s="154">
        <v>60951</v>
      </c>
      <c r="BM78" s="154">
        <v>565136</v>
      </c>
      <c r="BN78" s="152">
        <v>10.785191529118654</v>
      </c>
      <c r="BO78" s="154">
        <v>60964</v>
      </c>
      <c r="BP78" s="154">
        <v>550278</v>
      </c>
      <c r="BQ78" s="152">
        <v>11.078763824830357</v>
      </c>
      <c r="BR78" s="154">
        <v>60855</v>
      </c>
      <c r="BS78" s="154">
        <v>532856</v>
      </c>
      <c r="BT78" s="152">
        <v>11.420533877820649</v>
      </c>
      <c r="BU78" s="154">
        <v>60800</v>
      </c>
      <c r="BV78" s="154">
        <v>517571</v>
      </c>
      <c r="BW78" s="152">
        <v>11.747180580055684</v>
      </c>
      <c r="BX78" s="154">
        <v>60781</v>
      </c>
      <c r="BY78" s="154">
        <v>505488</v>
      </c>
      <c r="BZ78" s="152">
        <f t="shared" si="1"/>
        <v>12.02422213781534</v>
      </c>
    </row>
    <row r="79" spans="1:78" x14ac:dyDescent="0.2">
      <c r="A79" s="158" t="s">
        <v>161</v>
      </c>
      <c r="B79" s="158" t="s">
        <v>195</v>
      </c>
      <c r="C79" s="158" t="s">
        <v>346</v>
      </c>
      <c r="D79" s="158" t="s">
        <v>347</v>
      </c>
      <c r="E79" s="158" t="s">
        <v>348</v>
      </c>
      <c r="F79" s="158" t="s">
        <v>349</v>
      </c>
      <c r="G79" s="170">
        <v>65450</v>
      </c>
      <c r="H79" s="193">
        <v>590808</v>
      </c>
      <c r="I79" s="191">
        <v>11.078049044698108</v>
      </c>
      <c r="J79" s="154">
        <v>65426</v>
      </c>
      <c r="K79" s="157">
        <v>590798</v>
      </c>
      <c r="L79" s="152">
        <v>11.074174252451769</v>
      </c>
      <c r="M79" s="154">
        <v>64926</v>
      </c>
      <c r="N79" s="154">
        <v>589780</v>
      </c>
      <c r="O79" s="152">
        <v>11.008511648411272</v>
      </c>
      <c r="P79" s="154">
        <v>64673</v>
      </c>
      <c r="Q79" s="154">
        <v>591011</v>
      </c>
      <c r="R79" s="152">
        <v>10.942774330765417</v>
      </c>
      <c r="S79" s="154">
        <v>64234</v>
      </c>
      <c r="T79" s="154">
        <v>591620</v>
      </c>
      <c r="U79" s="152">
        <v>10.857307055204354</v>
      </c>
      <c r="V79" s="154">
        <v>63567</v>
      </c>
      <c r="W79" s="154">
        <v>592109</v>
      </c>
      <c r="X79" s="152">
        <v>10.735692245853382</v>
      </c>
      <c r="Y79" s="205">
        <v>62733</v>
      </c>
      <c r="Z79" s="154">
        <v>592279</v>
      </c>
      <c r="AA79" s="152">
        <v>10.591798797526165</v>
      </c>
      <c r="AB79" s="154">
        <v>61950</v>
      </c>
      <c r="AC79" s="154">
        <v>592993</v>
      </c>
      <c r="AD79" s="152">
        <v>10.447003590261605</v>
      </c>
      <c r="AE79" s="154">
        <v>61148</v>
      </c>
      <c r="AF79" s="154">
        <v>596865</v>
      </c>
      <c r="AG79" s="152">
        <v>10.244862741155874</v>
      </c>
      <c r="AH79" s="154">
        <v>60525</v>
      </c>
      <c r="AI79" s="154">
        <v>595949</v>
      </c>
      <c r="AJ79" s="152">
        <v>10.156070401997486</v>
      </c>
      <c r="AK79" s="154">
        <v>59909</v>
      </c>
      <c r="AL79" s="154">
        <v>593926</v>
      </c>
      <c r="AM79" s="152">
        <v>10.086946858699569</v>
      </c>
      <c r="AN79" s="154">
        <v>59827</v>
      </c>
      <c r="AO79" s="154">
        <v>595031</v>
      </c>
      <c r="AP79" s="152">
        <v>10.054434138725545</v>
      </c>
      <c r="AQ79" s="154">
        <v>60726</v>
      </c>
      <c r="AR79" s="154">
        <v>595256</v>
      </c>
      <c r="AS79" s="152">
        <v>10.201661134033088</v>
      </c>
      <c r="AT79" s="154">
        <v>60259</v>
      </c>
      <c r="AU79" s="154">
        <v>584380</v>
      </c>
      <c r="AV79" s="152">
        <v>10.311612307060475</v>
      </c>
      <c r="AW79" s="154">
        <v>60125</v>
      </c>
      <c r="AX79" s="154">
        <v>575720</v>
      </c>
      <c r="AY79" s="152">
        <v>10.443444730077122</v>
      </c>
      <c r="AZ79" s="154">
        <v>59649</v>
      </c>
      <c r="BA79" s="154">
        <v>564776</v>
      </c>
      <c r="BB79" s="152">
        <v>10.561532359732</v>
      </c>
      <c r="BC79" s="154">
        <v>58892</v>
      </c>
      <c r="BD79" s="154">
        <v>555094</v>
      </c>
      <c r="BE79" s="152">
        <v>10.609374268141972</v>
      </c>
      <c r="BF79" s="154">
        <v>58737</v>
      </c>
      <c r="BG79" s="154">
        <v>549916</v>
      </c>
      <c r="BH79" s="152">
        <v>10.681085838564435</v>
      </c>
      <c r="BI79" s="154">
        <v>58642</v>
      </c>
      <c r="BJ79" s="154">
        <v>538951</v>
      </c>
      <c r="BK79" s="152">
        <v>10.880766526084932</v>
      </c>
      <c r="BL79" s="154">
        <v>58261</v>
      </c>
      <c r="BM79" s="154">
        <v>524066</v>
      </c>
      <c r="BN79" s="152">
        <v>11.117111203550698</v>
      </c>
      <c r="BO79" s="154">
        <v>58118</v>
      </c>
      <c r="BP79" s="154">
        <v>507855</v>
      </c>
      <c r="BQ79" s="152">
        <v>11.443817625109528</v>
      </c>
      <c r="BR79" s="154">
        <v>57634</v>
      </c>
      <c r="BS79" s="154">
        <v>491593</v>
      </c>
      <c r="BT79" s="152">
        <v>11.723926093333306</v>
      </c>
      <c r="BU79" s="154">
        <v>57248</v>
      </c>
      <c r="BV79" s="154">
        <v>475991</v>
      </c>
      <c r="BW79" s="152">
        <v>12.027118159797139</v>
      </c>
      <c r="BX79" s="154">
        <v>56395</v>
      </c>
      <c r="BY79" s="154">
        <v>460028</v>
      </c>
      <c r="BZ79" s="152">
        <f t="shared" si="1"/>
        <v>12.259036406479606</v>
      </c>
    </row>
    <row r="80" spans="1:78" x14ac:dyDescent="0.2">
      <c r="A80" s="158" t="s">
        <v>181</v>
      </c>
      <c r="B80" s="158" t="s">
        <v>199</v>
      </c>
      <c r="C80" s="158" t="s">
        <v>257</v>
      </c>
      <c r="D80" s="158" t="s">
        <v>258</v>
      </c>
      <c r="E80" s="158" t="s">
        <v>350</v>
      </c>
      <c r="F80" s="158" t="s">
        <v>24</v>
      </c>
      <c r="G80" s="170">
        <v>17034</v>
      </c>
      <c r="H80" s="193">
        <v>209429</v>
      </c>
      <c r="I80" s="191">
        <v>8.1335440650530728</v>
      </c>
      <c r="J80" s="154">
        <v>16985</v>
      </c>
      <c r="K80" s="157">
        <v>208898</v>
      </c>
      <c r="L80" s="152">
        <v>8.1307623816408015</v>
      </c>
      <c r="M80" s="154">
        <v>17044</v>
      </c>
      <c r="N80" s="154">
        <v>208625</v>
      </c>
      <c r="O80" s="152">
        <v>8.1696824445775924</v>
      </c>
      <c r="P80" s="154">
        <v>17073</v>
      </c>
      <c r="Q80" s="154">
        <v>208703</v>
      </c>
      <c r="R80" s="152">
        <v>8.18052447736736</v>
      </c>
      <c r="S80" s="154">
        <v>17108</v>
      </c>
      <c r="T80" s="154">
        <v>209027</v>
      </c>
      <c r="U80" s="152">
        <v>8.1845885938180238</v>
      </c>
      <c r="V80" s="154">
        <v>17195</v>
      </c>
      <c r="W80" s="154">
        <v>209559</v>
      </c>
      <c r="X80" s="152">
        <v>8.2053264235847667</v>
      </c>
      <c r="Y80" s="205">
        <v>17277</v>
      </c>
      <c r="Z80" s="154">
        <v>209744</v>
      </c>
      <c r="AA80" s="152">
        <v>8.2371843771454714</v>
      </c>
      <c r="AB80" s="154">
        <v>17324</v>
      </c>
      <c r="AC80" s="154">
        <v>210311</v>
      </c>
      <c r="AD80" s="152">
        <v>8.2373247238613292</v>
      </c>
      <c r="AE80" s="154">
        <v>17345</v>
      </c>
      <c r="AF80" s="154">
        <v>212438</v>
      </c>
      <c r="AG80" s="152">
        <v>8.1647351227181577</v>
      </c>
      <c r="AH80" s="154">
        <v>17291</v>
      </c>
      <c r="AI80" s="154">
        <v>212513</v>
      </c>
      <c r="AJ80" s="152">
        <v>8.1364434175791605</v>
      </c>
      <c r="AK80" s="154">
        <v>17287</v>
      </c>
      <c r="AL80" s="154">
        <v>211865</v>
      </c>
      <c r="AM80" s="152">
        <v>8.1594411535647691</v>
      </c>
      <c r="AN80" s="154">
        <v>17330</v>
      </c>
      <c r="AO80" s="154">
        <v>213134</v>
      </c>
      <c r="AP80" s="152">
        <v>8.131034935768108</v>
      </c>
      <c r="AQ80" s="154">
        <v>17447</v>
      </c>
      <c r="AR80" s="154">
        <v>212227</v>
      </c>
      <c r="AS80" s="152">
        <v>8.2209143982622379</v>
      </c>
      <c r="AT80" s="154">
        <v>17411</v>
      </c>
      <c r="AU80" s="154">
        <v>208784</v>
      </c>
      <c r="AV80" s="152">
        <v>8.3392405548317878</v>
      </c>
      <c r="AW80" s="154">
        <v>17360</v>
      </c>
      <c r="AX80" s="154">
        <v>206310</v>
      </c>
      <c r="AY80" s="152">
        <v>8.4145218360719305</v>
      </c>
      <c r="AZ80" s="154">
        <v>17306</v>
      </c>
      <c r="BA80" s="154">
        <v>203487</v>
      </c>
      <c r="BB80" s="152">
        <v>8.5047202032562268</v>
      </c>
      <c r="BC80" s="154">
        <v>17041</v>
      </c>
      <c r="BD80" s="154">
        <v>200019</v>
      </c>
      <c r="BE80" s="152">
        <v>8.5196906293902082</v>
      </c>
      <c r="BF80" s="154">
        <v>16970</v>
      </c>
      <c r="BG80" s="154">
        <v>198310</v>
      </c>
      <c r="BH80" s="152">
        <v>8.5573092632746715</v>
      </c>
      <c r="BI80" s="154">
        <v>16911</v>
      </c>
      <c r="BJ80" s="154">
        <v>194755</v>
      </c>
      <c r="BK80" s="152">
        <v>8.6832173756771329</v>
      </c>
      <c r="BL80" s="154">
        <v>16892</v>
      </c>
      <c r="BM80" s="154">
        <v>190190</v>
      </c>
      <c r="BN80" s="152">
        <v>8.8816446711183552</v>
      </c>
      <c r="BO80" s="154">
        <v>16823</v>
      </c>
      <c r="BP80" s="154">
        <v>183882</v>
      </c>
      <c r="BQ80" s="152">
        <v>9.1488019490760379</v>
      </c>
      <c r="BR80" s="154">
        <v>16773</v>
      </c>
      <c r="BS80" s="154">
        <v>178068</v>
      </c>
      <c r="BT80" s="152">
        <v>9.4194352719185925</v>
      </c>
      <c r="BU80" s="154">
        <v>16705</v>
      </c>
      <c r="BV80" s="154">
        <v>173674</v>
      </c>
      <c r="BW80" s="152">
        <v>9.618595759871944</v>
      </c>
      <c r="BX80" s="154">
        <v>16700</v>
      </c>
      <c r="BY80" s="154">
        <v>169395</v>
      </c>
      <c r="BZ80" s="152">
        <f t="shared" si="1"/>
        <v>9.8586144809468994</v>
      </c>
    </row>
    <row r="81" spans="1:78" x14ac:dyDescent="0.2">
      <c r="A81" s="158" t="s">
        <v>179</v>
      </c>
      <c r="B81" s="158" t="s">
        <v>203</v>
      </c>
      <c r="C81" s="158" t="s">
        <v>316</v>
      </c>
      <c r="D81" s="158" t="s">
        <v>317</v>
      </c>
      <c r="E81" s="158" t="s">
        <v>351</v>
      </c>
      <c r="F81" s="158" t="s">
        <v>60</v>
      </c>
      <c r="G81" s="170">
        <v>26384</v>
      </c>
      <c r="H81" s="193">
        <v>244959</v>
      </c>
      <c r="I81" s="191">
        <v>10.770782049240893</v>
      </c>
      <c r="J81" s="154">
        <v>26275</v>
      </c>
      <c r="K81" s="157">
        <v>244055</v>
      </c>
      <c r="L81" s="152">
        <v>10.766015857081396</v>
      </c>
      <c r="M81" s="154">
        <v>26081</v>
      </c>
      <c r="N81" s="154">
        <v>242676</v>
      </c>
      <c r="O81" s="152">
        <v>10.747251479338708</v>
      </c>
      <c r="P81" s="154">
        <v>25940</v>
      </c>
      <c r="Q81" s="154">
        <v>242783</v>
      </c>
      <c r="R81" s="152">
        <v>10.684438366771973</v>
      </c>
      <c r="S81" s="154">
        <v>25627</v>
      </c>
      <c r="T81" s="154">
        <v>241813</v>
      </c>
      <c r="U81" s="152">
        <v>10.597858675918994</v>
      </c>
      <c r="V81" s="154">
        <v>25345</v>
      </c>
      <c r="W81" s="154">
        <v>241157</v>
      </c>
      <c r="X81" s="152">
        <v>10.509750909158763</v>
      </c>
      <c r="Y81" s="205">
        <v>24959</v>
      </c>
      <c r="Z81" s="154">
        <v>240209</v>
      </c>
      <c r="AA81" s="152">
        <v>10.390534909183254</v>
      </c>
      <c r="AB81" s="154">
        <v>24694</v>
      </c>
      <c r="AC81" s="154">
        <v>239141</v>
      </c>
      <c r="AD81" s="152">
        <v>10.326125591178425</v>
      </c>
      <c r="AE81" s="154">
        <v>24597</v>
      </c>
      <c r="AF81" s="154">
        <v>239301</v>
      </c>
      <c r="AG81" s="152">
        <v>10.278686674940765</v>
      </c>
      <c r="AH81" s="154">
        <v>24245</v>
      </c>
      <c r="AI81" s="154">
        <v>236748</v>
      </c>
      <c r="AJ81" s="152">
        <v>10.240846807575988</v>
      </c>
      <c r="AK81" s="154">
        <v>24031</v>
      </c>
      <c r="AL81" s="154">
        <v>235290</v>
      </c>
      <c r="AM81" s="152">
        <v>10.213353733690338</v>
      </c>
      <c r="AN81" s="154">
        <v>23840</v>
      </c>
      <c r="AO81" s="154">
        <v>235077</v>
      </c>
      <c r="AP81" s="152">
        <v>10.141357938037324</v>
      </c>
      <c r="AQ81" s="154">
        <v>23730</v>
      </c>
      <c r="AR81" s="154">
        <v>232045</v>
      </c>
      <c r="AS81" s="152">
        <v>10.226464694348079</v>
      </c>
      <c r="AT81" s="154">
        <v>23537</v>
      </c>
      <c r="AU81" s="154">
        <v>227131</v>
      </c>
      <c r="AV81" s="152">
        <v>10.362742206039686</v>
      </c>
      <c r="AW81" s="154">
        <v>23487</v>
      </c>
      <c r="AX81" s="154">
        <v>224228</v>
      </c>
      <c r="AY81" s="152">
        <v>10.474606204399093</v>
      </c>
      <c r="AZ81" s="154">
        <v>23360</v>
      </c>
      <c r="BA81" s="154">
        <v>220652</v>
      </c>
      <c r="BB81" s="152">
        <v>10.586806373837536</v>
      </c>
      <c r="BC81" s="154">
        <v>23015</v>
      </c>
      <c r="BD81" s="154">
        <v>216497</v>
      </c>
      <c r="BE81" s="152">
        <v>10.630632295135729</v>
      </c>
      <c r="BF81" s="154">
        <v>23048</v>
      </c>
      <c r="BG81" s="154">
        <v>214679</v>
      </c>
      <c r="BH81" s="152">
        <v>10.736029141182883</v>
      </c>
      <c r="BI81" s="154">
        <v>22938</v>
      </c>
      <c r="BJ81" s="154">
        <v>210395</v>
      </c>
      <c r="BK81" s="152">
        <v>10.902350341025215</v>
      </c>
      <c r="BL81" s="154">
        <v>22672</v>
      </c>
      <c r="BM81" s="154">
        <v>205162</v>
      </c>
      <c r="BN81" s="152">
        <v>11.050779384096471</v>
      </c>
      <c r="BO81" s="154">
        <v>22482</v>
      </c>
      <c r="BP81" s="154">
        <v>198364</v>
      </c>
      <c r="BQ81" s="152">
        <v>11.33370974571999</v>
      </c>
      <c r="BR81" s="154">
        <v>22082</v>
      </c>
      <c r="BS81" s="154">
        <v>191768</v>
      </c>
      <c r="BT81" s="152">
        <v>11.51495557131534</v>
      </c>
      <c r="BU81" s="154">
        <v>21724</v>
      </c>
      <c r="BV81" s="154">
        <v>185306</v>
      </c>
      <c r="BW81" s="152">
        <v>11.723311711439457</v>
      </c>
      <c r="BX81" s="154">
        <v>21234</v>
      </c>
      <c r="BY81" s="154">
        <v>179858</v>
      </c>
      <c r="BZ81" s="152">
        <f t="shared" si="1"/>
        <v>11.805980273326735</v>
      </c>
    </row>
    <row r="82" spans="1:78" x14ac:dyDescent="0.2">
      <c r="A82" s="158" t="s">
        <v>183</v>
      </c>
      <c r="B82" s="158" t="s">
        <v>211</v>
      </c>
      <c r="C82" s="158" t="s">
        <v>281</v>
      </c>
      <c r="D82" s="158" t="s">
        <v>282</v>
      </c>
      <c r="E82" s="158" t="s">
        <v>352</v>
      </c>
      <c r="F82" s="158" t="s">
        <v>61</v>
      </c>
      <c r="G82" s="170">
        <v>10689</v>
      </c>
      <c r="H82" s="193">
        <v>117087</v>
      </c>
      <c r="I82" s="191">
        <v>9.1291091239847297</v>
      </c>
      <c r="J82" s="154">
        <v>10644</v>
      </c>
      <c r="K82" s="157">
        <v>115974</v>
      </c>
      <c r="L82" s="152">
        <v>9.177919188783692</v>
      </c>
      <c r="M82" s="154">
        <v>10543</v>
      </c>
      <c r="N82" s="154">
        <v>114933</v>
      </c>
      <c r="O82" s="152">
        <v>9.1731704558307889</v>
      </c>
      <c r="P82" s="154">
        <v>10597</v>
      </c>
      <c r="Q82" s="154">
        <v>114783</v>
      </c>
      <c r="R82" s="152">
        <v>9.2322033750642518</v>
      </c>
      <c r="S82" s="154">
        <v>10581</v>
      </c>
      <c r="T82" s="154">
        <v>114737</v>
      </c>
      <c r="U82" s="152">
        <v>9.2219597862938727</v>
      </c>
      <c r="V82" s="154">
        <v>10564</v>
      </c>
      <c r="W82" s="154">
        <v>114881</v>
      </c>
      <c r="X82" s="152">
        <v>9.1956024059679145</v>
      </c>
      <c r="Y82" s="205">
        <v>10524</v>
      </c>
      <c r="Z82" s="154">
        <v>115114</v>
      </c>
      <c r="AA82" s="152">
        <v>9.1422416039751901</v>
      </c>
      <c r="AB82" s="154">
        <v>10537</v>
      </c>
      <c r="AC82" s="154">
        <v>115504</v>
      </c>
      <c r="AD82" s="152">
        <v>9.1226277877822408</v>
      </c>
      <c r="AE82" s="154">
        <v>10493</v>
      </c>
      <c r="AF82" s="154">
        <v>116017</v>
      </c>
      <c r="AG82" s="152">
        <v>9.0443641880069308</v>
      </c>
      <c r="AH82" s="154">
        <v>10540</v>
      </c>
      <c r="AI82" s="154">
        <v>115771</v>
      </c>
      <c r="AJ82" s="152">
        <v>9.1041798032322436</v>
      </c>
      <c r="AK82" s="154">
        <v>10532</v>
      </c>
      <c r="AL82" s="154">
        <v>115577</v>
      </c>
      <c r="AM82" s="152">
        <v>9.112539692153284</v>
      </c>
      <c r="AN82" s="154">
        <v>10573</v>
      </c>
      <c r="AO82" s="154">
        <v>116034</v>
      </c>
      <c r="AP82" s="152">
        <v>9.1119844183601355</v>
      </c>
      <c r="AQ82" s="154">
        <v>10716</v>
      </c>
      <c r="AR82" s="154">
        <v>115088</v>
      </c>
      <c r="AS82" s="152">
        <v>9.3111358264979831</v>
      </c>
      <c r="AT82" s="154">
        <v>10746</v>
      </c>
      <c r="AU82" s="154">
        <v>113619</v>
      </c>
      <c r="AV82" s="152">
        <v>9.4579251709661243</v>
      </c>
      <c r="AW82" s="154">
        <v>10873</v>
      </c>
      <c r="AX82" s="154">
        <v>112662</v>
      </c>
      <c r="AY82" s="152">
        <v>9.6509914611847822</v>
      </c>
      <c r="AZ82" s="154">
        <v>10897</v>
      </c>
      <c r="BA82" s="154">
        <v>111344</v>
      </c>
      <c r="BB82" s="152">
        <v>9.7867868946687739</v>
      </c>
      <c r="BC82" s="154">
        <v>10835</v>
      </c>
      <c r="BD82" s="154">
        <v>110000</v>
      </c>
      <c r="BE82" s="152">
        <v>9.85</v>
      </c>
      <c r="BF82" s="154">
        <v>10921</v>
      </c>
      <c r="BG82" s="154">
        <v>109928</v>
      </c>
      <c r="BH82" s="152">
        <v>9.9346845207772354</v>
      </c>
      <c r="BI82" s="154">
        <v>10970</v>
      </c>
      <c r="BJ82" s="154">
        <v>108043</v>
      </c>
      <c r="BK82" s="152">
        <v>10.153364863989339</v>
      </c>
      <c r="BL82" s="154">
        <v>10929</v>
      </c>
      <c r="BM82" s="154">
        <v>105836</v>
      </c>
      <c r="BN82" s="152">
        <v>10.326353981631959</v>
      </c>
      <c r="BO82" s="154">
        <v>10950</v>
      </c>
      <c r="BP82" s="154">
        <v>103189</v>
      </c>
      <c r="BQ82" s="152">
        <v>10.611596197269089</v>
      </c>
      <c r="BR82" s="154">
        <v>10849</v>
      </c>
      <c r="BS82" s="154">
        <v>99875</v>
      </c>
      <c r="BT82" s="152">
        <v>10.862578222778472</v>
      </c>
      <c r="BU82" s="154">
        <v>10778</v>
      </c>
      <c r="BV82" s="154">
        <v>97281</v>
      </c>
      <c r="BW82" s="152">
        <v>11.079244662369836</v>
      </c>
      <c r="BX82" s="154">
        <v>10717</v>
      </c>
      <c r="BY82" s="154">
        <v>94974</v>
      </c>
      <c r="BZ82" s="152">
        <f t="shared" si="1"/>
        <v>11.284140922778866</v>
      </c>
    </row>
    <row r="83" spans="1:78" x14ac:dyDescent="0.2">
      <c r="A83" s="158" t="s">
        <v>181</v>
      </c>
      <c r="B83" s="158" t="s">
        <v>199</v>
      </c>
      <c r="C83" s="158" t="s">
        <v>288</v>
      </c>
      <c r="D83" s="158" t="s">
        <v>289</v>
      </c>
      <c r="E83" s="158" t="s">
        <v>353</v>
      </c>
      <c r="F83" s="158" t="s">
        <v>62</v>
      </c>
      <c r="G83" s="170">
        <v>8837</v>
      </c>
      <c r="H83" s="193">
        <v>100929</v>
      </c>
      <c r="I83" s="191">
        <v>8.7556599193492453</v>
      </c>
      <c r="J83" s="154">
        <v>8826</v>
      </c>
      <c r="K83" s="157">
        <v>100461</v>
      </c>
      <c r="L83" s="152">
        <v>8.785498850300117</v>
      </c>
      <c r="M83" s="154">
        <v>8795</v>
      </c>
      <c r="N83" s="154">
        <v>99949</v>
      </c>
      <c r="O83" s="152">
        <v>8.7994877387467607</v>
      </c>
      <c r="P83" s="154">
        <v>8765</v>
      </c>
      <c r="Q83" s="154">
        <v>99762</v>
      </c>
      <c r="R83" s="152">
        <v>8.7859104669112487</v>
      </c>
      <c r="S83" s="154">
        <v>8777</v>
      </c>
      <c r="T83" s="154">
        <v>99658</v>
      </c>
      <c r="U83" s="152">
        <v>8.8071203516024799</v>
      </c>
      <c r="V83" s="154">
        <v>8734</v>
      </c>
      <c r="W83" s="154">
        <v>99304</v>
      </c>
      <c r="X83" s="152">
        <v>8.7952146942721345</v>
      </c>
      <c r="Y83" s="205">
        <v>8669</v>
      </c>
      <c r="Z83" s="154">
        <v>99341</v>
      </c>
      <c r="AA83" s="152">
        <v>8.7265076856484232</v>
      </c>
      <c r="AB83" s="154">
        <v>8547</v>
      </c>
      <c r="AC83" s="154">
        <v>99241</v>
      </c>
      <c r="AD83" s="152">
        <v>8.6123678721496155</v>
      </c>
      <c r="AE83" s="154">
        <v>8480</v>
      </c>
      <c r="AF83" s="154">
        <v>100524</v>
      </c>
      <c r="AG83" s="152">
        <v>8.4357964267239662</v>
      </c>
      <c r="AH83" s="154">
        <v>8413</v>
      </c>
      <c r="AI83" s="154">
        <v>100558</v>
      </c>
      <c r="AJ83" s="152">
        <v>8.3663159569601611</v>
      </c>
      <c r="AK83" s="154">
        <v>8341</v>
      </c>
      <c r="AL83" s="154">
        <v>100296</v>
      </c>
      <c r="AM83" s="152">
        <v>8.3163835048257155</v>
      </c>
      <c r="AN83" s="154">
        <v>8284</v>
      </c>
      <c r="AO83" s="154">
        <v>100819</v>
      </c>
      <c r="AP83" s="152">
        <v>8.2167051845386272</v>
      </c>
      <c r="AQ83" s="154">
        <v>8274</v>
      </c>
      <c r="AR83" s="154">
        <v>99474</v>
      </c>
      <c r="AS83" s="152">
        <v>8.3177513722178666</v>
      </c>
      <c r="AT83" s="154">
        <v>8094</v>
      </c>
      <c r="AU83" s="154">
        <v>97359</v>
      </c>
      <c r="AV83" s="152">
        <v>8.3135611499707274</v>
      </c>
      <c r="AW83" s="154">
        <v>8090</v>
      </c>
      <c r="AX83" s="154">
        <v>96320</v>
      </c>
      <c r="AY83" s="152">
        <v>8.3990863787375414</v>
      </c>
      <c r="AZ83" s="154">
        <v>8001</v>
      </c>
      <c r="BA83" s="154">
        <v>94962</v>
      </c>
      <c r="BB83" s="152">
        <v>8.4254754533392298</v>
      </c>
      <c r="BC83" s="154">
        <v>7797</v>
      </c>
      <c r="BD83" s="154">
        <v>93193</v>
      </c>
      <c r="BE83" s="152">
        <v>8.366508214136255</v>
      </c>
      <c r="BF83" s="154">
        <v>7795</v>
      </c>
      <c r="BG83" s="154">
        <v>93072</v>
      </c>
      <c r="BH83" s="152">
        <v>8.3752363761389024</v>
      </c>
      <c r="BI83" s="154">
        <v>7738</v>
      </c>
      <c r="BJ83" s="154">
        <v>91563</v>
      </c>
      <c r="BK83" s="152">
        <v>8.4510118716075269</v>
      </c>
      <c r="BL83" s="154">
        <v>7771</v>
      </c>
      <c r="BM83" s="154">
        <v>90296</v>
      </c>
      <c r="BN83" s="152">
        <v>8.6061398068574455</v>
      </c>
      <c r="BO83" s="154">
        <v>7773</v>
      </c>
      <c r="BP83" s="154">
        <v>87164</v>
      </c>
      <c r="BQ83" s="152">
        <v>8.9176724335734932</v>
      </c>
      <c r="BR83" s="154">
        <v>7671</v>
      </c>
      <c r="BS83" s="154">
        <v>83818</v>
      </c>
      <c r="BT83" s="152">
        <v>9.151972130091389</v>
      </c>
      <c r="BU83" s="154">
        <v>7659</v>
      </c>
      <c r="BV83" s="154">
        <v>81573</v>
      </c>
      <c r="BW83" s="152">
        <v>9.3891361112132685</v>
      </c>
      <c r="BX83" s="154">
        <v>7612</v>
      </c>
      <c r="BY83" s="154">
        <v>79333</v>
      </c>
      <c r="BZ83" s="152">
        <f t="shared" si="1"/>
        <v>9.5949982983121789</v>
      </c>
    </row>
    <row r="84" spans="1:78" x14ac:dyDescent="0.2">
      <c r="A84" s="158" t="s">
        <v>183</v>
      </c>
      <c r="B84" s="158" t="s">
        <v>211</v>
      </c>
      <c r="C84" s="158" t="s">
        <v>294</v>
      </c>
      <c r="D84" s="158" t="s">
        <v>295</v>
      </c>
      <c r="E84" s="158" t="s">
        <v>354</v>
      </c>
      <c r="F84" s="158" t="s">
        <v>63</v>
      </c>
      <c r="G84" s="170">
        <v>8659</v>
      </c>
      <c r="H84" s="193">
        <v>104288</v>
      </c>
      <c r="I84" s="191">
        <v>8.3029687020558445</v>
      </c>
      <c r="J84" s="154">
        <v>8646</v>
      </c>
      <c r="K84" s="157">
        <v>103410</v>
      </c>
      <c r="L84" s="152">
        <v>8.3608935306063241</v>
      </c>
      <c r="M84" s="154">
        <v>8594</v>
      </c>
      <c r="N84" s="154">
        <v>103000</v>
      </c>
      <c r="O84" s="152">
        <v>8.34368932038835</v>
      </c>
      <c r="P84" s="154">
        <v>8604</v>
      </c>
      <c r="Q84" s="154">
        <v>102804</v>
      </c>
      <c r="R84" s="152">
        <v>8.3693241508112521</v>
      </c>
      <c r="S84" s="154">
        <v>8626</v>
      </c>
      <c r="T84" s="154">
        <v>103617</v>
      </c>
      <c r="U84" s="152">
        <v>8.3248887730777774</v>
      </c>
      <c r="V84" s="154">
        <v>8662</v>
      </c>
      <c r="W84" s="154">
        <v>103835</v>
      </c>
      <c r="X84" s="152">
        <v>8.3420811864978095</v>
      </c>
      <c r="Y84" s="205">
        <v>8768</v>
      </c>
      <c r="Z84" s="154">
        <v>104625</v>
      </c>
      <c r="AA84" s="152">
        <v>8.380406212664278</v>
      </c>
      <c r="AB84" s="154">
        <v>8737</v>
      </c>
      <c r="AC84" s="154">
        <v>105082</v>
      </c>
      <c r="AD84" s="152">
        <v>8.3144591842561049</v>
      </c>
      <c r="AE84" s="154">
        <v>8735</v>
      </c>
      <c r="AF84" s="154">
        <v>105814</v>
      </c>
      <c r="AG84" s="152">
        <v>8.2550513164609605</v>
      </c>
      <c r="AH84" s="154">
        <v>8711</v>
      </c>
      <c r="AI84" s="154">
        <v>106286</v>
      </c>
      <c r="AJ84" s="152">
        <v>8.1958113015825234</v>
      </c>
      <c r="AK84" s="154">
        <v>8689</v>
      </c>
      <c r="AL84" s="154">
        <v>106704</v>
      </c>
      <c r="AM84" s="152">
        <v>8.1430874194032086</v>
      </c>
      <c r="AN84" s="154">
        <v>8692</v>
      </c>
      <c r="AO84" s="154">
        <v>107439</v>
      </c>
      <c r="AP84" s="152">
        <v>8.0901720976554135</v>
      </c>
      <c r="AQ84" s="154">
        <v>8758</v>
      </c>
      <c r="AR84" s="154">
        <v>106870</v>
      </c>
      <c r="AS84" s="152">
        <v>8.1950032750070179</v>
      </c>
      <c r="AT84" s="154">
        <v>8670</v>
      </c>
      <c r="AU84" s="154">
        <v>105842</v>
      </c>
      <c r="AV84" s="152">
        <v>8.1914551879216191</v>
      </c>
      <c r="AW84" s="154">
        <v>8636</v>
      </c>
      <c r="AX84" s="154">
        <v>104957</v>
      </c>
      <c r="AY84" s="152">
        <v>8.2281315205274534</v>
      </c>
      <c r="AZ84" s="154">
        <v>8621</v>
      </c>
      <c r="BA84" s="154">
        <v>103758</v>
      </c>
      <c r="BB84" s="152">
        <v>8.308756915129436</v>
      </c>
      <c r="BC84" s="154">
        <v>8432</v>
      </c>
      <c r="BD84" s="154">
        <v>101783</v>
      </c>
      <c r="BE84" s="152">
        <v>8.2842910898676596</v>
      </c>
      <c r="BF84" s="154">
        <v>8364</v>
      </c>
      <c r="BG84" s="154">
        <v>100923</v>
      </c>
      <c r="BH84" s="152">
        <v>8.2875063166968879</v>
      </c>
      <c r="BI84" s="154">
        <v>8271</v>
      </c>
      <c r="BJ84" s="154">
        <v>98795</v>
      </c>
      <c r="BK84" s="152">
        <v>8.3718811680753067</v>
      </c>
      <c r="BL84" s="154">
        <v>8207</v>
      </c>
      <c r="BM84" s="154">
        <v>96521</v>
      </c>
      <c r="BN84" s="152">
        <v>8.5028128593777517</v>
      </c>
      <c r="BO84" s="154">
        <v>8151</v>
      </c>
      <c r="BP84" s="154">
        <v>93786</v>
      </c>
      <c r="BQ84" s="152">
        <v>8.6910626319493307</v>
      </c>
      <c r="BR84" s="154">
        <v>8058</v>
      </c>
      <c r="BS84" s="154">
        <v>90409</v>
      </c>
      <c r="BT84" s="152">
        <v>8.9128294749416543</v>
      </c>
      <c r="BU84" s="154">
        <v>8004</v>
      </c>
      <c r="BV84" s="154">
        <v>87802</v>
      </c>
      <c r="BW84" s="152">
        <v>9.1159654677569986</v>
      </c>
      <c r="BX84" s="154">
        <v>7895</v>
      </c>
      <c r="BY84" s="154">
        <v>85261</v>
      </c>
      <c r="BZ84" s="152">
        <f t="shared" si="1"/>
        <v>9.2598022542545824</v>
      </c>
    </row>
    <row r="85" spans="1:78" x14ac:dyDescent="0.2">
      <c r="A85" s="158" t="s">
        <v>181</v>
      </c>
      <c r="B85" s="158" t="s">
        <v>199</v>
      </c>
      <c r="C85" s="158" t="s">
        <v>227</v>
      </c>
      <c r="D85" s="158" t="s">
        <v>228</v>
      </c>
      <c r="E85" s="158" t="s">
        <v>355</v>
      </c>
      <c r="F85" s="158" t="s">
        <v>64</v>
      </c>
      <c r="G85" s="170">
        <v>8377</v>
      </c>
      <c r="H85" s="193">
        <v>118962</v>
      </c>
      <c r="I85" s="191">
        <v>7.0417444225887262</v>
      </c>
      <c r="J85" s="154">
        <v>8368</v>
      </c>
      <c r="K85" s="157">
        <v>118621</v>
      </c>
      <c r="L85" s="152">
        <v>7.0544001483717045</v>
      </c>
      <c r="M85" s="154">
        <v>8327</v>
      </c>
      <c r="N85" s="154">
        <v>117949</v>
      </c>
      <c r="O85" s="152">
        <v>7.0598309438825249</v>
      </c>
      <c r="P85" s="154">
        <v>8319</v>
      </c>
      <c r="Q85" s="154">
        <v>117941</v>
      </c>
      <c r="R85" s="152">
        <v>7.0535267633816918</v>
      </c>
      <c r="S85" s="154">
        <v>8321</v>
      </c>
      <c r="T85" s="154">
        <v>118488</v>
      </c>
      <c r="U85" s="152">
        <v>7.0226520829113497</v>
      </c>
      <c r="V85" s="154">
        <v>8279</v>
      </c>
      <c r="W85" s="154">
        <v>118576</v>
      </c>
      <c r="X85" s="152">
        <v>6.982019970314397</v>
      </c>
      <c r="Y85" s="205">
        <v>8234</v>
      </c>
      <c r="Z85" s="154">
        <v>119090</v>
      </c>
      <c r="AA85" s="152">
        <v>6.9140985809051978</v>
      </c>
      <c r="AB85" s="154">
        <v>8212</v>
      </c>
      <c r="AC85" s="154">
        <v>119232</v>
      </c>
      <c r="AD85" s="152">
        <v>6.8874127750939342</v>
      </c>
      <c r="AE85" s="154">
        <v>8210</v>
      </c>
      <c r="AF85" s="154">
        <v>121018</v>
      </c>
      <c r="AG85" s="152">
        <v>6.7841147597878004</v>
      </c>
      <c r="AH85" s="154">
        <v>8162</v>
      </c>
      <c r="AI85" s="154">
        <v>120829</v>
      </c>
      <c r="AJ85" s="152">
        <v>6.7550008689966816</v>
      </c>
      <c r="AK85" s="154">
        <v>8123</v>
      </c>
      <c r="AL85" s="154">
        <v>121092</v>
      </c>
      <c r="AM85" s="152">
        <v>6.7081227496448985</v>
      </c>
      <c r="AN85" s="154">
        <v>8114</v>
      </c>
      <c r="AO85" s="154">
        <v>122096</v>
      </c>
      <c r="AP85" s="152">
        <v>6.6455903551303885</v>
      </c>
      <c r="AQ85" s="154">
        <v>8104</v>
      </c>
      <c r="AR85" s="154">
        <v>120911</v>
      </c>
      <c r="AS85" s="152">
        <v>6.7024505628106619</v>
      </c>
      <c r="AT85" s="154">
        <v>8108</v>
      </c>
      <c r="AU85" s="154">
        <v>119184</v>
      </c>
      <c r="AV85" s="152">
        <v>6.802926567324473</v>
      </c>
      <c r="AW85" s="154">
        <v>8116</v>
      </c>
      <c r="AX85" s="154">
        <v>118194</v>
      </c>
      <c r="AY85" s="152">
        <v>6.866676819466301</v>
      </c>
      <c r="AZ85" s="154">
        <v>8160</v>
      </c>
      <c r="BA85" s="154">
        <v>116996</v>
      </c>
      <c r="BB85" s="152">
        <v>6.9745974221340905</v>
      </c>
      <c r="BC85" s="154">
        <v>8034</v>
      </c>
      <c r="BD85" s="154">
        <v>115562</v>
      </c>
      <c r="BE85" s="152">
        <v>6.9521122860455868</v>
      </c>
      <c r="BF85" s="154">
        <v>8103</v>
      </c>
      <c r="BG85" s="154">
        <v>115239</v>
      </c>
      <c r="BH85" s="152">
        <v>7.0314737198344313</v>
      </c>
      <c r="BI85" s="154">
        <v>8114</v>
      </c>
      <c r="BJ85" s="154">
        <v>112914</v>
      </c>
      <c r="BK85" s="152">
        <v>7.1859999645748092</v>
      </c>
      <c r="BL85" s="154">
        <v>8067</v>
      </c>
      <c r="BM85" s="154">
        <v>110455</v>
      </c>
      <c r="BN85" s="152">
        <v>7.3034267348694035</v>
      </c>
      <c r="BO85" s="154">
        <v>8034</v>
      </c>
      <c r="BP85" s="154">
        <v>106538</v>
      </c>
      <c r="BQ85" s="152">
        <v>7.5409712966265561</v>
      </c>
      <c r="BR85" s="154">
        <v>7933</v>
      </c>
      <c r="BS85" s="154">
        <v>102224</v>
      </c>
      <c r="BT85" s="152">
        <v>7.7604085146345287</v>
      </c>
      <c r="BU85" s="154">
        <v>7861</v>
      </c>
      <c r="BV85" s="154">
        <v>99401</v>
      </c>
      <c r="BW85" s="152">
        <v>7.9083711431474537</v>
      </c>
      <c r="BX85" s="154">
        <v>7810</v>
      </c>
      <c r="BY85" s="154">
        <v>97078</v>
      </c>
      <c r="BZ85" s="152">
        <f t="shared" si="1"/>
        <v>8.0450771544531197</v>
      </c>
    </row>
    <row r="86" spans="1:78" x14ac:dyDescent="0.2">
      <c r="A86" s="158" t="s">
        <v>181</v>
      </c>
      <c r="B86" s="158" t="s">
        <v>199</v>
      </c>
      <c r="C86" s="158" t="s">
        <v>288</v>
      </c>
      <c r="D86" s="158" t="s">
        <v>289</v>
      </c>
      <c r="E86" s="158" t="s">
        <v>356</v>
      </c>
      <c r="F86" s="158" t="s">
        <v>65</v>
      </c>
      <c r="G86" s="170">
        <v>9930</v>
      </c>
      <c r="H86" s="193">
        <v>104848</v>
      </c>
      <c r="I86" s="191">
        <v>9.470853044407141</v>
      </c>
      <c r="J86" s="154">
        <v>9967</v>
      </c>
      <c r="K86" s="157">
        <v>104455</v>
      </c>
      <c r="L86" s="152">
        <v>9.5419079986597097</v>
      </c>
      <c r="M86" s="154">
        <v>9905</v>
      </c>
      <c r="N86" s="154">
        <v>103477</v>
      </c>
      <c r="O86" s="152">
        <v>9.572175459280805</v>
      </c>
      <c r="P86" s="154">
        <v>9906</v>
      </c>
      <c r="Q86" s="154">
        <v>103505</v>
      </c>
      <c r="R86" s="152">
        <v>9.5705521472392636</v>
      </c>
      <c r="S86" s="154">
        <v>9916</v>
      </c>
      <c r="T86" s="154">
        <v>103543</v>
      </c>
      <c r="U86" s="152">
        <v>9.5766976038940346</v>
      </c>
      <c r="V86" s="154">
        <v>9972</v>
      </c>
      <c r="W86" s="154">
        <v>103713</v>
      </c>
      <c r="X86" s="152">
        <v>9.6149952272135604</v>
      </c>
      <c r="Y86" s="205">
        <v>9933</v>
      </c>
      <c r="Z86" s="154">
        <v>103590</v>
      </c>
      <c r="AA86" s="152">
        <v>9.5887633941500141</v>
      </c>
      <c r="AB86" s="154">
        <v>9929</v>
      </c>
      <c r="AC86" s="154">
        <v>103750</v>
      </c>
      <c r="AD86" s="152">
        <v>9.5701204819277095</v>
      </c>
      <c r="AE86" s="154">
        <v>9923</v>
      </c>
      <c r="AF86" s="154">
        <v>105223</v>
      </c>
      <c r="AG86" s="152">
        <v>9.4304477158035791</v>
      </c>
      <c r="AH86" s="154">
        <v>9912</v>
      </c>
      <c r="AI86" s="154">
        <v>105183</v>
      </c>
      <c r="AJ86" s="152">
        <v>9.423576053164485</v>
      </c>
      <c r="AK86" s="154">
        <v>9817</v>
      </c>
      <c r="AL86" s="154">
        <v>104635</v>
      </c>
      <c r="AM86" s="152">
        <v>9.3821379079657863</v>
      </c>
      <c r="AN86" s="154">
        <v>9800</v>
      </c>
      <c r="AO86" s="154">
        <v>105154</v>
      </c>
      <c r="AP86" s="152">
        <v>9.3196644920782852</v>
      </c>
      <c r="AQ86" s="154">
        <v>9835</v>
      </c>
      <c r="AR86" s="154">
        <v>104656</v>
      </c>
      <c r="AS86" s="152">
        <v>9.3974545176578506</v>
      </c>
      <c r="AT86" s="154">
        <v>9784</v>
      </c>
      <c r="AU86" s="154">
        <v>102830</v>
      </c>
      <c r="AV86" s="152">
        <v>9.5147330545560642</v>
      </c>
      <c r="AW86" s="154">
        <v>9727</v>
      </c>
      <c r="AX86" s="154">
        <v>101793</v>
      </c>
      <c r="AY86" s="152">
        <v>9.555666892615406</v>
      </c>
      <c r="AZ86" s="154">
        <v>9744</v>
      </c>
      <c r="BA86" s="154">
        <v>100344</v>
      </c>
      <c r="BB86" s="152">
        <v>9.7105955513035163</v>
      </c>
      <c r="BC86" s="154">
        <v>9551</v>
      </c>
      <c r="BD86" s="154">
        <v>98409</v>
      </c>
      <c r="BE86" s="152">
        <v>9.7054131227834848</v>
      </c>
      <c r="BF86" s="154">
        <v>9489</v>
      </c>
      <c r="BG86" s="154">
        <v>97538</v>
      </c>
      <c r="BH86" s="152">
        <v>9.7285160655334337</v>
      </c>
      <c r="BI86" s="154">
        <v>9470</v>
      </c>
      <c r="BJ86" s="154">
        <v>95956</v>
      </c>
      <c r="BK86" s="152">
        <v>9.8691066738921993</v>
      </c>
      <c r="BL86" s="154">
        <v>9445</v>
      </c>
      <c r="BM86" s="154">
        <v>93864</v>
      </c>
      <c r="BN86" s="152">
        <v>10.062430750873604</v>
      </c>
      <c r="BO86" s="154">
        <v>9427</v>
      </c>
      <c r="BP86" s="154">
        <v>90265</v>
      </c>
      <c r="BQ86" s="152">
        <v>10.443693568935911</v>
      </c>
      <c r="BR86" s="154">
        <v>9248</v>
      </c>
      <c r="BS86" s="154">
        <v>86410</v>
      </c>
      <c r="BT86" s="152">
        <v>10.702464992477722</v>
      </c>
      <c r="BU86" s="154">
        <v>9212</v>
      </c>
      <c r="BV86" s="154">
        <v>83960</v>
      </c>
      <c r="BW86" s="152">
        <v>10.971891376846116</v>
      </c>
      <c r="BX86" s="154">
        <v>9262</v>
      </c>
      <c r="BY86" s="154">
        <v>81835</v>
      </c>
      <c r="BZ86" s="152">
        <f t="shared" si="1"/>
        <v>11.317895765870349</v>
      </c>
    </row>
    <row r="87" spans="1:78" x14ac:dyDescent="0.2">
      <c r="A87" s="158" t="s">
        <v>180</v>
      </c>
      <c r="B87" s="158" t="s">
        <v>215</v>
      </c>
      <c r="C87" s="158" t="s">
        <v>246</v>
      </c>
      <c r="D87" s="158" t="s">
        <v>247</v>
      </c>
      <c r="E87" s="158" t="s">
        <v>357</v>
      </c>
      <c r="F87" s="158" t="s">
        <v>66</v>
      </c>
      <c r="G87" s="170">
        <v>11685</v>
      </c>
      <c r="H87" s="193">
        <v>137077</v>
      </c>
      <c r="I87" s="191">
        <v>8.5244059907934968</v>
      </c>
      <c r="J87" s="154">
        <v>11795</v>
      </c>
      <c r="K87" s="157">
        <v>137294</v>
      </c>
      <c r="L87" s="152">
        <v>8.5910527772517362</v>
      </c>
      <c r="M87" s="154">
        <v>11897</v>
      </c>
      <c r="N87" s="154">
        <v>137222</v>
      </c>
      <c r="O87" s="152">
        <v>8.6698925828219959</v>
      </c>
      <c r="P87" s="154">
        <v>11993</v>
      </c>
      <c r="Q87" s="154">
        <v>137426</v>
      </c>
      <c r="R87" s="152">
        <v>8.726878465501434</v>
      </c>
      <c r="S87" s="154">
        <v>11918</v>
      </c>
      <c r="T87" s="154">
        <v>137449</v>
      </c>
      <c r="U87" s="152">
        <v>8.6708524616403171</v>
      </c>
      <c r="V87" s="154">
        <v>12026</v>
      </c>
      <c r="W87" s="154">
        <v>138836</v>
      </c>
      <c r="X87" s="152">
        <v>8.6620184966435207</v>
      </c>
      <c r="Y87" s="205">
        <v>12135</v>
      </c>
      <c r="Z87" s="154">
        <v>139598</v>
      </c>
      <c r="AA87" s="152">
        <v>8.6928179486812134</v>
      </c>
      <c r="AB87" s="154">
        <v>12267</v>
      </c>
      <c r="AC87" s="154">
        <v>140684</v>
      </c>
      <c r="AD87" s="152">
        <v>8.7195416678513542</v>
      </c>
      <c r="AE87" s="154">
        <v>12328</v>
      </c>
      <c r="AF87" s="154">
        <v>143032</v>
      </c>
      <c r="AG87" s="152">
        <v>8.6190502824542747</v>
      </c>
      <c r="AH87" s="154">
        <v>12324</v>
      </c>
      <c r="AI87" s="154">
        <v>143580</v>
      </c>
      <c r="AJ87" s="152">
        <v>8.5833681571249478</v>
      </c>
      <c r="AK87" s="154">
        <v>12414</v>
      </c>
      <c r="AL87" s="154">
        <v>144123</v>
      </c>
      <c r="AM87" s="152">
        <v>8.6134759892591735</v>
      </c>
      <c r="AN87" s="154">
        <v>12507</v>
      </c>
      <c r="AO87" s="154">
        <v>145258</v>
      </c>
      <c r="AP87" s="152">
        <v>8.6101970287350778</v>
      </c>
      <c r="AQ87" s="154">
        <v>12681</v>
      </c>
      <c r="AR87" s="154">
        <v>145022</v>
      </c>
      <c r="AS87" s="152">
        <v>8.7441905366082384</v>
      </c>
      <c r="AT87" s="154">
        <v>12668</v>
      </c>
      <c r="AU87" s="154">
        <v>143392</v>
      </c>
      <c r="AV87" s="152">
        <v>8.8345235438518195</v>
      </c>
      <c r="AW87" s="154">
        <v>12594</v>
      </c>
      <c r="AX87" s="154">
        <v>142566</v>
      </c>
      <c r="AY87" s="152">
        <v>8.8338032911072766</v>
      </c>
      <c r="AZ87" s="154">
        <v>12590</v>
      </c>
      <c r="BA87" s="154">
        <v>141431</v>
      </c>
      <c r="BB87" s="152">
        <v>8.9018673416719114</v>
      </c>
      <c r="BC87" s="154">
        <v>12543</v>
      </c>
      <c r="BD87" s="154">
        <v>140000</v>
      </c>
      <c r="BE87" s="152">
        <v>8.9592857142857145</v>
      </c>
      <c r="BF87" s="154">
        <v>12553</v>
      </c>
      <c r="BG87" s="154">
        <v>139278</v>
      </c>
      <c r="BH87" s="152">
        <v>9.0129094329326964</v>
      </c>
      <c r="BI87" s="154">
        <v>12447</v>
      </c>
      <c r="BJ87" s="154">
        <v>136075</v>
      </c>
      <c r="BK87" s="152">
        <v>9.1471614918243613</v>
      </c>
      <c r="BL87" s="154">
        <v>12482</v>
      </c>
      <c r="BM87" s="154">
        <v>133171</v>
      </c>
      <c r="BN87" s="152">
        <v>9.3729115197753252</v>
      </c>
      <c r="BO87" s="154">
        <v>12470</v>
      </c>
      <c r="BP87" s="154">
        <v>128813</v>
      </c>
      <c r="BQ87" s="152">
        <v>9.6806999293549563</v>
      </c>
      <c r="BR87" s="154">
        <v>12431</v>
      </c>
      <c r="BS87" s="154">
        <v>124567</v>
      </c>
      <c r="BT87" s="152">
        <v>9.9793685325969168</v>
      </c>
      <c r="BU87" s="154">
        <v>12416</v>
      </c>
      <c r="BV87" s="154">
        <v>121418</v>
      </c>
      <c r="BW87" s="152">
        <v>10.225831425324088</v>
      </c>
      <c r="BX87" s="154">
        <v>12440</v>
      </c>
      <c r="BY87" s="154">
        <v>118511</v>
      </c>
      <c r="BZ87" s="152">
        <f t="shared" si="1"/>
        <v>10.496915898102285</v>
      </c>
    </row>
    <row r="88" spans="1:78" x14ac:dyDescent="0.2">
      <c r="A88" s="158" t="s">
        <v>181</v>
      </c>
      <c r="B88" s="158" t="s">
        <v>199</v>
      </c>
      <c r="C88" s="158" t="s">
        <v>257</v>
      </c>
      <c r="D88" s="158" t="s">
        <v>258</v>
      </c>
      <c r="E88" s="158" t="s">
        <v>358</v>
      </c>
      <c r="F88" s="158" t="s">
        <v>67</v>
      </c>
      <c r="G88" s="170">
        <v>10584</v>
      </c>
      <c r="H88" s="193">
        <v>133418</v>
      </c>
      <c r="I88" s="191">
        <v>7.9329625687688328</v>
      </c>
      <c r="J88" s="154">
        <v>10505</v>
      </c>
      <c r="K88" s="157">
        <v>132977</v>
      </c>
      <c r="L88" s="152">
        <v>7.8998623822164733</v>
      </c>
      <c r="M88" s="154">
        <v>10412</v>
      </c>
      <c r="N88" s="154">
        <v>132238</v>
      </c>
      <c r="O88" s="152">
        <v>7.8736823000952834</v>
      </c>
      <c r="P88" s="154">
        <v>10260</v>
      </c>
      <c r="Q88" s="154">
        <v>132015</v>
      </c>
      <c r="R88" s="152">
        <v>7.7718441086240198</v>
      </c>
      <c r="S88" s="154">
        <v>10238</v>
      </c>
      <c r="T88" s="154">
        <v>132211</v>
      </c>
      <c r="U88" s="152">
        <v>7.7436824469976013</v>
      </c>
      <c r="V88" s="154">
        <v>10192</v>
      </c>
      <c r="W88" s="154">
        <v>132394</v>
      </c>
      <c r="X88" s="152">
        <v>7.6982340589452694</v>
      </c>
      <c r="Y88" s="205">
        <v>10143</v>
      </c>
      <c r="Z88" s="154">
        <v>132514</v>
      </c>
      <c r="AA88" s="152">
        <v>7.6542855849193288</v>
      </c>
      <c r="AB88" s="154">
        <v>10061</v>
      </c>
      <c r="AC88" s="154">
        <v>133216</v>
      </c>
      <c r="AD88" s="152">
        <v>7.5523961085755458</v>
      </c>
      <c r="AE88" s="154">
        <v>10063</v>
      </c>
      <c r="AF88" s="154">
        <v>134399</v>
      </c>
      <c r="AG88" s="152">
        <v>7.4874069003489616</v>
      </c>
      <c r="AH88" s="154">
        <v>10056</v>
      </c>
      <c r="AI88" s="154">
        <v>134334</v>
      </c>
      <c r="AJ88" s="152">
        <v>7.4858189289383175</v>
      </c>
      <c r="AK88" s="154">
        <v>10006</v>
      </c>
      <c r="AL88" s="154">
        <v>133924</v>
      </c>
      <c r="AM88" s="152">
        <v>7.4714016905110352</v>
      </c>
      <c r="AN88" s="154">
        <v>10125</v>
      </c>
      <c r="AO88" s="154">
        <v>135096</v>
      </c>
      <c r="AP88" s="152">
        <v>7.4946704565642213</v>
      </c>
      <c r="AQ88" s="154">
        <v>10318</v>
      </c>
      <c r="AR88" s="154">
        <v>135043</v>
      </c>
      <c r="AS88" s="152">
        <v>7.6405293128855263</v>
      </c>
      <c r="AT88" s="154">
        <v>10278</v>
      </c>
      <c r="AU88" s="154">
        <v>133390</v>
      </c>
      <c r="AV88" s="152">
        <v>7.7052252792563154</v>
      </c>
      <c r="AW88" s="154">
        <v>10278</v>
      </c>
      <c r="AX88" s="154">
        <v>132375</v>
      </c>
      <c r="AY88" s="152">
        <v>7.7643059490084987</v>
      </c>
      <c r="AZ88" s="154">
        <v>10308</v>
      </c>
      <c r="BA88" s="154">
        <v>131223</v>
      </c>
      <c r="BB88" s="152">
        <v>7.8553302393635267</v>
      </c>
      <c r="BC88" s="154">
        <v>10213</v>
      </c>
      <c r="BD88" s="154">
        <v>128985</v>
      </c>
      <c r="BE88" s="152">
        <v>7.9179749583284869</v>
      </c>
      <c r="BF88" s="154">
        <v>10143</v>
      </c>
      <c r="BG88" s="154">
        <v>127934</v>
      </c>
      <c r="BH88" s="152">
        <v>7.9283067831850795</v>
      </c>
      <c r="BI88" s="154">
        <v>10153</v>
      </c>
      <c r="BJ88" s="154">
        <v>126053</v>
      </c>
      <c r="BK88" s="152">
        <v>8.0545484835743704</v>
      </c>
      <c r="BL88" s="154">
        <v>10201</v>
      </c>
      <c r="BM88" s="154">
        <v>123648</v>
      </c>
      <c r="BN88" s="152">
        <v>8.2500323498964807</v>
      </c>
      <c r="BO88" s="154">
        <v>10206</v>
      </c>
      <c r="BP88" s="154">
        <v>120698</v>
      </c>
      <c r="BQ88" s="152">
        <v>8.4558153407678667</v>
      </c>
      <c r="BR88" s="154">
        <v>10056</v>
      </c>
      <c r="BS88" s="154">
        <v>116767</v>
      </c>
      <c r="BT88" s="152">
        <v>8.6120222323087852</v>
      </c>
      <c r="BU88" s="154">
        <v>10117</v>
      </c>
      <c r="BV88" s="154">
        <v>114769</v>
      </c>
      <c r="BW88" s="152">
        <v>8.8150981536826141</v>
      </c>
      <c r="BX88" s="154">
        <v>10086</v>
      </c>
      <c r="BY88" s="154">
        <v>112505</v>
      </c>
      <c r="BZ88" s="152">
        <f t="shared" si="1"/>
        <v>8.9649348917825868</v>
      </c>
    </row>
    <row r="89" spans="1:78" x14ac:dyDescent="0.2">
      <c r="A89" s="158" t="s">
        <v>181</v>
      </c>
      <c r="B89" s="158" t="s">
        <v>199</v>
      </c>
      <c r="C89" s="158" t="s">
        <v>288</v>
      </c>
      <c r="D89" s="158" t="s">
        <v>289</v>
      </c>
      <c r="E89" s="158" t="s">
        <v>359</v>
      </c>
      <c r="F89" s="158" t="s">
        <v>360</v>
      </c>
      <c r="G89" s="170">
        <v>16414</v>
      </c>
      <c r="H89" s="193">
        <v>222980</v>
      </c>
      <c r="I89" s="191">
        <v>7.3611983137501129</v>
      </c>
      <c r="J89" s="154">
        <v>16255</v>
      </c>
      <c r="K89" s="157">
        <v>223117</v>
      </c>
      <c r="L89" s="152">
        <v>7.2854152753936283</v>
      </c>
      <c r="M89" s="154">
        <v>16079</v>
      </c>
      <c r="N89" s="154">
        <v>222814</v>
      </c>
      <c r="O89" s="152">
        <v>7.2163329054727265</v>
      </c>
      <c r="P89" s="154">
        <v>15993</v>
      </c>
      <c r="Q89" s="154">
        <v>223460</v>
      </c>
      <c r="R89" s="152">
        <v>7.1569855902622397</v>
      </c>
      <c r="S89" s="154">
        <v>15712</v>
      </c>
      <c r="T89" s="154">
        <v>223074</v>
      </c>
      <c r="U89" s="152">
        <v>7.0434026376897361</v>
      </c>
      <c r="V89" s="154">
        <v>15619</v>
      </c>
      <c r="W89" s="154">
        <v>223656</v>
      </c>
      <c r="X89" s="152">
        <v>6.9834925063490356</v>
      </c>
      <c r="Y89" s="205">
        <v>15284</v>
      </c>
      <c r="Z89" s="154">
        <v>224114</v>
      </c>
      <c r="AA89" s="152">
        <v>6.8197435233854202</v>
      </c>
      <c r="AB89" s="154">
        <v>15141</v>
      </c>
      <c r="AC89" s="154">
        <v>225008</v>
      </c>
      <c r="AD89" s="152">
        <v>6.7290940766550529</v>
      </c>
      <c r="AE89" s="154">
        <v>15057</v>
      </c>
      <c r="AF89" s="154">
        <v>226888</v>
      </c>
      <c r="AG89" s="152">
        <v>6.6363139522583827</v>
      </c>
      <c r="AH89" s="154">
        <v>14846</v>
      </c>
      <c r="AI89" s="154">
        <v>225825</v>
      </c>
      <c r="AJ89" s="152">
        <v>6.5741171260932134</v>
      </c>
      <c r="AK89" s="154">
        <v>14706</v>
      </c>
      <c r="AL89" s="154">
        <v>225274</v>
      </c>
      <c r="AM89" s="152">
        <v>6.5280502854301865</v>
      </c>
      <c r="AN89" s="154">
        <v>14644</v>
      </c>
      <c r="AO89" s="154">
        <v>226653</v>
      </c>
      <c r="AP89" s="152">
        <v>6.4609777942493594</v>
      </c>
      <c r="AQ89" s="154">
        <v>14906</v>
      </c>
      <c r="AR89" s="154">
        <v>226345</v>
      </c>
      <c r="AS89" s="152">
        <v>6.585522101217169</v>
      </c>
      <c r="AT89" s="154">
        <v>15040</v>
      </c>
      <c r="AU89" s="154">
        <v>224136</v>
      </c>
      <c r="AV89" s="152">
        <v>6.7102116572081236</v>
      </c>
      <c r="AW89" s="154">
        <v>15173</v>
      </c>
      <c r="AX89" s="154">
        <v>222247</v>
      </c>
      <c r="AY89" s="152">
        <v>6.8270887796010742</v>
      </c>
      <c r="AZ89" s="154">
        <v>15163</v>
      </c>
      <c r="BA89" s="154">
        <v>219491</v>
      </c>
      <c r="BB89" s="152">
        <v>6.9082559193771047</v>
      </c>
      <c r="BC89" s="154">
        <v>15071</v>
      </c>
      <c r="BD89" s="154">
        <v>216098</v>
      </c>
      <c r="BE89" s="152">
        <v>6.9741506168497631</v>
      </c>
      <c r="BF89" s="154">
        <v>15245</v>
      </c>
      <c r="BG89" s="154">
        <v>215053</v>
      </c>
      <c r="BH89" s="152">
        <v>7.0889501657730891</v>
      </c>
      <c r="BI89" s="154">
        <v>15426</v>
      </c>
      <c r="BJ89" s="154">
        <v>212098</v>
      </c>
      <c r="BK89" s="152">
        <v>7.2730530226593366</v>
      </c>
      <c r="BL89" s="154">
        <v>15556</v>
      </c>
      <c r="BM89" s="154">
        <v>208347</v>
      </c>
      <c r="BN89" s="152">
        <v>7.4663902048025648</v>
      </c>
      <c r="BO89" s="154">
        <v>15685</v>
      </c>
      <c r="BP89" s="154">
        <v>203028</v>
      </c>
      <c r="BQ89" s="152">
        <v>7.7255353941328293</v>
      </c>
      <c r="BR89" s="154">
        <v>15649</v>
      </c>
      <c r="BS89" s="154">
        <v>196942</v>
      </c>
      <c r="BT89" s="152">
        <v>7.9459942521148355</v>
      </c>
      <c r="BU89" s="154">
        <v>15749</v>
      </c>
      <c r="BV89" s="154">
        <v>192917</v>
      </c>
      <c r="BW89" s="152">
        <v>8.1636144041219794</v>
      </c>
      <c r="BX89" s="154">
        <v>15812</v>
      </c>
      <c r="BY89" s="154">
        <v>189403</v>
      </c>
      <c r="BZ89" s="152">
        <f t="shared" si="1"/>
        <v>8.3483366155763115</v>
      </c>
    </row>
    <row r="90" spans="1:78" x14ac:dyDescent="0.2">
      <c r="A90" s="158" t="s">
        <v>180</v>
      </c>
      <c r="B90" s="158" t="s">
        <v>215</v>
      </c>
      <c r="C90" s="158" t="s">
        <v>361</v>
      </c>
      <c r="D90" s="158" t="s">
        <v>362</v>
      </c>
      <c r="E90" s="158" t="s">
        <v>363</v>
      </c>
      <c r="F90" s="158" t="s">
        <v>364</v>
      </c>
      <c r="G90" s="170">
        <v>35304</v>
      </c>
      <c r="H90" s="193">
        <v>432927</v>
      </c>
      <c r="I90" s="191">
        <v>8.1547235446160666</v>
      </c>
      <c r="J90" s="154">
        <v>34980</v>
      </c>
      <c r="K90" s="157">
        <v>431350</v>
      </c>
      <c r="L90" s="152">
        <v>8.109423901703952</v>
      </c>
      <c r="M90" s="154">
        <v>34481</v>
      </c>
      <c r="N90" s="154">
        <v>428935</v>
      </c>
      <c r="O90" s="152">
        <v>8.0387471295184589</v>
      </c>
      <c r="P90" s="154">
        <v>34338</v>
      </c>
      <c r="Q90" s="154">
        <v>429541</v>
      </c>
      <c r="R90" s="152">
        <v>7.9941146479614282</v>
      </c>
      <c r="S90" s="154">
        <v>34030</v>
      </c>
      <c r="T90" s="154">
        <v>429513</v>
      </c>
      <c r="U90" s="152">
        <v>7.9229266634537252</v>
      </c>
      <c r="V90" s="154">
        <v>33717</v>
      </c>
      <c r="W90" s="154">
        <v>429354</v>
      </c>
      <c r="X90" s="152">
        <v>7.8529604941377045</v>
      </c>
      <c r="Y90" s="205">
        <v>33304</v>
      </c>
      <c r="Z90" s="154">
        <v>429174</v>
      </c>
      <c r="AA90" s="152">
        <v>7.7600227413589824</v>
      </c>
      <c r="AB90" s="154">
        <v>32959</v>
      </c>
      <c r="AC90" s="154">
        <v>428261</v>
      </c>
      <c r="AD90" s="152">
        <v>7.6960078083224959</v>
      </c>
      <c r="AE90" s="154">
        <v>32873</v>
      </c>
      <c r="AF90" s="154">
        <v>431774</v>
      </c>
      <c r="AG90" s="152">
        <v>7.6134737154159344</v>
      </c>
      <c r="AH90" s="154">
        <v>32654</v>
      </c>
      <c r="AI90" s="154">
        <v>431360</v>
      </c>
      <c r="AJ90" s="152">
        <v>7.5700111275964392</v>
      </c>
      <c r="AK90" s="154">
        <v>32585</v>
      </c>
      <c r="AL90" s="154">
        <v>431181</v>
      </c>
      <c r="AM90" s="152">
        <v>7.5571511731732155</v>
      </c>
      <c r="AN90" s="154">
        <v>32726</v>
      </c>
      <c r="AO90" s="154">
        <v>432288</v>
      </c>
      <c r="AP90" s="152">
        <v>7.5704160189503291</v>
      </c>
      <c r="AQ90" s="154">
        <v>33136</v>
      </c>
      <c r="AR90" s="154">
        <v>430472</v>
      </c>
      <c r="AS90" s="152">
        <v>7.6975970562545291</v>
      </c>
      <c r="AT90" s="154">
        <v>33188</v>
      </c>
      <c r="AU90" s="154">
        <v>424074</v>
      </c>
      <c r="AV90" s="152">
        <v>7.8259926333611594</v>
      </c>
      <c r="AW90" s="154">
        <v>33325</v>
      </c>
      <c r="AX90" s="154">
        <v>420294</v>
      </c>
      <c r="AY90" s="152">
        <v>7.9289735280541711</v>
      </c>
      <c r="AZ90" s="154">
        <v>33272</v>
      </c>
      <c r="BA90" s="154">
        <v>414704</v>
      </c>
      <c r="BB90" s="152">
        <v>8.023071877773063</v>
      </c>
      <c r="BC90" s="154">
        <v>33008</v>
      </c>
      <c r="BD90" s="154">
        <v>407690</v>
      </c>
      <c r="BE90" s="152">
        <v>8.0963477151757459</v>
      </c>
      <c r="BF90" s="154">
        <v>33194</v>
      </c>
      <c r="BG90" s="154">
        <v>406290</v>
      </c>
      <c r="BH90" s="152">
        <v>8.170026335868469</v>
      </c>
      <c r="BI90" s="154">
        <v>33229</v>
      </c>
      <c r="BJ90" s="154">
        <v>400011</v>
      </c>
      <c r="BK90" s="152">
        <v>8.3070215569071841</v>
      </c>
      <c r="BL90" s="154">
        <v>33166</v>
      </c>
      <c r="BM90" s="154">
        <v>392970</v>
      </c>
      <c r="BN90" s="152">
        <v>8.4398300124691445</v>
      </c>
      <c r="BO90" s="154">
        <v>33158</v>
      </c>
      <c r="BP90" s="154">
        <v>382331</v>
      </c>
      <c r="BQ90" s="152">
        <v>8.6725899809327522</v>
      </c>
      <c r="BR90" s="154">
        <v>32998</v>
      </c>
      <c r="BS90" s="154">
        <v>371007</v>
      </c>
      <c r="BT90" s="152">
        <v>8.8941718080790935</v>
      </c>
      <c r="BU90" s="154">
        <v>32763</v>
      </c>
      <c r="BV90" s="154">
        <v>360758</v>
      </c>
      <c r="BW90" s="152">
        <v>9.0817112856818145</v>
      </c>
      <c r="BX90" s="154">
        <v>32607</v>
      </c>
      <c r="BY90" s="154">
        <v>353086</v>
      </c>
      <c r="BZ90" s="152">
        <f t="shared" si="1"/>
        <v>9.2348606288552926</v>
      </c>
    </row>
    <row r="91" spans="1:78" x14ac:dyDescent="0.2">
      <c r="A91" s="158" t="s">
        <v>181</v>
      </c>
      <c r="B91" s="158" t="s">
        <v>199</v>
      </c>
      <c r="C91" s="158" t="s">
        <v>257</v>
      </c>
      <c r="D91" s="158" t="s">
        <v>258</v>
      </c>
      <c r="E91" s="158" t="s">
        <v>365</v>
      </c>
      <c r="F91" s="158" t="s">
        <v>68</v>
      </c>
      <c r="G91" s="170">
        <v>15036</v>
      </c>
      <c r="H91" s="193">
        <v>209945</v>
      </c>
      <c r="I91" s="191">
        <v>7.1618757293576891</v>
      </c>
      <c r="J91" s="154">
        <v>15042</v>
      </c>
      <c r="K91" s="157">
        <v>209653</v>
      </c>
      <c r="L91" s="152">
        <v>7.1747125011328237</v>
      </c>
      <c r="M91" s="154">
        <v>15054</v>
      </c>
      <c r="N91" s="154">
        <v>208883</v>
      </c>
      <c r="O91" s="152">
        <v>7.2069053010536992</v>
      </c>
      <c r="P91" s="154">
        <v>15002</v>
      </c>
      <c r="Q91" s="154">
        <v>209330</v>
      </c>
      <c r="R91" s="152">
        <v>7.1666746285768888</v>
      </c>
      <c r="S91" s="154">
        <v>14890</v>
      </c>
      <c r="T91" s="154">
        <v>209223</v>
      </c>
      <c r="U91" s="152">
        <v>7.1168083814876955</v>
      </c>
      <c r="V91" s="154">
        <v>14803</v>
      </c>
      <c r="W91" s="154">
        <v>208883</v>
      </c>
      <c r="X91" s="152">
        <v>7.0867423390127486</v>
      </c>
      <c r="Y91" s="205">
        <v>14732</v>
      </c>
      <c r="Z91" s="154">
        <v>208992</v>
      </c>
      <c r="AA91" s="152">
        <v>7.0490736487521053</v>
      </c>
      <c r="AB91" s="154">
        <v>14758</v>
      </c>
      <c r="AC91" s="154">
        <v>209745</v>
      </c>
      <c r="AD91" s="152">
        <v>7.0361629597845008</v>
      </c>
      <c r="AE91" s="154">
        <v>14888</v>
      </c>
      <c r="AF91" s="154">
        <v>211899</v>
      </c>
      <c r="AG91" s="152">
        <v>7.0259887965493002</v>
      </c>
      <c r="AH91" s="154">
        <v>14983</v>
      </c>
      <c r="AI91" s="154">
        <v>211635</v>
      </c>
      <c r="AJ91" s="152">
        <v>7.0796418361802154</v>
      </c>
      <c r="AK91" s="154">
        <v>15002</v>
      </c>
      <c r="AL91" s="154">
        <v>211590</v>
      </c>
      <c r="AM91" s="152">
        <v>7.0901271326622242</v>
      </c>
      <c r="AN91" s="154">
        <v>15167</v>
      </c>
      <c r="AO91" s="154">
        <v>213052</v>
      </c>
      <c r="AP91" s="152">
        <v>7.1189193248596583</v>
      </c>
      <c r="AQ91" s="154">
        <v>15348</v>
      </c>
      <c r="AR91" s="154">
        <v>212848</v>
      </c>
      <c r="AS91" s="152">
        <v>7.2107795234157708</v>
      </c>
      <c r="AT91" s="154">
        <v>15423</v>
      </c>
      <c r="AU91" s="154">
        <v>210316</v>
      </c>
      <c r="AV91" s="152">
        <v>7.3332509176667493</v>
      </c>
      <c r="AW91" s="154">
        <v>15496</v>
      </c>
      <c r="AX91" s="154">
        <v>208930</v>
      </c>
      <c r="AY91" s="152">
        <v>7.4168381754654664</v>
      </c>
      <c r="AZ91" s="154">
        <v>15577</v>
      </c>
      <c r="BA91" s="154">
        <v>206658</v>
      </c>
      <c r="BB91" s="152">
        <v>7.5375741563355882</v>
      </c>
      <c r="BC91" s="154">
        <v>15482</v>
      </c>
      <c r="BD91" s="154">
        <v>203704</v>
      </c>
      <c r="BE91" s="152">
        <v>7.6002434905549228</v>
      </c>
      <c r="BF91" s="154">
        <v>15513</v>
      </c>
      <c r="BG91" s="154">
        <v>203270</v>
      </c>
      <c r="BH91" s="152">
        <v>7.6317213558321439</v>
      </c>
      <c r="BI91" s="154">
        <v>15575</v>
      </c>
      <c r="BJ91" s="154">
        <v>200689</v>
      </c>
      <c r="BK91" s="152">
        <v>7.7607641674431589</v>
      </c>
      <c r="BL91" s="154">
        <v>15649</v>
      </c>
      <c r="BM91" s="154">
        <v>197506</v>
      </c>
      <c r="BN91" s="152">
        <v>7.9233035958401272</v>
      </c>
      <c r="BO91" s="154">
        <v>15660</v>
      </c>
      <c r="BP91" s="154">
        <v>193633</v>
      </c>
      <c r="BQ91" s="152">
        <v>8.0874644301332932</v>
      </c>
      <c r="BR91" s="154">
        <v>15524</v>
      </c>
      <c r="BS91" s="154">
        <v>188036</v>
      </c>
      <c r="BT91" s="152">
        <v>8.2558658980195272</v>
      </c>
      <c r="BU91" s="154">
        <v>15557</v>
      </c>
      <c r="BV91" s="154">
        <v>184261</v>
      </c>
      <c r="BW91" s="152">
        <v>8.4429152126603029</v>
      </c>
      <c r="BX91" s="154">
        <v>15531</v>
      </c>
      <c r="BY91" s="154">
        <v>181031</v>
      </c>
      <c r="BZ91" s="152">
        <f t="shared" si="1"/>
        <v>8.5791936187724751</v>
      </c>
    </row>
    <row r="92" spans="1:78" x14ac:dyDescent="0.2">
      <c r="A92" s="158" t="s">
        <v>180</v>
      </c>
      <c r="B92" s="158" t="s">
        <v>215</v>
      </c>
      <c r="C92" s="158" t="s">
        <v>366</v>
      </c>
      <c r="D92" s="158" t="s">
        <v>367</v>
      </c>
      <c r="E92" s="158" t="s">
        <v>368</v>
      </c>
      <c r="F92" s="158" t="s">
        <v>369</v>
      </c>
      <c r="G92" s="170">
        <v>43907</v>
      </c>
      <c r="H92" s="193">
        <v>555008</v>
      </c>
      <c r="I92" s="191">
        <v>7.9110571379151295</v>
      </c>
      <c r="J92" s="154">
        <v>43755</v>
      </c>
      <c r="K92" s="157">
        <v>552871</v>
      </c>
      <c r="L92" s="152">
        <v>7.9141427204537766</v>
      </c>
      <c r="M92" s="154">
        <v>43470</v>
      </c>
      <c r="N92" s="154">
        <v>549894</v>
      </c>
      <c r="O92" s="152">
        <v>7.9051599035450462</v>
      </c>
      <c r="P92" s="154">
        <v>43519</v>
      </c>
      <c r="Q92" s="154">
        <v>552227</v>
      </c>
      <c r="R92" s="152">
        <v>7.8806360427867528</v>
      </c>
      <c r="S92" s="154">
        <v>43285</v>
      </c>
      <c r="T92" s="154">
        <v>552083</v>
      </c>
      <c r="U92" s="152">
        <v>7.8403066205624885</v>
      </c>
      <c r="V92" s="154">
        <v>43181</v>
      </c>
      <c r="W92" s="154">
        <v>553403</v>
      </c>
      <c r="X92" s="152">
        <v>7.8028127783911554</v>
      </c>
      <c r="Y92" s="205">
        <v>43029</v>
      </c>
      <c r="Z92" s="154">
        <v>554266</v>
      </c>
      <c r="AA92" s="152">
        <v>7.7632400327640516</v>
      </c>
      <c r="AB92" s="154">
        <v>42998</v>
      </c>
      <c r="AC92" s="154">
        <v>555297</v>
      </c>
      <c r="AD92" s="152">
        <v>7.7432437056205963</v>
      </c>
      <c r="AE92" s="154">
        <v>42949</v>
      </c>
      <c r="AF92" s="154">
        <v>561273</v>
      </c>
      <c r="AG92" s="152">
        <v>7.6520694920297254</v>
      </c>
      <c r="AH92" s="154">
        <v>42687</v>
      </c>
      <c r="AI92" s="154">
        <v>559185</v>
      </c>
      <c r="AJ92" s="152">
        <v>7.6337884599908801</v>
      </c>
      <c r="AK92" s="154">
        <v>42496</v>
      </c>
      <c r="AL92" s="154">
        <v>559210</v>
      </c>
      <c r="AM92" s="152">
        <v>7.5992918581570423</v>
      </c>
      <c r="AN92" s="154">
        <v>42309</v>
      </c>
      <c r="AO92" s="154">
        <v>561045</v>
      </c>
      <c r="AP92" s="152">
        <v>7.5411063283693816</v>
      </c>
      <c r="AQ92" s="154">
        <v>42682</v>
      </c>
      <c r="AR92" s="154">
        <v>557957</v>
      </c>
      <c r="AS92" s="152">
        <v>7.6496934351571895</v>
      </c>
      <c r="AT92" s="154">
        <v>42575</v>
      </c>
      <c r="AU92" s="154">
        <v>548999</v>
      </c>
      <c r="AV92" s="152">
        <v>7.7550232331935032</v>
      </c>
      <c r="AW92" s="154">
        <v>42827</v>
      </c>
      <c r="AX92" s="154">
        <v>544513</v>
      </c>
      <c r="AY92" s="152">
        <v>7.865193301170037</v>
      </c>
      <c r="AZ92" s="154">
        <v>42656</v>
      </c>
      <c r="BA92" s="154">
        <v>535463</v>
      </c>
      <c r="BB92" s="152">
        <v>7.9661900075261975</v>
      </c>
      <c r="BC92" s="154">
        <v>42164</v>
      </c>
      <c r="BD92" s="154">
        <v>526899</v>
      </c>
      <c r="BE92" s="152">
        <v>8.002292659504004</v>
      </c>
      <c r="BF92" s="154">
        <v>42082</v>
      </c>
      <c r="BG92" s="154">
        <v>523574</v>
      </c>
      <c r="BH92" s="152">
        <v>8.0374502935592673</v>
      </c>
      <c r="BI92" s="154">
        <v>41825</v>
      </c>
      <c r="BJ92" s="154">
        <v>513363</v>
      </c>
      <c r="BK92" s="152">
        <v>8.1472564247910348</v>
      </c>
      <c r="BL92" s="154">
        <v>41582</v>
      </c>
      <c r="BM92" s="154">
        <v>502633</v>
      </c>
      <c r="BN92" s="152">
        <v>8.2728352495757349</v>
      </c>
      <c r="BO92" s="154">
        <v>41527</v>
      </c>
      <c r="BP92" s="154">
        <v>486977</v>
      </c>
      <c r="BQ92" s="152">
        <v>8.527507459284525</v>
      </c>
      <c r="BR92" s="154">
        <v>41055</v>
      </c>
      <c r="BS92" s="154">
        <v>469894</v>
      </c>
      <c r="BT92" s="152">
        <v>8.7370768726563863</v>
      </c>
      <c r="BU92" s="154">
        <v>40913</v>
      </c>
      <c r="BV92" s="154">
        <v>457242</v>
      </c>
      <c r="BW92" s="152">
        <v>8.9477782006027446</v>
      </c>
      <c r="BX92" s="154">
        <v>40767</v>
      </c>
      <c r="BY92" s="154">
        <v>446447</v>
      </c>
      <c r="BZ92" s="152">
        <f t="shared" si="1"/>
        <v>9.13143105452607</v>
      </c>
    </row>
    <row r="93" spans="1:78" x14ac:dyDescent="0.2">
      <c r="A93" s="158" t="s">
        <v>182</v>
      </c>
      <c r="B93" s="158" t="s">
        <v>219</v>
      </c>
      <c r="C93" s="158" t="s">
        <v>224</v>
      </c>
      <c r="D93" s="158" t="s">
        <v>225</v>
      </c>
      <c r="E93" s="158" t="s">
        <v>370</v>
      </c>
      <c r="F93" s="158" t="s">
        <v>69</v>
      </c>
      <c r="G93" s="170">
        <v>13846</v>
      </c>
      <c r="H93" s="193">
        <v>169696</v>
      </c>
      <c r="I93" s="191">
        <v>8.1592966245521392</v>
      </c>
      <c r="J93" s="154">
        <v>13594</v>
      </c>
      <c r="K93" s="157">
        <v>168929</v>
      </c>
      <c r="L93" s="152">
        <v>8.0471677450289771</v>
      </c>
      <c r="M93" s="154">
        <v>13413</v>
      </c>
      <c r="N93" s="154">
        <v>168087</v>
      </c>
      <c r="O93" s="152">
        <v>7.9797961769797778</v>
      </c>
      <c r="P93" s="154">
        <v>13252</v>
      </c>
      <c r="Q93" s="154">
        <v>168285</v>
      </c>
      <c r="R93" s="152">
        <v>7.8747363104257655</v>
      </c>
      <c r="S93" s="154">
        <v>13185</v>
      </c>
      <c r="T93" s="154">
        <v>168563</v>
      </c>
      <c r="U93" s="152">
        <v>7.8220012695550025</v>
      </c>
      <c r="V93" s="154">
        <v>12968</v>
      </c>
      <c r="W93" s="154">
        <v>168250</v>
      </c>
      <c r="X93" s="152">
        <v>7.7075780089153039</v>
      </c>
      <c r="Y93" s="205">
        <v>12743</v>
      </c>
      <c r="Z93" s="154">
        <v>167677</v>
      </c>
      <c r="AA93" s="152">
        <v>7.5997304341084346</v>
      </c>
      <c r="AB93" s="154">
        <v>12484</v>
      </c>
      <c r="AC93" s="154">
        <v>168081</v>
      </c>
      <c r="AD93" s="152">
        <v>7.4273713269197588</v>
      </c>
      <c r="AE93" s="154">
        <v>12399</v>
      </c>
      <c r="AF93" s="154">
        <v>169384</v>
      </c>
      <c r="AG93" s="152">
        <v>7.3200538421574644</v>
      </c>
      <c r="AH93" s="154">
        <v>12151</v>
      </c>
      <c r="AI93" s="154">
        <v>167483</v>
      </c>
      <c r="AJ93" s="152">
        <v>7.2550646931330345</v>
      </c>
      <c r="AK93" s="154">
        <v>11947</v>
      </c>
      <c r="AL93" s="154">
        <v>166149</v>
      </c>
      <c r="AM93" s="152">
        <v>7.1905337979765145</v>
      </c>
      <c r="AN93" s="154">
        <v>11796</v>
      </c>
      <c r="AO93" s="154">
        <v>165742</v>
      </c>
      <c r="AP93" s="152">
        <v>7.117085590858081</v>
      </c>
      <c r="AQ93" s="154">
        <v>11742</v>
      </c>
      <c r="AR93" s="154">
        <v>163859</v>
      </c>
      <c r="AS93" s="152">
        <v>7.1659170384293809</v>
      </c>
      <c r="AT93" s="154">
        <v>11540</v>
      </c>
      <c r="AU93" s="154">
        <v>159537</v>
      </c>
      <c r="AV93" s="152">
        <v>7.2334317431066149</v>
      </c>
      <c r="AW93" s="154">
        <v>11376</v>
      </c>
      <c r="AX93" s="154">
        <v>156814</v>
      </c>
      <c r="AY93" s="152">
        <v>7.2544543216804618</v>
      </c>
      <c r="AZ93" s="154">
        <v>11236</v>
      </c>
      <c r="BA93" s="154">
        <v>153668</v>
      </c>
      <c r="BB93" s="152">
        <v>7.3118671421506107</v>
      </c>
      <c r="BC93" s="154">
        <v>10922</v>
      </c>
      <c r="BD93" s="154">
        <v>149852</v>
      </c>
      <c r="BE93" s="152">
        <v>7.2885246776819788</v>
      </c>
      <c r="BF93" s="154">
        <v>10810</v>
      </c>
      <c r="BG93" s="154">
        <v>147589</v>
      </c>
      <c r="BH93" s="152">
        <v>7.3243940944108301</v>
      </c>
      <c r="BI93" s="154">
        <v>10638</v>
      </c>
      <c r="BJ93" s="154">
        <v>143646</v>
      </c>
      <c r="BK93" s="152">
        <v>7.4057056931623579</v>
      </c>
      <c r="BL93" s="154">
        <v>10580</v>
      </c>
      <c r="BM93" s="154">
        <v>139399</v>
      </c>
      <c r="BN93" s="152">
        <v>7.5897244600032998</v>
      </c>
      <c r="BO93" s="154">
        <v>10446</v>
      </c>
      <c r="BP93" s="154">
        <v>134361</v>
      </c>
      <c r="BQ93" s="152">
        <v>7.77457744434769</v>
      </c>
      <c r="BR93" s="154">
        <v>10271</v>
      </c>
      <c r="BS93" s="154">
        <v>128876</v>
      </c>
      <c r="BT93" s="152">
        <v>7.9696762779726242</v>
      </c>
      <c r="BU93" s="154">
        <v>10147</v>
      </c>
      <c r="BV93" s="154">
        <v>125064</v>
      </c>
      <c r="BW93" s="152">
        <v>8.113445915691166</v>
      </c>
      <c r="BX93" s="154">
        <v>9998</v>
      </c>
      <c r="BY93" s="154">
        <v>121599</v>
      </c>
      <c r="BZ93" s="152">
        <f t="shared" si="1"/>
        <v>8.2221070896964612</v>
      </c>
    </row>
    <row r="94" spans="1:78" x14ac:dyDescent="0.2">
      <c r="A94" s="158" t="s">
        <v>183</v>
      </c>
      <c r="B94" s="158" t="s">
        <v>211</v>
      </c>
      <c r="C94" s="158" t="s">
        <v>212</v>
      </c>
      <c r="D94" s="158" t="s">
        <v>213</v>
      </c>
      <c r="E94" s="158" t="s">
        <v>371</v>
      </c>
      <c r="F94" s="158" t="s">
        <v>70</v>
      </c>
      <c r="G94" s="170">
        <v>34598</v>
      </c>
      <c r="H94" s="193">
        <v>320451</v>
      </c>
      <c r="I94" s="191">
        <v>10.796658459483666</v>
      </c>
      <c r="J94" s="154">
        <v>34495</v>
      </c>
      <c r="K94" s="157">
        <v>318691</v>
      </c>
      <c r="L94" s="152">
        <v>10.823964278878288</v>
      </c>
      <c r="M94" s="154">
        <v>34440</v>
      </c>
      <c r="N94" s="154">
        <v>317145</v>
      </c>
      <c r="O94" s="152">
        <v>10.859386085229154</v>
      </c>
      <c r="P94" s="154">
        <v>34399</v>
      </c>
      <c r="Q94" s="154">
        <v>317338</v>
      </c>
      <c r="R94" s="152">
        <v>10.83986159867397</v>
      </c>
      <c r="S94" s="154">
        <v>34196</v>
      </c>
      <c r="T94" s="154">
        <v>316642</v>
      </c>
      <c r="U94" s="152">
        <v>10.799578072397219</v>
      </c>
      <c r="V94" s="154">
        <v>33950</v>
      </c>
      <c r="W94" s="154">
        <v>317192</v>
      </c>
      <c r="X94" s="152">
        <v>10.703296426139373</v>
      </c>
      <c r="Y94" s="205">
        <v>33859</v>
      </c>
      <c r="Z94" s="154">
        <v>318259</v>
      </c>
      <c r="AA94" s="152">
        <v>10.638819326397682</v>
      </c>
      <c r="AB94" s="154">
        <v>33792</v>
      </c>
      <c r="AC94" s="154">
        <v>319151</v>
      </c>
      <c r="AD94" s="152">
        <v>10.588091530341437</v>
      </c>
      <c r="AE94" s="154">
        <v>33773</v>
      </c>
      <c r="AF94" s="154">
        <v>321718</v>
      </c>
      <c r="AG94" s="152">
        <v>10.497702957248272</v>
      </c>
      <c r="AH94" s="154">
        <v>33634</v>
      </c>
      <c r="AI94" s="154">
        <v>321446</v>
      </c>
      <c r="AJ94" s="152">
        <v>10.463343765360278</v>
      </c>
      <c r="AK94" s="154">
        <v>33628</v>
      </c>
      <c r="AL94" s="154">
        <v>321359</v>
      </c>
      <c r="AM94" s="152">
        <v>10.464309386076009</v>
      </c>
      <c r="AN94" s="154">
        <v>33738</v>
      </c>
      <c r="AO94" s="154">
        <v>322017</v>
      </c>
      <c r="AP94" s="152">
        <v>10.477086613439663</v>
      </c>
      <c r="AQ94" s="154">
        <v>34258</v>
      </c>
      <c r="AR94" s="154">
        <v>322203</v>
      </c>
      <c r="AS94" s="152">
        <v>10.632427382736969</v>
      </c>
      <c r="AT94" s="154">
        <v>33975</v>
      </c>
      <c r="AU94" s="154">
        <v>317584</v>
      </c>
      <c r="AV94" s="152">
        <v>10.69795707592322</v>
      </c>
      <c r="AW94" s="154">
        <v>33995</v>
      </c>
      <c r="AX94" s="154">
        <v>314954</v>
      </c>
      <c r="AY94" s="152">
        <v>10.793639706115814</v>
      </c>
      <c r="AZ94" s="154">
        <v>34080</v>
      </c>
      <c r="BA94" s="154">
        <v>311458</v>
      </c>
      <c r="BB94" s="152">
        <v>10.942085289188269</v>
      </c>
      <c r="BC94" s="154">
        <v>33727</v>
      </c>
      <c r="BD94" s="154">
        <v>307304</v>
      </c>
      <c r="BE94" s="152">
        <v>10.975125608517949</v>
      </c>
      <c r="BF94" s="154">
        <v>33751</v>
      </c>
      <c r="BG94" s="154">
        <v>305578</v>
      </c>
      <c r="BH94" s="152">
        <v>11.044970514893087</v>
      </c>
      <c r="BI94" s="154">
        <v>33598</v>
      </c>
      <c r="BJ94" s="154">
        <v>300356</v>
      </c>
      <c r="BK94" s="152">
        <v>11.186059209737778</v>
      </c>
      <c r="BL94" s="154">
        <v>33469</v>
      </c>
      <c r="BM94" s="154">
        <v>293955</v>
      </c>
      <c r="BN94" s="152">
        <v>11.385756323246756</v>
      </c>
      <c r="BO94" s="154">
        <v>33428</v>
      </c>
      <c r="BP94" s="154">
        <v>286642</v>
      </c>
      <c r="BQ94" s="152">
        <v>11.66193370127197</v>
      </c>
      <c r="BR94" s="154">
        <v>33065</v>
      </c>
      <c r="BS94" s="154">
        <v>277451</v>
      </c>
      <c r="BT94" s="152">
        <v>11.917419652479175</v>
      </c>
      <c r="BU94" s="154">
        <v>33064</v>
      </c>
      <c r="BV94" s="154">
        <v>270686</v>
      </c>
      <c r="BW94" s="152">
        <v>12.214891054579844</v>
      </c>
      <c r="BX94" s="154">
        <v>33045</v>
      </c>
      <c r="BY94" s="154">
        <v>265117</v>
      </c>
      <c r="BZ94" s="152">
        <f t="shared" si="1"/>
        <v>12.464308211091707</v>
      </c>
    </row>
    <row r="95" spans="1:78" x14ac:dyDescent="0.2">
      <c r="A95" s="158" t="s">
        <v>183</v>
      </c>
      <c r="B95" s="158" t="s">
        <v>211</v>
      </c>
      <c r="C95" s="158" t="s">
        <v>294</v>
      </c>
      <c r="D95" s="158" t="s">
        <v>295</v>
      </c>
      <c r="E95" s="158" t="s">
        <v>372</v>
      </c>
      <c r="F95" s="158" t="s">
        <v>71</v>
      </c>
      <c r="G95" s="170">
        <v>10467</v>
      </c>
      <c r="H95" s="193">
        <v>117624</v>
      </c>
      <c r="I95" s="191">
        <v>8.898694144052234</v>
      </c>
      <c r="J95" s="154">
        <v>10472</v>
      </c>
      <c r="K95" s="157">
        <v>117074</v>
      </c>
      <c r="L95" s="152">
        <v>8.9447699745460127</v>
      </c>
      <c r="M95" s="154">
        <v>10429</v>
      </c>
      <c r="N95" s="154">
        <v>116340</v>
      </c>
      <c r="O95" s="152">
        <v>8.9642427368059128</v>
      </c>
      <c r="P95" s="154">
        <v>10337</v>
      </c>
      <c r="Q95" s="154">
        <v>115876</v>
      </c>
      <c r="R95" s="152">
        <v>8.9207428630605126</v>
      </c>
      <c r="S95" s="154">
        <v>10205</v>
      </c>
      <c r="T95" s="154">
        <v>115697</v>
      </c>
      <c r="U95" s="152">
        <v>8.8204534257586626</v>
      </c>
      <c r="V95" s="154">
        <v>10043</v>
      </c>
      <c r="W95" s="154">
        <v>114934</v>
      </c>
      <c r="X95" s="152">
        <v>8.7380583639306035</v>
      </c>
      <c r="Y95" s="205">
        <v>9913</v>
      </c>
      <c r="Z95" s="154">
        <v>113988</v>
      </c>
      <c r="AA95" s="152">
        <v>8.696529459241324</v>
      </c>
      <c r="AB95" s="154">
        <v>9768</v>
      </c>
      <c r="AC95" s="154">
        <v>112798</v>
      </c>
      <c r="AD95" s="152">
        <v>8.6597280093618689</v>
      </c>
      <c r="AE95" s="154">
        <v>9621</v>
      </c>
      <c r="AF95" s="154">
        <v>112272</v>
      </c>
      <c r="AG95" s="152">
        <v>8.5693672509619496</v>
      </c>
      <c r="AH95" s="154">
        <v>9499</v>
      </c>
      <c r="AI95" s="154">
        <v>111287</v>
      </c>
      <c r="AJ95" s="152">
        <v>8.5355881639364881</v>
      </c>
      <c r="AK95" s="154">
        <v>9486</v>
      </c>
      <c r="AL95" s="154">
        <v>110480</v>
      </c>
      <c r="AM95" s="152">
        <v>8.5861694424330199</v>
      </c>
      <c r="AN95" s="154">
        <v>9454</v>
      </c>
      <c r="AO95" s="154">
        <v>111018</v>
      </c>
      <c r="AP95" s="152">
        <v>8.5157361869246433</v>
      </c>
      <c r="AQ95" s="154">
        <v>9539</v>
      </c>
      <c r="AR95" s="154">
        <v>110270</v>
      </c>
      <c r="AS95" s="152">
        <v>8.6505849279042355</v>
      </c>
      <c r="AT95" s="154">
        <v>9508</v>
      </c>
      <c r="AU95" s="154">
        <v>108346</v>
      </c>
      <c r="AV95" s="152">
        <v>8.7755893157107785</v>
      </c>
      <c r="AW95" s="154">
        <v>9559</v>
      </c>
      <c r="AX95" s="154">
        <v>107700</v>
      </c>
      <c r="AY95" s="152">
        <v>8.875580315691737</v>
      </c>
      <c r="AZ95" s="154">
        <v>9635</v>
      </c>
      <c r="BA95" s="154">
        <v>106871</v>
      </c>
      <c r="BB95" s="152">
        <v>9.0155421021605484</v>
      </c>
      <c r="BC95" s="154">
        <v>9619</v>
      </c>
      <c r="BD95" s="154">
        <v>105506</v>
      </c>
      <c r="BE95" s="152">
        <v>9.1170170416848322</v>
      </c>
      <c r="BF95" s="154">
        <v>9642</v>
      </c>
      <c r="BG95" s="154">
        <v>105483</v>
      </c>
      <c r="BH95" s="152">
        <v>9.1408094195273168</v>
      </c>
      <c r="BI95" s="154">
        <v>9699</v>
      </c>
      <c r="BJ95" s="154">
        <v>104110</v>
      </c>
      <c r="BK95" s="152">
        <v>9.316107962731726</v>
      </c>
      <c r="BL95" s="154">
        <v>9788</v>
      </c>
      <c r="BM95" s="154">
        <v>102918</v>
      </c>
      <c r="BN95" s="152">
        <v>9.5104840747002477</v>
      </c>
      <c r="BO95" s="154">
        <v>9975</v>
      </c>
      <c r="BP95" s="154">
        <v>101183</v>
      </c>
      <c r="BQ95" s="152">
        <v>9.8583754187956476</v>
      </c>
      <c r="BR95" s="154">
        <v>9951</v>
      </c>
      <c r="BS95" s="154">
        <v>98257</v>
      </c>
      <c r="BT95" s="152">
        <v>10.12752272102751</v>
      </c>
      <c r="BU95" s="154">
        <v>9930</v>
      </c>
      <c r="BV95" s="154">
        <v>95423</v>
      </c>
      <c r="BW95" s="152">
        <v>10.406296175974346</v>
      </c>
      <c r="BX95" s="154">
        <v>9878</v>
      </c>
      <c r="BY95" s="154">
        <v>92394</v>
      </c>
      <c r="BZ95" s="152">
        <f t="shared" si="1"/>
        <v>10.691170422321795</v>
      </c>
    </row>
    <row r="96" spans="1:78" x14ac:dyDescent="0.2">
      <c r="A96" s="158" t="s">
        <v>161</v>
      </c>
      <c r="B96" s="158" t="s">
        <v>195</v>
      </c>
      <c r="C96" s="158" t="s">
        <v>196</v>
      </c>
      <c r="D96" s="158" t="s">
        <v>197</v>
      </c>
      <c r="E96" s="158" t="s">
        <v>373</v>
      </c>
      <c r="F96" s="158" t="s">
        <v>72</v>
      </c>
      <c r="G96" s="170">
        <v>15810</v>
      </c>
      <c r="H96" s="193">
        <v>156493</v>
      </c>
      <c r="I96" s="191">
        <v>10.102688299157151</v>
      </c>
      <c r="J96" s="154">
        <v>15439</v>
      </c>
      <c r="K96" s="157">
        <v>156457</v>
      </c>
      <c r="L96" s="152">
        <v>9.8678870232715692</v>
      </c>
      <c r="M96" s="154">
        <v>15080</v>
      </c>
      <c r="N96" s="154">
        <v>155869</v>
      </c>
      <c r="O96" s="152">
        <v>9.6747910103997583</v>
      </c>
      <c r="P96" s="154">
        <v>14780</v>
      </c>
      <c r="Q96" s="154">
        <v>156663</v>
      </c>
      <c r="R96" s="152">
        <v>9.4342633550997999</v>
      </c>
      <c r="S96" s="154">
        <v>14524</v>
      </c>
      <c r="T96" s="154">
        <v>157203</v>
      </c>
      <c r="U96" s="152">
        <v>9.2390094336622077</v>
      </c>
      <c r="V96" s="154">
        <v>14235</v>
      </c>
      <c r="W96" s="154">
        <v>157218</v>
      </c>
      <c r="X96" s="152">
        <v>9.0543067587680799</v>
      </c>
      <c r="Y96" s="205">
        <v>14006</v>
      </c>
      <c r="Z96" s="154">
        <v>157442</v>
      </c>
      <c r="AA96" s="152">
        <v>8.8959743905692257</v>
      </c>
      <c r="AB96" s="154">
        <v>13927</v>
      </c>
      <c r="AC96" s="154">
        <v>157871</v>
      </c>
      <c r="AD96" s="152">
        <v>8.8217595378505234</v>
      </c>
      <c r="AE96" s="154">
        <v>13849</v>
      </c>
      <c r="AF96" s="154">
        <v>159853</v>
      </c>
      <c r="AG96" s="152">
        <v>8.6635846684141047</v>
      </c>
      <c r="AH96" s="154">
        <v>13583</v>
      </c>
      <c r="AI96" s="154">
        <v>158901</v>
      </c>
      <c r="AJ96" s="152">
        <v>8.5480896910655062</v>
      </c>
      <c r="AK96" s="154">
        <v>13431</v>
      </c>
      <c r="AL96" s="154">
        <v>158975</v>
      </c>
      <c r="AM96" s="152">
        <v>8.4484981915395494</v>
      </c>
      <c r="AN96" s="154">
        <v>13450</v>
      </c>
      <c r="AO96" s="154">
        <v>159208</v>
      </c>
      <c r="AP96" s="152">
        <v>8.4480679362846089</v>
      </c>
      <c r="AQ96" s="154">
        <v>13691</v>
      </c>
      <c r="AR96" s="154">
        <v>158328</v>
      </c>
      <c r="AS96" s="152">
        <v>8.6472386438280022</v>
      </c>
      <c r="AT96" s="154">
        <v>13722</v>
      </c>
      <c r="AU96" s="154">
        <v>154825</v>
      </c>
      <c r="AV96" s="152">
        <v>8.8629097367996117</v>
      </c>
      <c r="AW96" s="154">
        <v>13731</v>
      </c>
      <c r="AX96" s="154">
        <v>152567</v>
      </c>
      <c r="AY96" s="152">
        <v>8.9999803365078943</v>
      </c>
      <c r="AZ96" s="154">
        <v>13734</v>
      </c>
      <c r="BA96" s="154">
        <v>149244</v>
      </c>
      <c r="BB96" s="152">
        <v>9.2023799951756864</v>
      </c>
      <c r="BC96" s="154">
        <v>13604</v>
      </c>
      <c r="BD96" s="154">
        <v>146186</v>
      </c>
      <c r="BE96" s="152">
        <v>9.3059526904081107</v>
      </c>
      <c r="BF96" s="154">
        <v>13761</v>
      </c>
      <c r="BG96" s="154">
        <v>145521</v>
      </c>
      <c r="BH96" s="152">
        <v>9.4563671222710131</v>
      </c>
      <c r="BI96" s="154">
        <v>13810</v>
      </c>
      <c r="BJ96" s="154">
        <v>141908</v>
      </c>
      <c r="BK96" s="152">
        <v>9.7316571299715307</v>
      </c>
      <c r="BL96" s="154">
        <v>13850</v>
      </c>
      <c r="BM96" s="154">
        <v>136973</v>
      </c>
      <c r="BN96" s="152">
        <v>10.111481824885196</v>
      </c>
      <c r="BO96" s="154">
        <v>13859</v>
      </c>
      <c r="BP96" s="154">
        <v>130075</v>
      </c>
      <c r="BQ96" s="152">
        <v>10.654622333269268</v>
      </c>
      <c r="BR96" s="154">
        <v>14000</v>
      </c>
      <c r="BS96" s="154">
        <v>125647</v>
      </c>
      <c r="BT96" s="152">
        <v>11.142327313823648</v>
      </c>
      <c r="BU96" s="154">
        <v>13976</v>
      </c>
      <c r="BV96" s="154">
        <v>119837</v>
      </c>
      <c r="BW96" s="152">
        <v>11.662508240359822</v>
      </c>
      <c r="BX96" s="154">
        <v>13972</v>
      </c>
      <c r="BY96" s="154">
        <v>114927</v>
      </c>
      <c r="BZ96" s="152">
        <f t="shared" si="1"/>
        <v>12.15728244885884</v>
      </c>
    </row>
    <row r="97" spans="1:78" x14ac:dyDescent="0.2">
      <c r="A97" s="158" t="s">
        <v>181</v>
      </c>
      <c r="B97" s="158" t="s">
        <v>199</v>
      </c>
      <c r="C97" s="158" t="s">
        <v>200</v>
      </c>
      <c r="D97" s="158" t="s">
        <v>201</v>
      </c>
      <c r="E97" s="158" t="s">
        <v>374</v>
      </c>
      <c r="F97" s="158" t="s">
        <v>73</v>
      </c>
      <c r="G97" s="170">
        <v>9458</v>
      </c>
      <c r="H97" s="193">
        <v>151297</v>
      </c>
      <c r="I97" s="191">
        <v>6.2512805937989526</v>
      </c>
      <c r="J97" s="154">
        <v>9478</v>
      </c>
      <c r="K97" s="157">
        <v>150975</v>
      </c>
      <c r="L97" s="152">
        <v>6.2778605729425401</v>
      </c>
      <c r="M97" s="154">
        <v>9459</v>
      </c>
      <c r="N97" s="154">
        <v>150356</v>
      </c>
      <c r="O97" s="152">
        <v>6.2910691957753606</v>
      </c>
      <c r="P97" s="154">
        <v>9471</v>
      </c>
      <c r="Q97" s="154">
        <v>150280</v>
      </c>
      <c r="R97" s="152">
        <v>6.3022358264572791</v>
      </c>
      <c r="S97" s="154">
        <v>9438</v>
      </c>
      <c r="T97" s="154">
        <v>150167</v>
      </c>
      <c r="U97" s="152">
        <v>6.285002696997342</v>
      </c>
      <c r="V97" s="154">
        <v>9395</v>
      </c>
      <c r="W97" s="154">
        <v>150429</v>
      </c>
      <c r="X97" s="152">
        <v>6.2454712854569268</v>
      </c>
      <c r="Y97" s="205">
        <v>9257</v>
      </c>
      <c r="Z97" s="154">
        <v>150488</v>
      </c>
      <c r="AA97" s="152">
        <v>6.1513210355642975</v>
      </c>
      <c r="AB97" s="154">
        <v>9223</v>
      </c>
      <c r="AC97" s="154">
        <v>151041</v>
      </c>
      <c r="AD97" s="152">
        <v>6.106289020861885</v>
      </c>
      <c r="AE97" s="154">
        <v>9216</v>
      </c>
      <c r="AF97" s="154">
        <v>152019</v>
      </c>
      <c r="AG97" s="152">
        <v>6.0624000947250014</v>
      </c>
      <c r="AH97" s="154">
        <v>9114</v>
      </c>
      <c r="AI97" s="154">
        <v>150681</v>
      </c>
      <c r="AJ97" s="152">
        <v>6.0485396300794392</v>
      </c>
      <c r="AK97" s="154">
        <v>8937</v>
      </c>
      <c r="AL97" s="154">
        <v>149205</v>
      </c>
      <c r="AM97" s="152">
        <v>5.9897456519553627</v>
      </c>
      <c r="AN97" s="154">
        <v>8866</v>
      </c>
      <c r="AO97" s="154">
        <v>148757</v>
      </c>
      <c r="AP97" s="152">
        <v>5.9600556612461935</v>
      </c>
      <c r="AQ97" s="154">
        <v>9027</v>
      </c>
      <c r="AR97" s="154">
        <v>147686</v>
      </c>
      <c r="AS97" s="152">
        <v>6.1122922958168004</v>
      </c>
      <c r="AT97" s="154">
        <v>9003</v>
      </c>
      <c r="AU97" s="154">
        <v>144895</v>
      </c>
      <c r="AV97" s="152">
        <v>6.2134649228751861</v>
      </c>
      <c r="AW97" s="154">
        <v>8954</v>
      </c>
      <c r="AX97" s="154">
        <v>143462</v>
      </c>
      <c r="AY97" s="152">
        <v>6.2413740223892038</v>
      </c>
      <c r="AZ97" s="154">
        <v>8834</v>
      </c>
      <c r="BA97" s="154">
        <v>141335</v>
      </c>
      <c r="BB97" s="152">
        <v>6.2503979905897333</v>
      </c>
      <c r="BC97" s="154">
        <v>8653</v>
      </c>
      <c r="BD97" s="154">
        <v>139017</v>
      </c>
      <c r="BE97" s="152">
        <v>6.2244185962867853</v>
      </c>
      <c r="BF97" s="154">
        <v>8625</v>
      </c>
      <c r="BG97" s="154">
        <v>137945</v>
      </c>
      <c r="BH97" s="152">
        <v>6.2524919351915624</v>
      </c>
      <c r="BI97" s="154">
        <v>8524</v>
      </c>
      <c r="BJ97" s="154">
        <v>135013</v>
      </c>
      <c r="BK97" s="152">
        <v>6.3134661106708245</v>
      </c>
      <c r="BL97" s="154">
        <v>8477</v>
      </c>
      <c r="BM97" s="154">
        <v>131478</v>
      </c>
      <c r="BN97" s="152">
        <v>6.4474664962959585</v>
      </c>
      <c r="BO97" s="154">
        <v>8336</v>
      </c>
      <c r="BP97" s="154">
        <v>126905</v>
      </c>
      <c r="BQ97" s="152">
        <v>6.5686931168984675</v>
      </c>
      <c r="BR97" s="154">
        <v>8190</v>
      </c>
      <c r="BS97" s="154">
        <v>121812</v>
      </c>
      <c r="BT97" s="152">
        <v>6.7234755196532365</v>
      </c>
      <c r="BU97" s="154">
        <v>8184</v>
      </c>
      <c r="BV97" s="154">
        <v>118941</v>
      </c>
      <c r="BW97" s="152">
        <v>6.8807223749590127</v>
      </c>
      <c r="BX97" s="154">
        <v>8143</v>
      </c>
      <c r="BY97" s="154">
        <v>116572</v>
      </c>
      <c r="BZ97" s="152">
        <f t="shared" si="1"/>
        <v>6.9853824245959579</v>
      </c>
    </row>
    <row r="98" spans="1:78" x14ac:dyDescent="0.2">
      <c r="A98" s="158" t="s">
        <v>182</v>
      </c>
      <c r="B98" s="158" t="s">
        <v>219</v>
      </c>
      <c r="C98" s="158" t="s">
        <v>224</v>
      </c>
      <c r="D98" s="158" t="s">
        <v>225</v>
      </c>
      <c r="E98" s="158" t="s">
        <v>375</v>
      </c>
      <c r="F98" s="158" t="s">
        <v>74</v>
      </c>
      <c r="G98" s="170">
        <v>15562</v>
      </c>
      <c r="H98" s="193">
        <v>154293</v>
      </c>
      <c r="I98" s="191">
        <v>10.086005197902692</v>
      </c>
      <c r="J98" s="154">
        <v>15591</v>
      </c>
      <c r="K98" s="157">
        <v>154173</v>
      </c>
      <c r="L98" s="152">
        <v>10.112665641843902</v>
      </c>
      <c r="M98" s="154">
        <v>15526</v>
      </c>
      <c r="N98" s="154">
        <v>153487</v>
      </c>
      <c r="O98" s="152">
        <v>10.115514668994768</v>
      </c>
      <c r="P98" s="154">
        <v>15505</v>
      </c>
      <c r="Q98" s="154">
        <v>153181</v>
      </c>
      <c r="R98" s="152">
        <v>10.122012521135128</v>
      </c>
      <c r="S98" s="154">
        <v>15494</v>
      </c>
      <c r="T98" s="154">
        <v>153111</v>
      </c>
      <c r="U98" s="152">
        <v>10.119455819634121</v>
      </c>
      <c r="V98" s="154">
        <v>15424</v>
      </c>
      <c r="W98" s="154">
        <v>153105</v>
      </c>
      <c r="X98" s="152">
        <v>10.074132131543712</v>
      </c>
      <c r="Y98" s="205">
        <v>15330</v>
      </c>
      <c r="Z98" s="154">
        <v>152715</v>
      </c>
      <c r="AA98" s="152">
        <v>10.038306649641489</v>
      </c>
      <c r="AB98" s="154">
        <v>15228</v>
      </c>
      <c r="AC98" s="154">
        <v>153115</v>
      </c>
      <c r="AD98" s="152">
        <v>9.9454658263396798</v>
      </c>
      <c r="AE98" s="154">
        <v>15285</v>
      </c>
      <c r="AF98" s="154">
        <v>155294</v>
      </c>
      <c r="AG98" s="152">
        <v>9.8426210928947668</v>
      </c>
      <c r="AH98" s="154">
        <v>15238</v>
      </c>
      <c r="AI98" s="154">
        <v>155137</v>
      </c>
      <c r="AJ98" s="152">
        <v>9.8222861084074076</v>
      </c>
      <c r="AK98" s="154">
        <v>15186</v>
      </c>
      <c r="AL98" s="154">
        <v>154649</v>
      </c>
      <c r="AM98" s="152">
        <v>9.8196561245142231</v>
      </c>
      <c r="AN98" s="154">
        <v>15218</v>
      </c>
      <c r="AO98" s="154">
        <v>155415</v>
      </c>
      <c r="AP98" s="152">
        <v>9.7918476337547862</v>
      </c>
      <c r="AQ98" s="154">
        <v>15352</v>
      </c>
      <c r="AR98" s="154">
        <v>154893</v>
      </c>
      <c r="AS98" s="152">
        <v>9.9113581633772991</v>
      </c>
      <c r="AT98" s="154">
        <v>15239</v>
      </c>
      <c r="AU98" s="154">
        <v>152149</v>
      </c>
      <c r="AV98" s="152">
        <v>10.015839736048216</v>
      </c>
      <c r="AW98" s="154">
        <v>15237</v>
      </c>
      <c r="AX98" s="154">
        <v>150702</v>
      </c>
      <c r="AY98" s="152">
        <v>10.110682008201616</v>
      </c>
      <c r="AZ98" s="154">
        <v>15168</v>
      </c>
      <c r="BA98" s="154">
        <v>148792</v>
      </c>
      <c r="BB98" s="152">
        <v>10.194096456798754</v>
      </c>
      <c r="BC98" s="154">
        <v>14966</v>
      </c>
      <c r="BD98" s="154">
        <v>146546</v>
      </c>
      <c r="BE98" s="152">
        <v>10.212493005609161</v>
      </c>
      <c r="BF98" s="154">
        <v>15004</v>
      </c>
      <c r="BG98" s="154">
        <v>145771</v>
      </c>
      <c r="BH98" s="152">
        <v>10.292856603851245</v>
      </c>
      <c r="BI98" s="154">
        <v>14897</v>
      </c>
      <c r="BJ98" s="154">
        <v>143183</v>
      </c>
      <c r="BK98" s="152">
        <v>10.404168092580823</v>
      </c>
      <c r="BL98" s="154">
        <v>14946</v>
      </c>
      <c r="BM98" s="154">
        <v>139976</v>
      </c>
      <c r="BN98" s="152">
        <v>10.677544721952335</v>
      </c>
      <c r="BO98" s="154">
        <v>14886</v>
      </c>
      <c r="BP98" s="154">
        <v>135326</v>
      </c>
      <c r="BQ98" s="152">
        <v>11.000103453881739</v>
      </c>
      <c r="BR98" s="154">
        <v>14786</v>
      </c>
      <c r="BS98" s="154">
        <v>131054</v>
      </c>
      <c r="BT98" s="152">
        <v>11.28237215193737</v>
      </c>
      <c r="BU98" s="154">
        <v>14696</v>
      </c>
      <c r="BV98" s="154">
        <v>127890</v>
      </c>
      <c r="BW98" s="152">
        <v>11.491125185706466</v>
      </c>
      <c r="BX98" s="154">
        <v>14657</v>
      </c>
      <c r="BY98" s="154">
        <v>124870</v>
      </c>
      <c r="BZ98" s="152">
        <f t="shared" si="1"/>
        <v>11.737807319612397</v>
      </c>
    </row>
    <row r="99" spans="1:78" x14ac:dyDescent="0.2">
      <c r="A99" s="158" t="s">
        <v>180</v>
      </c>
      <c r="B99" s="158" t="s">
        <v>215</v>
      </c>
      <c r="C99" s="158" t="s">
        <v>274</v>
      </c>
      <c r="D99" s="158" t="s">
        <v>275</v>
      </c>
      <c r="E99" s="158" t="s">
        <v>376</v>
      </c>
      <c r="F99" s="158" t="s">
        <v>75</v>
      </c>
      <c r="G99" s="170">
        <v>16483</v>
      </c>
      <c r="H99" s="193">
        <v>288550</v>
      </c>
      <c r="I99" s="191">
        <v>5.7123548778374635</v>
      </c>
      <c r="J99" s="154">
        <v>16458</v>
      </c>
      <c r="K99" s="157">
        <v>287261</v>
      </c>
      <c r="L99" s="152">
        <v>5.729284518260398</v>
      </c>
      <c r="M99" s="154">
        <v>16400</v>
      </c>
      <c r="N99" s="154">
        <v>286637</v>
      </c>
      <c r="O99" s="152">
        <v>5.7215223435913716</v>
      </c>
      <c r="P99" s="154">
        <v>16480</v>
      </c>
      <c r="Q99" s="154">
        <v>287829</v>
      </c>
      <c r="R99" s="152">
        <v>5.7256218101720115</v>
      </c>
      <c r="S99" s="154">
        <v>16395</v>
      </c>
      <c r="T99" s="154">
        <v>288636</v>
      </c>
      <c r="U99" s="152">
        <v>5.6801646364278886</v>
      </c>
      <c r="V99" s="154">
        <v>16388</v>
      </c>
      <c r="W99" s="154">
        <v>290162</v>
      </c>
      <c r="X99" s="152">
        <v>5.6478794604393405</v>
      </c>
      <c r="Y99" s="205">
        <v>16350</v>
      </c>
      <c r="Z99" s="154">
        <v>290725</v>
      </c>
      <c r="AA99" s="152">
        <v>5.6238713560925273</v>
      </c>
      <c r="AB99" s="154">
        <v>16224</v>
      </c>
      <c r="AC99" s="154">
        <v>290949</v>
      </c>
      <c r="AD99" s="152">
        <v>5.5762350102595306</v>
      </c>
      <c r="AE99" s="154">
        <v>16204</v>
      </c>
      <c r="AF99" s="154">
        <v>293797</v>
      </c>
      <c r="AG99" s="152">
        <v>5.5153728594914169</v>
      </c>
      <c r="AH99" s="154">
        <v>16175</v>
      </c>
      <c r="AI99" s="154">
        <v>293082</v>
      </c>
      <c r="AJ99" s="152">
        <v>5.518933267822657</v>
      </c>
      <c r="AK99" s="154">
        <v>16105</v>
      </c>
      <c r="AL99" s="154">
        <v>292566</v>
      </c>
      <c r="AM99" s="152">
        <v>5.5047408106205094</v>
      </c>
      <c r="AN99" s="154">
        <v>16190</v>
      </c>
      <c r="AO99" s="154">
        <v>291783</v>
      </c>
      <c r="AP99" s="152">
        <v>5.5486440265539807</v>
      </c>
      <c r="AQ99" s="154">
        <v>16274</v>
      </c>
      <c r="AR99" s="154">
        <v>287428</v>
      </c>
      <c r="AS99" s="152">
        <v>5.661939685764783</v>
      </c>
      <c r="AT99" s="154">
        <v>16099</v>
      </c>
      <c r="AU99" s="154">
        <v>281466</v>
      </c>
      <c r="AV99" s="152">
        <v>5.7196961622362918</v>
      </c>
      <c r="AW99" s="154">
        <v>16093</v>
      </c>
      <c r="AX99" s="154">
        <v>277313</v>
      </c>
      <c r="AY99" s="152">
        <v>5.8031898973362228</v>
      </c>
      <c r="AZ99" s="154">
        <v>15977</v>
      </c>
      <c r="BA99" s="154">
        <v>270921</v>
      </c>
      <c r="BB99" s="152">
        <v>5.8972910922372206</v>
      </c>
      <c r="BC99" s="154">
        <v>15792</v>
      </c>
      <c r="BD99" s="154">
        <v>265100</v>
      </c>
      <c r="BE99" s="152">
        <v>5.9569973594869863</v>
      </c>
      <c r="BF99" s="154">
        <v>15748</v>
      </c>
      <c r="BG99" s="154">
        <v>262219</v>
      </c>
      <c r="BH99" s="152">
        <v>6.0056670187896382</v>
      </c>
      <c r="BI99" s="154">
        <v>15584</v>
      </c>
      <c r="BJ99" s="154">
        <v>254549</v>
      </c>
      <c r="BK99" s="152">
        <v>6.1222004407795749</v>
      </c>
      <c r="BL99" s="154">
        <v>15520</v>
      </c>
      <c r="BM99" s="154">
        <v>247050</v>
      </c>
      <c r="BN99" s="152">
        <v>6.2821291236591792</v>
      </c>
      <c r="BO99" s="154">
        <v>15466</v>
      </c>
      <c r="BP99" s="154">
        <v>236563</v>
      </c>
      <c r="BQ99" s="152">
        <v>6.5377933150999947</v>
      </c>
      <c r="BR99" s="154">
        <v>15326</v>
      </c>
      <c r="BS99" s="154">
        <v>226561</v>
      </c>
      <c r="BT99" s="152">
        <v>6.7646240968216063</v>
      </c>
      <c r="BU99" s="154">
        <v>15292</v>
      </c>
      <c r="BV99" s="154">
        <v>218706</v>
      </c>
      <c r="BW99" s="152">
        <v>6.992034969319544</v>
      </c>
      <c r="BX99" s="154">
        <v>15235</v>
      </c>
      <c r="BY99" s="154">
        <v>213202</v>
      </c>
      <c r="BZ99" s="152">
        <f t="shared" si="1"/>
        <v>7.1458053864410269</v>
      </c>
    </row>
    <row r="100" spans="1:78" x14ac:dyDescent="0.2">
      <c r="A100" s="158" t="s">
        <v>180</v>
      </c>
      <c r="B100" s="158" t="s">
        <v>215</v>
      </c>
      <c r="C100" s="158" t="s">
        <v>246</v>
      </c>
      <c r="D100" s="158" t="s">
        <v>247</v>
      </c>
      <c r="E100" s="158" t="s">
        <v>377</v>
      </c>
      <c r="F100" s="158" t="s">
        <v>76</v>
      </c>
      <c r="G100" s="170">
        <v>10932</v>
      </c>
      <c r="H100" s="193">
        <v>121182</v>
      </c>
      <c r="I100" s="191">
        <v>9.0211417537258001</v>
      </c>
      <c r="J100" s="154">
        <v>11033</v>
      </c>
      <c r="K100" s="157">
        <v>120548</v>
      </c>
      <c r="L100" s="152">
        <v>9.1523708398314358</v>
      </c>
      <c r="M100" s="154">
        <v>10997</v>
      </c>
      <c r="N100" s="154">
        <v>119776</v>
      </c>
      <c r="O100" s="152">
        <v>9.1813051028586692</v>
      </c>
      <c r="P100" s="154">
        <v>11110</v>
      </c>
      <c r="Q100" s="154">
        <v>120209</v>
      </c>
      <c r="R100" s="152">
        <v>9.2422364382034612</v>
      </c>
      <c r="S100" s="154">
        <v>11074</v>
      </c>
      <c r="T100" s="154">
        <v>120216</v>
      </c>
      <c r="U100" s="152">
        <v>9.2117521794103947</v>
      </c>
      <c r="V100" s="154">
        <v>11103</v>
      </c>
      <c r="W100" s="154">
        <v>120323</v>
      </c>
      <c r="X100" s="152">
        <v>9.2276622092201812</v>
      </c>
      <c r="Y100" s="205">
        <v>10986</v>
      </c>
      <c r="Z100" s="154">
        <v>119868</v>
      </c>
      <c r="AA100" s="152">
        <v>9.1650815897487234</v>
      </c>
      <c r="AB100" s="154">
        <v>10939</v>
      </c>
      <c r="AC100" s="154">
        <v>119418</v>
      </c>
      <c r="AD100" s="152">
        <v>9.1602605972298985</v>
      </c>
      <c r="AE100" s="154">
        <v>10976</v>
      </c>
      <c r="AF100" s="154">
        <v>120032</v>
      </c>
      <c r="AG100" s="152">
        <v>9.1442282058117836</v>
      </c>
      <c r="AH100" s="154">
        <v>10975</v>
      </c>
      <c r="AI100" s="154">
        <v>119614</v>
      </c>
      <c r="AJ100" s="152">
        <v>9.1753473673650241</v>
      </c>
      <c r="AK100" s="154">
        <v>10905</v>
      </c>
      <c r="AL100" s="154">
        <v>118925</v>
      </c>
      <c r="AM100" s="152">
        <v>9.1696447340760994</v>
      </c>
      <c r="AN100" s="154">
        <v>10895</v>
      </c>
      <c r="AO100" s="154">
        <v>119116</v>
      </c>
      <c r="AP100" s="152">
        <v>9.1465462238490218</v>
      </c>
      <c r="AQ100" s="154">
        <v>10960</v>
      </c>
      <c r="AR100" s="154">
        <v>118692</v>
      </c>
      <c r="AS100" s="152">
        <v>9.2339837562767499</v>
      </c>
      <c r="AT100" s="154">
        <v>10933</v>
      </c>
      <c r="AU100" s="154">
        <v>116954</v>
      </c>
      <c r="AV100" s="152">
        <v>9.3481197735861965</v>
      </c>
      <c r="AW100" s="154">
        <v>10987</v>
      </c>
      <c r="AX100" s="154">
        <v>115939</v>
      </c>
      <c r="AY100" s="152">
        <v>9.4765350744788197</v>
      </c>
      <c r="AZ100" s="154">
        <v>10979</v>
      </c>
      <c r="BA100" s="154">
        <v>114488</v>
      </c>
      <c r="BB100" s="152">
        <v>9.5896513171686113</v>
      </c>
      <c r="BC100" s="154">
        <v>10854</v>
      </c>
      <c r="BD100" s="154">
        <v>112868</v>
      </c>
      <c r="BE100" s="152">
        <v>9.6165432186270685</v>
      </c>
      <c r="BF100" s="154">
        <v>10906</v>
      </c>
      <c r="BG100" s="154">
        <v>112938</v>
      </c>
      <c r="BH100" s="152">
        <v>9.6566257592661469</v>
      </c>
      <c r="BI100" s="154">
        <v>10934</v>
      </c>
      <c r="BJ100" s="154">
        <v>111442</v>
      </c>
      <c r="BK100" s="152">
        <v>9.8113817052816721</v>
      </c>
      <c r="BL100" s="154">
        <v>10945</v>
      </c>
      <c r="BM100" s="154">
        <v>109565</v>
      </c>
      <c r="BN100" s="152">
        <v>9.9895039474284673</v>
      </c>
      <c r="BO100" s="154">
        <v>10985</v>
      </c>
      <c r="BP100" s="154">
        <v>106833</v>
      </c>
      <c r="BQ100" s="152">
        <v>10.282403377233626</v>
      </c>
      <c r="BR100" s="154">
        <v>10855</v>
      </c>
      <c r="BS100" s="154">
        <v>103073</v>
      </c>
      <c r="BT100" s="152">
        <v>10.53137097008916</v>
      </c>
      <c r="BU100" s="154">
        <v>10867</v>
      </c>
      <c r="BV100" s="154">
        <v>100832</v>
      </c>
      <c r="BW100" s="152">
        <v>10.777332592827674</v>
      </c>
      <c r="BX100" s="154">
        <v>10853</v>
      </c>
      <c r="BY100" s="154">
        <v>98515</v>
      </c>
      <c r="BZ100" s="152">
        <f t="shared" si="1"/>
        <v>11.016596457392275</v>
      </c>
    </row>
    <row r="101" spans="1:78" x14ac:dyDescent="0.2">
      <c r="A101" s="158" t="s">
        <v>181</v>
      </c>
      <c r="B101" s="158" t="s">
        <v>199</v>
      </c>
      <c r="C101" s="158" t="s">
        <v>200</v>
      </c>
      <c r="D101" s="158" t="s">
        <v>201</v>
      </c>
      <c r="E101" s="158" t="s">
        <v>378</v>
      </c>
      <c r="F101" s="158" t="s">
        <v>77</v>
      </c>
      <c r="G101" s="170">
        <v>25898</v>
      </c>
      <c r="H101" s="193">
        <v>323428</v>
      </c>
      <c r="I101" s="191">
        <v>8.0073463027319836</v>
      </c>
      <c r="J101" s="154">
        <v>25837</v>
      </c>
      <c r="K101" s="157">
        <v>322944</v>
      </c>
      <c r="L101" s="152">
        <v>8.0004582837891398</v>
      </c>
      <c r="M101" s="154">
        <v>25612</v>
      </c>
      <c r="N101" s="154">
        <v>321662</v>
      </c>
      <c r="O101" s="152">
        <v>7.9623953093620008</v>
      </c>
      <c r="P101" s="154">
        <v>25507</v>
      </c>
      <c r="Q101" s="154">
        <v>320640</v>
      </c>
      <c r="R101" s="152">
        <v>7.9550274451097804</v>
      </c>
      <c r="S101" s="154">
        <v>25235</v>
      </c>
      <c r="T101" s="154">
        <v>320223</v>
      </c>
      <c r="U101" s="152">
        <v>7.8804458143231431</v>
      </c>
      <c r="V101" s="154">
        <v>25116</v>
      </c>
      <c r="W101" s="154">
        <v>320446</v>
      </c>
      <c r="X101" s="152">
        <v>7.8378260299707279</v>
      </c>
      <c r="Y101" s="205">
        <v>25050</v>
      </c>
      <c r="Z101" s="154">
        <v>320356</v>
      </c>
      <c r="AA101" s="152">
        <v>7.8194258886988219</v>
      </c>
      <c r="AB101" s="154">
        <v>24953</v>
      </c>
      <c r="AC101" s="154">
        <v>320939</v>
      </c>
      <c r="AD101" s="152">
        <v>7.7749977410037419</v>
      </c>
      <c r="AE101" s="154">
        <v>24995</v>
      </c>
      <c r="AF101" s="154">
        <v>323321</v>
      </c>
      <c r="AG101" s="152">
        <v>7.7307072537818451</v>
      </c>
      <c r="AH101" s="154">
        <v>24817</v>
      </c>
      <c r="AI101" s="154">
        <v>321810</v>
      </c>
      <c r="AJ101" s="152">
        <v>7.7116932351387462</v>
      </c>
      <c r="AK101" s="154">
        <v>24663</v>
      </c>
      <c r="AL101" s="154">
        <v>320614</v>
      </c>
      <c r="AM101" s="152">
        <v>7.6924276544380472</v>
      </c>
      <c r="AN101" s="154">
        <v>24722</v>
      </c>
      <c r="AO101" s="154">
        <v>320091</v>
      </c>
      <c r="AP101" s="152">
        <v>7.7234286499776621</v>
      </c>
      <c r="AQ101" s="154">
        <v>25070</v>
      </c>
      <c r="AR101" s="154">
        <v>319082</v>
      </c>
      <c r="AS101" s="152">
        <v>7.8569145235394027</v>
      </c>
      <c r="AT101" s="154">
        <v>24968</v>
      </c>
      <c r="AU101" s="154">
        <v>312353</v>
      </c>
      <c r="AV101" s="152">
        <v>7.9935201518794434</v>
      </c>
      <c r="AW101" s="154">
        <v>25071</v>
      </c>
      <c r="AX101" s="154">
        <v>308879</v>
      </c>
      <c r="AY101" s="152">
        <v>8.1167706448156078</v>
      </c>
      <c r="AZ101" s="154">
        <v>25200</v>
      </c>
      <c r="BA101" s="154">
        <v>305335</v>
      </c>
      <c r="BB101" s="152">
        <v>8.2532300587878886</v>
      </c>
      <c r="BC101" s="154">
        <v>24987</v>
      </c>
      <c r="BD101" s="154">
        <v>299443</v>
      </c>
      <c r="BE101" s="152">
        <v>8.344492941895453</v>
      </c>
      <c r="BF101" s="154">
        <v>24992</v>
      </c>
      <c r="BG101" s="154">
        <v>296697</v>
      </c>
      <c r="BH101" s="152">
        <v>8.4234083930744159</v>
      </c>
      <c r="BI101" s="154">
        <v>24827</v>
      </c>
      <c r="BJ101" s="154">
        <v>289818</v>
      </c>
      <c r="BK101" s="152">
        <v>8.5664106439213565</v>
      </c>
      <c r="BL101" s="154">
        <v>24880</v>
      </c>
      <c r="BM101" s="154">
        <v>282580</v>
      </c>
      <c r="BN101" s="152">
        <v>8.8045863118408949</v>
      </c>
      <c r="BO101" s="154">
        <v>24732</v>
      </c>
      <c r="BP101" s="154">
        <v>273020</v>
      </c>
      <c r="BQ101" s="152">
        <v>9.0586770199985338</v>
      </c>
      <c r="BR101" s="154">
        <v>24549</v>
      </c>
      <c r="BS101" s="154">
        <v>262652</v>
      </c>
      <c r="BT101" s="152">
        <v>9.3465878805415521</v>
      </c>
      <c r="BU101" s="154">
        <v>24402</v>
      </c>
      <c r="BV101" s="154">
        <v>255230</v>
      </c>
      <c r="BW101" s="152">
        <v>9.5607883085844136</v>
      </c>
      <c r="BX101" s="154">
        <v>24212</v>
      </c>
      <c r="BY101" s="154">
        <v>248828</v>
      </c>
      <c r="BZ101" s="152">
        <f t="shared" si="1"/>
        <v>9.7304161911038953</v>
      </c>
    </row>
    <row r="102" spans="1:78" x14ac:dyDescent="0.2">
      <c r="A102" s="158" t="s">
        <v>180</v>
      </c>
      <c r="B102" s="158" t="s">
        <v>215</v>
      </c>
      <c r="C102" s="158" t="s">
        <v>379</v>
      </c>
      <c r="D102" s="158" t="s">
        <v>380</v>
      </c>
      <c r="E102" s="158" t="s">
        <v>381</v>
      </c>
      <c r="F102" s="158" t="s">
        <v>78</v>
      </c>
      <c r="G102" s="170">
        <v>14161</v>
      </c>
      <c r="H102" s="193">
        <v>177049</v>
      </c>
      <c r="I102" s="191">
        <v>7.9983507390609372</v>
      </c>
      <c r="J102" s="154">
        <v>14077</v>
      </c>
      <c r="K102" s="157">
        <v>176279</v>
      </c>
      <c r="L102" s="152">
        <v>7.9856364059246996</v>
      </c>
      <c r="M102" s="154">
        <v>13956</v>
      </c>
      <c r="N102" s="154">
        <v>175477</v>
      </c>
      <c r="O102" s="152">
        <v>7.9531790491061498</v>
      </c>
      <c r="P102" s="154">
        <v>13858</v>
      </c>
      <c r="Q102" s="154">
        <v>176072</v>
      </c>
      <c r="R102" s="152">
        <v>7.8706438275251038</v>
      </c>
      <c r="S102" s="154">
        <v>13749</v>
      </c>
      <c r="T102" s="154">
        <v>176389</v>
      </c>
      <c r="U102" s="152">
        <v>7.7947037513677149</v>
      </c>
      <c r="V102" s="154">
        <v>13700</v>
      </c>
      <c r="W102" s="154">
        <v>176749</v>
      </c>
      <c r="X102" s="152">
        <v>7.7511046738595404</v>
      </c>
      <c r="Y102" s="205">
        <v>13595</v>
      </c>
      <c r="Z102" s="154">
        <v>176874</v>
      </c>
      <c r="AA102" s="152">
        <v>7.6862625371733548</v>
      </c>
      <c r="AB102" s="154">
        <v>13453</v>
      </c>
      <c r="AC102" s="154">
        <v>177353</v>
      </c>
      <c r="AD102" s="152">
        <v>7.5854369534205794</v>
      </c>
      <c r="AE102" s="154">
        <v>13239</v>
      </c>
      <c r="AF102" s="154">
        <v>178941</v>
      </c>
      <c r="AG102" s="152">
        <v>7.3985280064378767</v>
      </c>
      <c r="AH102" s="154">
        <v>13207</v>
      </c>
      <c r="AI102" s="154">
        <v>179067</v>
      </c>
      <c r="AJ102" s="152">
        <v>7.3754516465903821</v>
      </c>
      <c r="AK102" s="154">
        <v>13112</v>
      </c>
      <c r="AL102" s="154">
        <v>178246</v>
      </c>
      <c r="AM102" s="152">
        <v>7.3561258036645985</v>
      </c>
      <c r="AN102" s="154">
        <v>13077</v>
      </c>
      <c r="AO102" s="154">
        <v>179550</v>
      </c>
      <c r="AP102" s="152">
        <v>7.2832080200501252</v>
      </c>
      <c r="AQ102" s="154">
        <v>13124</v>
      </c>
      <c r="AR102" s="154">
        <v>178792</v>
      </c>
      <c r="AS102" s="152">
        <v>7.3403731710591069</v>
      </c>
      <c r="AT102" s="154">
        <v>12978</v>
      </c>
      <c r="AU102" s="154">
        <v>175671</v>
      </c>
      <c r="AV102" s="152">
        <v>7.387673548849838</v>
      </c>
      <c r="AW102" s="154">
        <v>12962</v>
      </c>
      <c r="AX102" s="154">
        <v>174380</v>
      </c>
      <c r="AY102" s="152">
        <v>7.4331918798027292</v>
      </c>
      <c r="AZ102" s="154">
        <v>12920</v>
      </c>
      <c r="BA102" s="154">
        <v>171539</v>
      </c>
      <c r="BB102" s="152">
        <v>7.5318149225540543</v>
      </c>
      <c r="BC102" s="154">
        <v>12707</v>
      </c>
      <c r="BD102" s="154">
        <v>168630</v>
      </c>
      <c r="BE102" s="152">
        <v>7.535432603925754</v>
      </c>
      <c r="BF102" s="154">
        <v>12672</v>
      </c>
      <c r="BG102" s="154">
        <v>167802</v>
      </c>
      <c r="BH102" s="152">
        <v>7.551757428397754</v>
      </c>
      <c r="BI102" s="154">
        <v>12638</v>
      </c>
      <c r="BJ102" s="154">
        <v>164643</v>
      </c>
      <c r="BK102" s="152">
        <v>7.6760020164841496</v>
      </c>
      <c r="BL102" s="154">
        <v>12685</v>
      </c>
      <c r="BM102" s="154">
        <v>161152</v>
      </c>
      <c r="BN102" s="152">
        <v>7.8714505559968231</v>
      </c>
      <c r="BO102" s="154">
        <v>12712</v>
      </c>
      <c r="BP102" s="154">
        <v>156472</v>
      </c>
      <c r="BQ102" s="152">
        <v>8.1241372258295428</v>
      </c>
      <c r="BR102" s="154">
        <v>12545</v>
      </c>
      <c r="BS102" s="154">
        <v>151106</v>
      </c>
      <c r="BT102" s="152">
        <v>8.3021190422617241</v>
      </c>
      <c r="BU102" s="154">
        <v>12408</v>
      </c>
      <c r="BV102" s="154">
        <v>147606</v>
      </c>
      <c r="BW102" s="152">
        <v>8.4061623511239389</v>
      </c>
      <c r="BX102" s="154">
        <v>12427</v>
      </c>
      <c r="BY102" s="154">
        <v>143401</v>
      </c>
      <c r="BZ102" s="152">
        <f t="shared" si="1"/>
        <v>8.6659088848752805</v>
      </c>
    </row>
    <row r="103" spans="1:78" x14ac:dyDescent="0.2">
      <c r="A103" s="158" t="s">
        <v>184</v>
      </c>
      <c r="B103" s="158" t="s">
        <v>190</v>
      </c>
      <c r="C103" s="158" t="s">
        <v>382</v>
      </c>
      <c r="D103" s="158" t="s">
        <v>383</v>
      </c>
      <c r="E103" s="158" t="s">
        <v>384</v>
      </c>
      <c r="F103" s="158" t="s">
        <v>79</v>
      </c>
      <c r="G103" s="170">
        <v>14444</v>
      </c>
      <c r="H103" s="193">
        <v>302468</v>
      </c>
      <c r="I103" s="191">
        <v>4.7753811973498026</v>
      </c>
      <c r="J103" s="154">
        <v>14356</v>
      </c>
      <c r="K103" s="157">
        <v>300431</v>
      </c>
      <c r="L103" s="152">
        <v>4.7784682672560415</v>
      </c>
      <c r="M103" s="154">
        <v>14256</v>
      </c>
      <c r="N103" s="154">
        <v>299618</v>
      </c>
      <c r="O103" s="152">
        <v>4.7580585946104712</v>
      </c>
      <c r="P103" s="154">
        <v>14184</v>
      </c>
      <c r="Q103" s="154">
        <v>299013</v>
      </c>
      <c r="R103" s="152">
        <v>4.7436064652707408</v>
      </c>
      <c r="S103" s="154">
        <v>14073</v>
      </c>
      <c r="T103" s="154">
        <v>298062</v>
      </c>
      <c r="U103" s="152">
        <v>4.7215008957867832</v>
      </c>
      <c r="V103" s="154">
        <v>13982</v>
      </c>
      <c r="W103" s="154">
        <v>297401</v>
      </c>
      <c r="X103" s="152">
        <v>4.7013964310812675</v>
      </c>
      <c r="Y103" s="205">
        <v>13859</v>
      </c>
      <c r="Z103" s="154">
        <v>296693</v>
      </c>
      <c r="AA103" s="152">
        <v>4.6711584027934601</v>
      </c>
      <c r="AB103" s="154">
        <v>13685</v>
      </c>
      <c r="AC103" s="154">
        <v>296861</v>
      </c>
      <c r="AD103" s="152">
        <v>4.6099016037808944</v>
      </c>
      <c r="AE103" s="154">
        <v>13572</v>
      </c>
      <c r="AF103" s="154">
        <v>297800</v>
      </c>
      <c r="AG103" s="152">
        <v>4.5574210879785086</v>
      </c>
      <c r="AH103" s="154">
        <v>13402</v>
      </c>
      <c r="AI103" s="154">
        <v>296629</v>
      </c>
      <c r="AJ103" s="152">
        <v>4.5181017365126133</v>
      </c>
      <c r="AK103" s="154">
        <v>13301</v>
      </c>
      <c r="AL103" s="154">
        <v>296356</v>
      </c>
      <c r="AM103" s="152">
        <v>4.4881831310990838</v>
      </c>
      <c r="AN103" s="154">
        <v>13261</v>
      </c>
      <c r="AO103" s="154">
        <v>298007</v>
      </c>
      <c r="AP103" s="152">
        <v>4.4498954722540081</v>
      </c>
      <c r="AQ103" s="154">
        <v>13323</v>
      </c>
      <c r="AR103" s="154">
        <v>296188</v>
      </c>
      <c r="AS103" s="152">
        <v>4.4981565762286113</v>
      </c>
      <c r="AT103" s="154">
        <v>13170</v>
      </c>
      <c r="AU103" s="154">
        <v>292304</v>
      </c>
      <c r="AV103" s="152">
        <v>4.5055832284197272</v>
      </c>
      <c r="AW103" s="154">
        <v>13132</v>
      </c>
      <c r="AX103" s="154">
        <v>289560</v>
      </c>
      <c r="AY103" s="152">
        <v>4.5351567896118254</v>
      </c>
      <c r="AZ103" s="154">
        <v>13036</v>
      </c>
      <c r="BA103" s="154">
        <v>286597</v>
      </c>
      <c r="BB103" s="152">
        <v>4.5485472632302502</v>
      </c>
      <c r="BC103" s="154">
        <v>12854</v>
      </c>
      <c r="BD103" s="154">
        <v>282613</v>
      </c>
      <c r="BE103" s="152">
        <v>4.5482691879000612</v>
      </c>
      <c r="BF103" s="154">
        <v>12812</v>
      </c>
      <c r="BG103" s="154">
        <v>280966</v>
      </c>
      <c r="BH103" s="152">
        <v>4.5599823466184519</v>
      </c>
      <c r="BI103" s="154">
        <v>12806</v>
      </c>
      <c r="BJ103" s="154">
        <v>276958</v>
      </c>
      <c r="BK103" s="152">
        <v>4.6238057756049651</v>
      </c>
      <c r="BL103" s="154">
        <v>12846</v>
      </c>
      <c r="BM103" s="154">
        <v>271358</v>
      </c>
      <c r="BN103" s="152">
        <v>4.733967673700425</v>
      </c>
      <c r="BO103" s="154">
        <v>12855</v>
      </c>
      <c r="BP103" s="154">
        <v>264053</v>
      </c>
      <c r="BQ103" s="152">
        <v>4.86834082551609</v>
      </c>
      <c r="BR103" s="154">
        <v>12789</v>
      </c>
      <c r="BS103" s="154">
        <v>254947</v>
      </c>
      <c r="BT103" s="152">
        <v>5.0163367288103018</v>
      </c>
      <c r="BU103" s="154">
        <v>12733</v>
      </c>
      <c r="BV103" s="154">
        <v>248438</v>
      </c>
      <c r="BW103" s="152">
        <v>5.1252223894895304</v>
      </c>
      <c r="BX103" s="154">
        <v>12697</v>
      </c>
      <c r="BY103" s="154">
        <v>241638</v>
      </c>
      <c r="BZ103" s="152">
        <f t="shared" si="1"/>
        <v>5.25455433334161</v>
      </c>
    </row>
    <row r="104" spans="1:78" x14ac:dyDescent="0.2">
      <c r="A104" s="158" t="s">
        <v>161</v>
      </c>
      <c r="B104" s="158" t="s">
        <v>195</v>
      </c>
      <c r="C104" s="158" t="s">
        <v>385</v>
      </c>
      <c r="D104" s="158" t="s">
        <v>386</v>
      </c>
      <c r="E104" s="158" t="s">
        <v>387</v>
      </c>
      <c r="F104" s="158" t="s">
        <v>388</v>
      </c>
      <c r="G104" s="170">
        <v>68569</v>
      </c>
      <c r="H104" s="193">
        <v>775176</v>
      </c>
      <c r="I104" s="191">
        <v>8.8456040950700228</v>
      </c>
      <c r="J104" s="154">
        <v>68324</v>
      </c>
      <c r="K104" s="157">
        <v>772349</v>
      </c>
      <c r="L104" s="152">
        <v>8.8462599161777895</v>
      </c>
      <c r="M104" s="154">
        <v>68021</v>
      </c>
      <c r="N104" s="154">
        <v>769826</v>
      </c>
      <c r="O104" s="152">
        <v>8.8358927861620682</v>
      </c>
      <c r="P104" s="154">
        <v>67815</v>
      </c>
      <c r="Q104" s="154">
        <v>771295</v>
      </c>
      <c r="R104" s="152">
        <v>8.7923557134429764</v>
      </c>
      <c r="S104" s="154">
        <v>67593</v>
      </c>
      <c r="T104" s="154">
        <v>771171</v>
      </c>
      <c r="U104" s="152">
        <v>8.7649820856852756</v>
      </c>
      <c r="V104" s="154">
        <v>67262</v>
      </c>
      <c r="W104" s="154">
        <v>772088</v>
      </c>
      <c r="X104" s="152">
        <v>8.7117012568515513</v>
      </c>
      <c r="Y104" s="205">
        <v>66945</v>
      </c>
      <c r="Z104" s="154">
        <v>771467</v>
      </c>
      <c r="AA104" s="152">
        <v>8.6776232813587626</v>
      </c>
      <c r="AB104" s="154">
        <v>66667</v>
      </c>
      <c r="AC104" s="154">
        <v>772064</v>
      </c>
      <c r="AD104" s="152">
        <v>8.6349059145355831</v>
      </c>
      <c r="AE104" s="154">
        <v>66816</v>
      </c>
      <c r="AF104" s="154">
        <v>778380</v>
      </c>
      <c r="AG104" s="152">
        <v>8.5839821167039236</v>
      </c>
      <c r="AH104" s="154">
        <v>66326</v>
      </c>
      <c r="AI104" s="154">
        <v>775547</v>
      </c>
      <c r="AJ104" s="152">
        <v>8.5521573805327069</v>
      </c>
      <c r="AK104" s="154">
        <v>66033</v>
      </c>
      <c r="AL104" s="154">
        <v>773116</v>
      </c>
      <c r="AM104" s="152">
        <v>8.5411503577729597</v>
      </c>
      <c r="AN104" s="154">
        <v>66441</v>
      </c>
      <c r="AO104" s="154">
        <v>778229</v>
      </c>
      <c r="AP104" s="152">
        <v>8.5374613385006217</v>
      </c>
      <c r="AQ104" s="154">
        <v>67293</v>
      </c>
      <c r="AR104" s="154">
        <v>775226</v>
      </c>
      <c r="AS104" s="152">
        <v>8.680436414671334</v>
      </c>
      <c r="AT104" s="154">
        <v>66762</v>
      </c>
      <c r="AU104" s="154">
        <v>762289</v>
      </c>
      <c r="AV104" s="152">
        <v>8.7580956828709322</v>
      </c>
      <c r="AW104" s="154">
        <v>66488</v>
      </c>
      <c r="AX104" s="154">
        <v>751958</v>
      </c>
      <c r="AY104" s="152">
        <v>8.8419831958699824</v>
      </c>
      <c r="AZ104" s="154">
        <v>65995</v>
      </c>
      <c r="BA104" s="154">
        <v>738775</v>
      </c>
      <c r="BB104" s="152">
        <v>8.9330310310987784</v>
      </c>
      <c r="BC104" s="154">
        <v>65115</v>
      </c>
      <c r="BD104" s="154">
        <v>726715</v>
      </c>
      <c r="BE104" s="152">
        <v>8.9601838409830528</v>
      </c>
      <c r="BF104" s="154">
        <v>65065</v>
      </c>
      <c r="BG104" s="154">
        <v>721535</v>
      </c>
      <c r="BH104" s="152">
        <v>9.0175805747468925</v>
      </c>
      <c r="BI104" s="154">
        <v>64756</v>
      </c>
      <c r="BJ104" s="154">
        <v>706927</v>
      </c>
      <c r="BK104" s="152">
        <v>9.1602103187457828</v>
      </c>
      <c r="BL104" s="154">
        <v>64307</v>
      </c>
      <c r="BM104" s="154">
        <v>687385</v>
      </c>
      <c r="BN104" s="152">
        <v>9.3553103428209816</v>
      </c>
      <c r="BO104" s="154">
        <v>63854</v>
      </c>
      <c r="BP104" s="154">
        <v>665296</v>
      </c>
      <c r="BQ104" s="152">
        <v>9.5978331449460086</v>
      </c>
      <c r="BR104" s="154">
        <v>63368</v>
      </c>
      <c r="BS104" s="154">
        <v>642632</v>
      </c>
      <c r="BT104" s="152">
        <v>9.8606978799686296</v>
      </c>
      <c r="BU104" s="154">
        <v>62927</v>
      </c>
      <c r="BV104" s="154">
        <v>622827</v>
      </c>
      <c r="BW104" s="152">
        <v>10.103447666848098</v>
      </c>
      <c r="BX104" s="154">
        <v>62052</v>
      </c>
      <c r="BY104" s="154">
        <v>601351</v>
      </c>
      <c r="BZ104" s="152">
        <f t="shared" si="1"/>
        <v>10.318765579503484</v>
      </c>
    </row>
    <row r="105" spans="1:78" x14ac:dyDescent="0.2">
      <c r="A105" s="158" t="s">
        <v>183</v>
      </c>
      <c r="B105" s="158" t="s">
        <v>211</v>
      </c>
      <c r="C105" s="158" t="s">
        <v>294</v>
      </c>
      <c r="D105" s="158" t="s">
        <v>295</v>
      </c>
      <c r="E105" s="158" t="s">
        <v>389</v>
      </c>
      <c r="F105" s="158" t="s">
        <v>80</v>
      </c>
      <c r="G105" s="170">
        <v>9820</v>
      </c>
      <c r="H105" s="193">
        <v>107304</v>
      </c>
      <c r="I105" s="191">
        <v>9.151569372996347</v>
      </c>
      <c r="J105" s="154">
        <v>9895</v>
      </c>
      <c r="K105" s="157">
        <v>107210</v>
      </c>
      <c r="L105" s="152">
        <v>9.2295494823244102</v>
      </c>
      <c r="M105" s="154">
        <v>9892</v>
      </c>
      <c r="N105" s="154">
        <v>106840</v>
      </c>
      <c r="O105" s="152">
        <v>9.2587046050168471</v>
      </c>
      <c r="P105" s="154">
        <v>9967</v>
      </c>
      <c r="Q105" s="154">
        <v>107150</v>
      </c>
      <c r="R105" s="152">
        <v>9.3019132057862794</v>
      </c>
      <c r="S105" s="154">
        <v>9878</v>
      </c>
      <c r="T105" s="154">
        <v>107190</v>
      </c>
      <c r="U105" s="152">
        <v>9.2154118854370743</v>
      </c>
      <c r="V105" s="154">
        <v>9830</v>
      </c>
      <c r="W105" s="154">
        <v>107580</v>
      </c>
      <c r="X105" s="152">
        <v>9.1373861312511622</v>
      </c>
      <c r="Y105" s="205">
        <v>9745</v>
      </c>
      <c r="Z105" s="154">
        <v>107661</v>
      </c>
      <c r="AA105" s="152">
        <v>9.0515599892254404</v>
      </c>
      <c r="AB105" s="154">
        <v>9676</v>
      </c>
      <c r="AC105" s="154">
        <v>108013</v>
      </c>
      <c r="AD105" s="152">
        <v>8.9581809596992947</v>
      </c>
      <c r="AE105" s="154">
        <v>9678</v>
      </c>
      <c r="AF105" s="154">
        <v>108403</v>
      </c>
      <c r="AG105" s="152">
        <v>8.9277972011844682</v>
      </c>
      <c r="AH105" s="154">
        <v>9680</v>
      </c>
      <c r="AI105" s="154">
        <v>108127</v>
      </c>
      <c r="AJ105" s="152">
        <v>8.9524355618855598</v>
      </c>
      <c r="AK105" s="154">
        <v>9701</v>
      </c>
      <c r="AL105" s="154">
        <v>108350</v>
      </c>
      <c r="AM105" s="152">
        <v>8.9533917858790968</v>
      </c>
      <c r="AN105" s="154">
        <v>9844</v>
      </c>
      <c r="AO105" s="154">
        <v>109633</v>
      </c>
      <c r="AP105" s="152">
        <v>8.979048279258981</v>
      </c>
      <c r="AQ105" s="154">
        <v>9975</v>
      </c>
      <c r="AR105" s="154">
        <v>109128</v>
      </c>
      <c r="AS105" s="152">
        <v>9.1406421816582366</v>
      </c>
      <c r="AT105" s="154">
        <v>9907</v>
      </c>
      <c r="AU105" s="154">
        <v>107463</v>
      </c>
      <c r="AV105" s="152">
        <v>9.2189870001768046</v>
      </c>
      <c r="AW105" s="154">
        <v>9947</v>
      </c>
      <c r="AX105" s="154">
        <v>106765</v>
      </c>
      <c r="AY105" s="152">
        <v>9.3167236453894056</v>
      </c>
      <c r="AZ105" s="154">
        <v>9940</v>
      </c>
      <c r="BA105" s="154">
        <v>105586</v>
      </c>
      <c r="BB105" s="152">
        <v>9.4141268728808747</v>
      </c>
      <c r="BC105" s="154">
        <v>9963</v>
      </c>
      <c r="BD105" s="154">
        <v>104213</v>
      </c>
      <c r="BE105" s="152">
        <v>9.5602276107587336</v>
      </c>
      <c r="BF105" s="154">
        <v>9998</v>
      </c>
      <c r="BG105" s="154">
        <v>103883</v>
      </c>
      <c r="BH105" s="152">
        <v>9.6242888634329002</v>
      </c>
      <c r="BI105" s="154">
        <v>10062</v>
      </c>
      <c r="BJ105" s="154">
        <v>102104</v>
      </c>
      <c r="BK105" s="152">
        <v>9.8546579957690206</v>
      </c>
      <c r="BL105" s="154">
        <v>10100</v>
      </c>
      <c r="BM105" s="154">
        <v>100247</v>
      </c>
      <c r="BN105" s="152">
        <v>10.075114467265852</v>
      </c>
      <c r="BO105" s="154">
        <v>10164</v>
      </c>
      <c r="BP105" s="154">
        <v>98117</v>
      </c>
      <c r="BQ105" s="152">
        <v>10.359061120906672</v>
      </c>
      <c r="BR105" s="154">
        <v>10226</v>
      </c>
      <c r="BS105" s="154">
        <v>95389</v>
      </c>
      <c r="BT105" s="152">
        <v>10.720313663000974</v>
      </c>
      <c r="BU105" s="154">
        <v>10229</v>
      </c>
      <c r="BV105" s="154">
        <v>92902</v>
      </c>
      <c r="BW105" s="152">
        <v>11.010527222234181</v>
      </c>
      <c r="BX105" s="154">
        <v>10292</v>
      </c>
      <c r="BY105" s="154">
        <v>90857</v>
      </c>
      <c r="BZ105" s="152">
        <f t="shared" si="1"/>
        <v>11.327690766809381</v>
      </c>
    </row>
    <row r="106" spans="1:78" x14ac:dyDescent="0.2">
      <c r="A106" s="158" t="s">
        <v>182</v>
      </c>
      <c r="B106" s="158" t="s">
        <v>219</v>
      </c>
      <c r="C106" s="158" t="s">
        <v>251</v>
      </c>
      <c r="D106" s="158" t="s">
        <v>252</v>
      </c>
      <c r="E106" s="158" t="s">
        <v>390</v>
      </c>
      <c r="F106" s="158" t="s">
        <v>81</v>
      </c>
      <c r="G106" s="170">
        <v>8312</v>
      </c>
      <c r="H106" s="193">
        <v>101139</v>
      </c>
      <c r="I106" s="191">
        <v>8.2183925093188588</v>
      </c>
      <c r="J106" s="154">
        <v>8315</v>
      </c>
      <c r="K106" s="157">
        <v>100881</v>
      </c>
      <c r="L106" s="152">
        <v>8.2423845917467116</v>
      </c>
      <c r="M106" s="154">
        <v>8313</v>
      </c>
      <c r="N106" s="154">
        <v>101661</v>
      </c>
      <c r="O106" s="152">
        <v>8.1771770885590342</v>
      </c>
      <c r="P106" s="154">
        <v>8394</v>
      </c>
      <c r="Q106" s="154">
        <v>102252</v>
      </c>
      <c r="R106" s="152">
        <v>8.209130383757774</v>
      </c>
      <c r="S106" s="154">
        <v>8389</v>
      </c>
      <c r="T106" s="154">
        <v>102363</v>
      </c>
      <c r="U106" s="152">
        <v>8.1953440207887613</v>
      </c>
      <c r="V106" s="154">
        <v>8425</v>
      </c>
      <c r="W106" s="154">
        <v>102689</v>
      </c>
      <c r="X106" s="152">
        <v>8.2043841112485278</v>
      </c>
      <c r="Y106" s="205">
        <v>8429</v>
      </c>
      <c r="Z106" s="154">
        <v>102808</v>
      </c>
      <c r="AA106" s="152">
        <v>8.1987783051902579</v>
      </c>
      <c r="AB106" s="154">
        <v>8424</v>
      </c>
      <c r="AC106" s="154">
        <v>103458</v>
      </c>
      <c r="AD106" s="152">
        <v>8.1424346111465518</v>
      </c>
      <c r="AE106" s="154">
        <v>8485</v>
      </c>
      <c r="AF106" s="154">
        <v>104781</v>
      </c>
      <c r="AG106" s="152">
        <v>8.0978421660415538</v>
      </c>
      <c r="AH106" s="154">
        <v>8511</v>
      </c>
      <c r="AI106" s="154">
        <v>104510</v>
      </c>
      <c r="AJ106" s="152">
        <v>8.1437183044684716</v>
      </c>
      <c r="AK106" s="154">
        <v>8551</v>
      </c>
      <c r="AL106" s="154">
        <v>104505</v>
      </c>
      <c r="AM106" s="152">
        <v>8.1823836180087088</v>
      </c>
      <c r="AN106" s="154">
        <v>8636</v>
      </c>
      <c r="AO106" s="154">
        <v>105625</v>
      </c>
      <c r="AP106" s="152">
        <v>8.1760946745562126</v>
      </c>
      <c r="AQ106" s="154">
        <v>8823</v>
      </c>
      <c r="AR106" s="154">
        <v>105794</v>
      </c>
      <c r="AS106" s="152">
        <v>8.3397924267916892</v>
      </c>
      <c r="AT106" s="154">
        <v>8885</v>
      </c>
      <c r="AU106" s="154">
        <v>104329</v>
      </c>
      <c r="AV106" s="152">
        <v>8.5163281542044871</v>
      </c>
      <c r="AW106" s="154">
        <v>8973</v>
      </c>
      <c r="AX106" s="154">
        <v>103036</v>
      </c>
      <c r="AY106" s="152">
        <v>8.7086067005706749</v>
      </c>
      <c r="AZ106" s="154">
        <v>8965</v>
      </c>
      <c r="BA106" s="154">
        <v>101765</v>
      </c>
      <c r="BB106" s="152">
        <v>8.809512111236673</v>
      </c>
      <c r="BC106" s="154">
        <v>8886</v>
      </c>
      <c r="BD106" s="154">
        <v>100356</v>
      </c>
      <c r="BE106" s="152">
        <v>8.8544780581131182</v>
      </c>
      <c r="BF106" s="154">
        <v>8967</v>
      </c>
      <c r="BG106" s="154">
        <v>100299</v>
      </c>
      <c r="BH106" s="152">
        <v>8.9402685968952831</v>
      </c>
      <c r="BI106" s="154">
        <v>8994</v>
      </c>
      <c r="BJ106" s="154">
        <v>98452</v>
      </c>
      <c r="BK106" s="152">
        <v>9.1354162434485833</v>
      </c>
      <c r="BL106" s="154">
        <v>9015</v>
      </c>
      <c r="BM106" s="154">
        <v>95827</v>
      </c>
      <c r="BN106" s="152">
        <v>9.4075782399532493</v>
      </c>
      <c r="BO106" s="154">
        <v>9142</v>
      </c>
      <c r="BP106" s="154">
        <v>92615</v>
      </c>
      <c r="BQ106" s="152">
        <v>9.8709712249635597</v>
      </c>
      <c r="BR106" s="154">
        <v>9125</v>
      </c>
      <c r="BS106" s="154">
        <v>89599</v>
      </c>
      <c r="BT106" s="152">
        <v>10.184265449391177</v>
      </c>
      <c r="BU106" s="154">
        <v>9122</v>
      </c>
      <c r="BV106" s="154">
        <v>87269</v>
      </c>
      <c r="BW106" s="152">
        <v>10.452738085689077</v>
      </c>
      <c r="BX106" s="154">
        <v>9152</v>
      </c>
      <c r="BY106" s="154">
        <v>84611</v>
      </c>
      <c r="BZ106" s="152">
        <f t="shared" si="1"/>
        <v>10.816560494498351</v>
      </c>
    </row>
    <row r="107" spans="1:78" x14ac:dyDescent="0.2">
      <c r="A107" s="158" t="s">
        <v>181</v>
      </c>
      <c r="B107" s="158" t="s">
        <v>199</v>
      </c>
      <c r="C107" s="158" t="s">
        <v>257</v>
      </c>
      <c r="D107" s="158" t="s">
        <v>258</v>
      </c>
      <c r="E107" s="158" t="s">
        <v>391</v>
      </c>
      <c r="F107" s="158" t="s">
        <v>82</v>
      </c>
      <c r="G107" s="170">
        <v>6636</v>
      </c>
      <c r="H107" s="193">
        <v>94131</v>
      </c>
      <c r="I107" s="191">
        <v>7.0497498167447494</v>
      </c>
      <c r="J107" s="154">
        <v>6517</v>
      </c>
      <c r="K107" s="157">
        <v>93369</v>
      </c>
      <c r="L107" s="152">
        <v>6.9798327067870494</v>
      </c>
      <c r="M107" s="154">
        <v>6451</v>
      </c>
      <c r="N107" s="154">
        <v>92716</v>
      </c>
      <c r="O107" s="152">
        <v>6.9578066353164507</v>
      </c>
      <c r="P107" s="154">
        <v>6412</v>
      </c>
      <c r="Q107" s="154">
        <v>92453</v>
      </c>
      <c r="R107" s="152">
        <v>6.935415832909694</v>
      </c>
      <c r="S107" s="154">
        <v>6332</v>
      </c>
      <c r="T107" s="154">
        <v>92122</v>
      </c>
      <c r="U107" s="152">
        <v>6.8734938451184293</v>
      </c>
      <c r="V107" s="154">
        <v>6238</v>
      </c>
      <c r="W107" s="154">
        <v>91741</v>
      </c>
      <c r="X107" s="152">
        <v>6.7995770702303222</v>
      </c>
      <c r="Y107" s="205">
        <v>6191</v>
      </c>
      <c r="Z107" s="154">
        <v>91733</v>
      </c>
      <c r="AA107" s="152">
        <v>6.7489344074651427</v>
      </c>
      <c r="AB107" s="154">
        <v>6050</v>
      </c>
      <c r="AC107" s="154">
        <v>91490</v>
      </c>
      <c r="AD107" s="152">
        <v>6.6127445622472401</v>
      </c>
      <c r="AE107" s="154">
        <v>6063</v>
      </c>
      <c r="AF107" s="154">
        <v>91790</v>
      </c>
      <c r="AG107" s="152">
        <v>6.605294694411155</v>
      </c>
      <c r="AH107" s="154">
        <v>5983</v>
      </c>
      <c r="AI107" s="154">
        <v>91113</v>
      </c>
      <c r="AJ107" s="152">
        <v>6.5665711808413727</v>
      </c>
      <c r="AK107" s="154">
        <v>6048</v>
      </c>
      <c r="AL107" s="154">
        <v>91339</v>
      </c>
      <c r="AM107" s="152">
        <v>6.62148698803359</v>
      </c>
      <c r="AN107" s="154">
        <v>6118</v>
      </c>
      <c r="AO107" s="154">
        <v>92659</v>
      </c>
      <c r="AP107" s="152">
        <v>6.6027045403036944</v>
      </c>
      <c r="AQ107" s="154">
        <v>6164</v>
      </c>
      <c r="AR107" s="154">
        <v>92648</v>
      </c>
      <c r="AS107" s="152">
        <v>6.6531387617649598</v>
      </c>
      <c r="AT107" s="154">
        <v>6203</v>
      </c>
      <c r="AU107" s="154">
        <v>91639</v>
      </c>
      <c r="AV107" s="152">
        <v>6.7689520837198129</v>
      </c>
      <c r="AW107" s="154">
        <v>6220</v>
      </c>
      <c r="AX107" s="154">
        <v>91165</v>
      </c>
      <c r="AY107" s="152">
        <v>6.8227938353534796</v>
      </c>
      <c r="AZ107" s="154">
        <v>6157</v>
      </c>
      <c r="BA107" s="154">
        <v>90261</v>
      </c>
      <c r="BB107" s="152">
        <v>6.8213292562679344</v>
      </c>
      <c r="BC107" s="154">
        <v>6140</v>
      </c>
      <c r="BD107" s="154">
        <v>89292</v>
      </c>
      <c r="BE107" s="152">
        <v>6.8763159073601212</v>
      </c>
      <c r="BF107" s="154">
        <v>6106</v>
      </c>
      <c r="BG107" s="154">
        <v>89050</v>
      </c>
      <c r="BH107" s="152">
        <v>6.8568220101066819</v>
      </c>
      <c r="BI107" s="154">
        <v>6070</v>
      </c>
      <c r="BJ107" s="154">
        <v>87455</v>
      </c>
      <c r="BK107" s="152">
        <v>6.9407123663598425</v>
      </c>
      <c r="BL107" s="154">
        <v>6077</v>
      </c>
      <c r="BM107" s="154">
        <v>85948</v>
      </c>
      <c r="BN107" s="152">
        <v>7.0705542886396424</v>
      </c>
      <c r="BO107" s="154">
        <v>6070</v>
      </c>
      <c r="BP107" s="154">
        <v>84023</v>
      </c>
      <c r="BQ107" s="152">
        <v>7.2242124180283973</v>
      </c>
      <c r="BR107" s="154">
        <v>6049</v>
      </c>
      <c r="BS107" s="154">
        <v>81381</v>
      </c>
      <c r="BT107" s="152">
        <v>7.4329388923704549</v>
      </c>
      <c r="BU107" s="154">
        <v>6000</v>
      </c>
      <c r="BV107" s="154">
        <v>79610</v>
      </c>
      <c r="BW107" s="152">
        <v>7.5367416153749538</v>
      </c>
      <c r="BX107" s="154">
        <v>5968</v>
      </c>
      <c r="BY107" s="154">
        <v>77617</v>
      </c>
      <c r="BZ107" s="152">
        <f t="shared" si="1"/>
        <v>7.6890371954597576</v>
      </c>
    </row>
    <row r="108" spans="1:78" x14ac:dyDescent="0.2">
      <c r="A108" s="158" t="s">
        <v>180</v>
      </c>
      <c r="B108" s="158" t="s">
        <v>215</v>
      </c>
      <c r="C108" s="158" t="s">
        <v>261</v>
      </c>
      <c r="D108" s="158" t="s">
        <v>262</v>
      </c>
      <c r="E108" s="158" t="s">
        <v>392</v>
      </c>
      <c r="F108" s="158" t="s">
        <v>83</v>
      </c>
      <c r="G108" s="170">
        <v>13129</v>
      </c>
      <c r="H108" s="193">
        <v>155282</v>
      </c>
      <c r="I108" s="191">
        <v>8.4549400445640845</v>
      </c>
      <c r="J108" s="154">
        <v>13139</v>
      </c>
      <c r="K108" s="157">
        <v>154997</v>
      </c>
      <c r="L108" s="152">
        <v>8.4769382633212249</v>
      </c>
      <c r="M108" s="154">
        <v>13171</v>
      </c>
      <c r="N108" s="154">
        <v>154630</v>
      </c>
      <c r="O108" s="152">
        <v>8.5177520532884952</v>
      </c>
      <c r="P108" s="154">
        <v>13219</v>
      </c>
      <c r="Q108" s="154">
        <v>155300</v>
      </c>
      <c r="R108" s="152">
        <v>8.5119124275595617</v>
      </c>
      <c r="S108" s="154">
        <v>13167</v>
      </c>
      <c r="T108" s="154">
        <v>155823</v>
      </c>
      <c r="U108" s="152">
        <v>8.4499720837103638</v>
      </c>
      <c r="V108" s="154">
        <v>13167</v>
      </c>
      <c r="W108" s="154">
        <v>156453</v>
      </c>
      <c r="X108" s="152">
        <v>8.415946002952964</v>
      </c>
      <c r="Y108" s="205">
        <v>13050</v>
      </c>
      <c r="Z108" s="154">
        <v>156247</v>
      </c>
      <c r="AA108" s="152">
        <v>8.3521603614789406</v>
      </c>
      <c r="AB108" s="154">
        <v>13042</v>
      </c>
      <c r="AC108" s="154">
        <v>156157</v>
      </c>
      <c r="AD108" s="152">
        <v>8.3518510217281321</v>
      </c>
      <c r="AE108" s="154">
        <v>13131</v>
      </c>
      <c r="AF108" s="154">
        <v>158229</v>
      </c>
      <c r="AG108" s="152">
        <v>8.2987315852340586</v>
      </c>
      <c r="AH108" s="154">
        <v>13243</v>
      </c>
      <c r="AI108" s="154">
        <v>158924</v>
      </c>
      <c r="AJ108" s="152">
        <v>8.3329138456117384</v>
      </c>
      <c r="AK108" s="154">
        <v>13285</v>
      </c>
      <c r="AL108" s="154">
        <v>158797</v>
      </c>
      <c r="AM108" s="152">
        <v>8.3660270660025056</v>
      </c>
      <c r="AN108" s="154">
        <v>13419</v>
      </c>
      <c r="AO108" s="154">
        <v>159535</v>
      </c>
      <c r="AP108" s="152">
        <v>8.4113203999122454</v>
      </c>
      <c r="AQ108" s="154">
        <v>13734</v>
      </c>
      <c r="AR108" s="154">
        <v>159285</v>
      </c>
      <c r="AS108" s="152">
        <v>8.6222808174027694</v>
      </c>
      <c r="AT108" s="154">
        <v>13724</v>
      </c>
      <c r="AU108" s="154">
        <v>157006</v>
      </c>
      <c r="AV108" s="152">
        <v>8.7410672203610051</v>
      </c>
      <c r="AW108" s="154">
        <v>13812</v>
      </c>
      <c r="AX108" s="154">
        <v>155443</v>
      </c>
      <c r="AY108" s="152">
        <v>8.8855722033156859</v>
      </c>
      <c r="AZ108" s="154">
        <v>13938</v>
      </c>
      <c r="BA108" s="154">
        <v>153631</v>
      </c>
      <c r="BB108" s="152">
        <v>9.0723877342463446</v>
      </c>
      <c r="BC108" s="154">
        <v>13953</v>
      </c>
      <c r="BD108" s="154">
        <v>151295</v>
      </c>
      <c r="BE108" s="152">
        <v>9.2223801183119072</v>
      </c>
      <c r="BF108" s="154">
        <v>14110</v>
      </c>
      <c r="BG108" s="154">
        <v>150724</v>
      </c>
      <c r="BH108" s="152">
        <v>9.3614819139619438</v>
      </c>
      <c r="BI108" s="154">
        <v>14196</v>
      </c>
      <c r="BJ108" s="154">
        <v>148742</v>
      </c>
      <c r="BK108" s="152">
        <v>9.5440427048177394</v>
      </c>
      <c r="BL108" s="154">
        <v>14304</v>
      </c>
      <c r="BM108" s="154">
        <v>146500</v>
      </c>
      <c r="BN108" s="152">
        <v>9.7638225255972699</v>
      </c>
      <c r="BO108" s="154">
        <v>14472</v>
      </c>
      <c r="BP108" s="154">
        <v>142160</v>
      </c>
      <c r="BQ108" s="152">
        <v>10.180078784468204</v>
      </c>
      <c r="BR108" s="154">
        <v>14514</v>
      </c>
      <c r="BS108" s="154">
        <v>136829</v>
      </c>
      <c r="BT108" s="152">
        <v>10.607400477968852</v>
      </c>
      <c r="BU108" s="154">
        <v>14530</v>
      </c>
      <c r="BV108" s="154">
        <v>132875</v>
      </c>
      <c r="BW108" s="152">
        <v>10.935089369708372</v>
      </c>
      <c r="BX108" s="154">
        <v>14608</v>
      </c>
      <c r="BY108" s="154">
        <v>129482</v>
      </c>
      <c r="BZ108" s="152">
        <f t="shared" si="1"/>
        <v>11.281877017654963</v>
      </c>
    </row>
    <row r="109" spans="1:78" x14ac:dyDescent="0.2">
      <c r="A109" s="158" t="s">
        <v>161</v>
      </c>
      <c r="B109" s="158" t="s">
        <v>195</v>
      </c>
      <c r="C109" s="158" t="s">
        <v>393</v>
      </c>
      <c r="D109" s="158" t="s">
        <v>394</v>
      </c>
      <c r="E109" s="158" t="s">
        <v>395</v>
      </c>
      <c r="F109" s="158" t="s">
        <v>396</v>
      </c>
      <c r="G109" s="170">
        <v>65520</v>
      </c>
      <c r="H109" s="193">
        <v>712826</v>
      </c>
      <c r="I109" s="191">
        <v>9.1915839209007526</v>
      </c>
      <c r="J109" s="154">
        <v>65133</v>
      </c>
      <c r="K109" s="157">
        <v>711325</v>
      </c>
      <c r="L109" s="152">
        <v>9.1565739992267954</v>
      </c>
      <c r="M109" s="154">
        <v>64496</v>
      </c>
      <c r="N109" s="154">
        <v>708419</v>
      </c>
      <c r="O109" s="152">
        <v>9.1042165723957158</v>
      </c>
      <c r="P109" s="154">
        <v>64193</v>
      </c>
      <c r="Q109" s="154">
        <v>710073</v>
      </c>
      <c r="R109" s="152">
        <v>9.04033810608205</v>
      </c>
      <c r="S109" s="154">
        <v>63579</v>
      </c>
      <c r="T109" s="154">
        <v>709961</v>
      </c>
      <c r="U109" s="152">
        <v>8.9552806421761186</v>
      </c>
      <c r="V109" s="154">
        <v>63267</v>
      </c>
      <c r="W109" s="154">
        <v>710840</v>
      </c>
      <c r="X109" s="152">
        <v>8.9003151201395525</v>
      </c>
      <c r="Y109" s="205">
        <v>62422</v>
      </c>
      <c r="Z109" s="154">
        <v>711247</v>
      </c>
      <c r="AA109" s="152">
        <v>8.776416631634298</v>
      </c>
      <c r="AB109" s="154">
        <v>61923</v>
      </c>
      <c r="AC109" s="154">
        <v>712879</v>
      </c>
      <c r="AD109" s="152">
        <v>8.6863268521025319</v>
      </c>
      <c r="AE109" s="154">
        <v>61875</v>
      </c>
      <c r="AF109" s="154">
        <v>720530</v>
      </c>
      <c r="AG109" s="152">
        <v>8.5874286983192931</v>
      </c>
      <c r="AH109" s="154">
        <v>61416</v>
      </c>
      <c r="AI109" s="154">
        <v>719931</v>
      </c>
      <c r="AJ109" s="152">
        <v>8.5308175366805994</v>
      </c>
      <c r="AK109" s="154">
        <v>61108</v>
      </c>
      <c r="AL109" s="154">
        <v>720052</v>
      </c>
      <c r="AM109" s="152">
        <v>8.4866093004394134</v>
      </c>
      <c r="AN109" s="154">
        <v>61404</v>
      </c>
      <c r="AO109" s="154">
        <v>723632</v>
      </c>
      <c r="AP109" s="152">
        <v>8.4855285559510918</v>
      </c>
      <c r="AQ109" s="154">
        <v>62271</v>
      </c>
      <c r="AR109" s="154">
        <v>720960</v>
      </c>
      <c r="AS109" s="152">
        <v>8.6372336884154457</v>
      </c>
      <c r="AT109" s="154">
        <v>61967</v>
      </c>
      <c r="AU109" s="154">
        <v>706781</v>
      </c>
      <c r="AV109" s="152">
        <v>8.7674965795628346</v>
      </c>
      <c r="AW109" s="154">
        <v>62068</v>
      </c>
      <c r="AX109" s="154">
        <v>697572</v>
      </c>
      <c r="AY109" s="152">
        <v>8.8977195185586577</v>
      </c>
      <c r="AZ109" s="154">
        <v>61810</v>
      </c>
      <c r="BA109" s="154">
        <v>685730</v>
      </c>
      <c r="BB109" s="152">
        <v>9.0137517681886443</v>
      </c>
      <c r="BC109" s="154">
        <v>61169</v>
      </c>
      <c r="BD109" s="154">
        <v>674691</v>
      </c>
      <c r="BE109" s="152">
        <v>9.0662243901282213</v>
      </c>
      <c r="BF109" s="154">
        <v>61262</v>
      </c>
      <c r="BG109" s="154">
        <v>669583</v>
      </c>
      <c r="BH109" s="152">
        <v>9.14927648999452</v>
      </c>
      <c r="BI109" s="154">
        <v>61123</v>
      </c>
      <c r="BJ109" s="154">
        <v>655321</v>
      </c>
      <c r="BK109" s="152">
        <v>9.3271846926925885</v>
      </c>
      <c r="BL109" s="154">
        <v>60993</v>
      </c>
      <c r="BM109" s="154">
        <v>637622</v>
      </c>
      <c r="BN109" s="152">
        <v>9.5656987996022718</v>
      </c>
      <c r="BO109" s="154">
        <v>61021</v>
      </c>
      <c r="BP109" s="154">
        <v>615865</v>
      </c>
      <c r="BQ109" s="152">
        <v>9.9081779286044842</v>
      </c>
      <c r="BR109" s="154">
        <v>61048</v>
      </c>
      <c r="BS109" s="154">
        <v>595224</v>
      </c>
      <c r="BT109" s="152">
        <v>10.256306869346666</v>
      </c>
      <c r="BU109" s="154">
        <v>60983</v>
      </c>
      <c r="BV109" s="154">
        <v>575362</v>
      </c>
      <c r="BW109" s="152">
        <v>10.599066326938519</v>
      </c>
      <c r="BX109" s="154">
        <v>60414</v>
      </c>
      <c r="BY109" s="154">
        <v>556576</v>
      </c>
      <c r="BZ109" s="152">
        <f t="shared" si="1"/>
        <v>10.854582303225435</v>
      </c>
    </row>
    <row r="110" spans="1:78" x14ac:dyDescent="0.2">
      <c r="A110" s="158" t="s">
        <v>183</v>
      </c>
      <c r="B110" s="158" t="s">
        <v>211</v>
      </c>
      <c r="C110" s="158" t="s">
        <v>294</v>
      </c>
      <c r="D110" s="158" t="s">
        <v>295</v>
      </c>
      <c r="E110" s="158" t="s">
        <v>397</v>
      </c>
      <c r="F110" s="158" t="s">
        <v>84</v>
      </c>
      <c r="G110" s="170">
        <v>12879</v>
      </c>
      <c r="H110" s="193">
        <v>122601</v>
      </c>
      <c r="I110" s="191">
        <v>10.504808280519736</v>
      </c>
      <c r="J110" s="154">
        <v>12941</v>
      </c>
      <c r="K110" s="157">
        <v>122064</v>
      </c>
      <c r="L110" s="152">
        <v>10.60181544108009</v>
      </c>
      <c r="M110" s="154">
        <v>13024</v>
      </c>
      <c r="N110" s="154">
        <v>121705</v>
      </c>
      <c r="O110" s="152">
        <v>10.701285896224476</v>
      </c>
      <c r="P110" s="154">
        <v>13076</v>
      </c>
      <c r="Q110" s="154">
        <v>121985</v>
      </c>
      <c r="R110" s="152">
        <v>10.719350739845062</v>
      </c>
      <c r="S110" s="154">
        <v>13096</v>
      </c>
      <c r="T110" s="154">
        <v>122263</v>
      </c>
      <c r="U110" s="152">
        <v>10.711335399916573</v>
      </c>
      <c r="V110" s="154">
        <v>13097</v>
      </c>
      <c r="W110" s="154">
        <v>122325</v>
      </c>
      <c r="X110" s="152">
        <v>10.706723891273247</v>
      </c>
      <c r="Y110" s="205">
        <v>13073</v>
      </c>
      <c r="Z110" s="154">
        <v>122257</v>
      </c>
      <c r="AA110" s="152">
        <v>10.693048250815904</v>
      </c>
      <c r="AB110" s="154">
        <v>12930</v>
      </c>
      <c r="AC110" s="154">
        <v>122603</v>
      </c>
      <c r="AD110" s="152">
        <v>10.546234594585776</v>
      </c>
      <c r="AE110" s="154">
        <v>12828</v>
      </c>
      <c r="AF110" s="154">
        <v>123337</v>
      </c>
      <c r="AG110" s="152">
        <v>10.400771868944435</v>
      </c>
      <c r="AH110" s="154">
        <v>12785</v>
      </c>
      <c r="AI110" s="154">
        <v>123014</v>
      </c>
      <c r="AJ110" s="152">
        <v>10.39312598566017</v>
      </c>
      <c r="AK110" s="154">
        <v>12715</v>
      </c>
      <c r="AL110" s="154">
        <v>122708</v>
      </c>
      <c r="AM110" s="152">
        <v>10.361997587769338</v>
      </c>
      <c r="AN110" s="154">
        <v>12714</v>
      </c>
      <c r="AO110" s="154">
        <v>123067</v>
      </c>
      <c r="AP110" s="152">
        <v>10.330957933483386</v>
      </c>
      <c r="AQ110" s="154">
        <v>12837</v>
      </c>
      <c r="AR110" s="154">
        <v>123204</v>
      </c>
      <c r="AS110" s="152">
        <v>10.419304568033505</v>
      </c>
      <c r="AT110" s="154">
        <v>12690</v>
      </c>
      <c r="AU110" s="154">
        <v>121633</v>
      </c>
      <c r="AV110" s="152">
        <v>10.433023932649856</v>
      </c>
      <c r="AW110" s="154">
        <v>12617</v>
      </c>
      <c r="AX110" s="154">
        <v>120537</v>
      </c>
      <c r="AY110" s="152">
        <v>10.467325385566257</v>
      </c>
      <c r="AZ110" s="154">
        <v>12618</v>
      </c>
      <c r="BA110" s="154">
        <v>119613</v>
      </c>
      <c r="BB110" s="152">
        <v>10.54902059140729</v>
      </c>
      <c r="BC110" s="154">
        <v>12496</v>
      </c>
      <c r="BD110" s="154">
        <v>117974</v>
      </c>
      <c r="BE110" s="152">
        <v>10.592164375201316</v>
      </c>
      <c r="BF110" s="154">
        <v>12549</v>
      </c>
      <c r="BG110" s="154">
        <v>117881</v>
      </c>
      <c r="BH110" s="152">
        <v>10.645481460116558</v>
      </c>
      <c r="BI110" s="154">
        <v>12494</v>
      </c>
      <c r="BJ110" s="154">
        <v>115977</v>
      </c>
      <c r="BK110" s="152">
        <v>10.772825646464385</v>
      </c>
      <c r="BL110" s="154">
        <v>12471</v>
      </c>
      <c r="BM110" s="154">
        <v>113525</v>
      </c>
      <c r="BN110" s="152">
        <v>10.985245540629817</v>
      </c>
      <c r="BO110" s="154">
        <v>12579</v>
      </c>
      <c r="BP110" s="154">
        <v>110890</v>
      </c>
      <c r="BQ110" s="152">
        <v>11.343673911083055</v>
      </c>
      <c r="BR110" s="154">
        <v>12594</v>
      </c>
      <c r="BS110" s="154">
        <v>107969</v>
      </c>
      <c r="BT110" s="152">
        <v>11.664459242930841</v>
      </c>
      <c r="BU110" s="154">
        <v>12540</v>
      </c>
      <c r="BV110" s="154">
        <v>104865</v>
      </c>
      <c r="BW110" s="152">
        <v>11.958232012587612</v>
      </c>
      <c r="BX110" s="154">
        <v>12547</v>
      </c>
      <c r="BY110" s="154">
        <v>102360</v>
      </c>
      <c r="BZ110" s="152">
        <f t="shared" si="1"/>
        <v>12.257717858538491</v>
      </c>
    </row>
    <row r="111" spans="1:78" x14ac:dyDescent="0.2">
      <c r="A111" s="158" t="s">
        <v>179</v>
      </c>
      <c r="B111" s="158" t="s">
        <v>203</v>
      </c>
      <c r="C111" s="158" t="s">
        <v>204</v>
      </c>
      <c r="D111" s="158" t="s">
        <v>205</v>
      </c>
      <c r="E111" s="158" t="s">
        <v>398</v>
      </c>
      <c r="F111" s="158" t="s">
        <v>85</v>
      </c>
      <c r="G111" s="170">
        <v>13029</v>
      </c>
      <c r="H111" s="193">
        <v>114589</v>
      </c>
      <c r="I111" s="191">
        <v>11.370201328225223</v>
      </c>
      <c r="J111" s="154">
        <v>12897</v>
      </c>
      <c r="K111" s="157">
        <v>113993</v>
      </c>
      <c r="L111" s="152">
        <v>11.313852604984517</v>
      </c>
      <c r="M111" s="154">
        <v>12789</v>
      </c>
      <c r="N111" s="154">
        <v>113557</v>
      </c>
      <c r="O111" s="152">
        <v>11.262185510360435</v>
      </c>
      <c r="P111" s="154">
        <v>12759</v>
      </c>
      <c r="Q111" s="154">
        <v>113443</v>
      </c>
      <c r="R111" s="152">
        <v>11.247057993882391</v>
      </c>
      <c r="S111" s="154">
        <v>12753</v>
      </c>
      <c r="T111" s="154">
        <v>112934</v>
      </c>
      <c r="U111" s="152">
        <v>11.292436290222609</v>
      </c>
      <c r="V111" s="154">
        <v>12597</v>
      </c>
      <c r="W111" s="154">
        <v>112207</v>
      </c>
      <c r="X111" s="152">
        <v>11.22657231723511</v>
      </c>
      <c r="Y111" s="205">
        <v>12621</v>
      </c>
      <c r="Z111" s="154">
        <v>112506</v>
      </c>
      <c r="AA111" s="152">
        <v>11.21806836968695</v>
      </c>
      <c r="AB111" s="154">
        <v>12606</v>
      </c>
      <c r="AC111" s="154">
        <v>112608</v>
      </c>
      <c r="AD111" s="152">
        <v>11.19458653026428</v>
      </c>
      <c r="AE111" s="154">
        <v>12625</v>
      </c>
      <c r="AF111" s="154">
        <v>113399</v>
      </c>
      <c r="AG111" s="152">
        <v>11.133255143343415</v>
      </c>
      <c r="AH111" s="154">
        <v>12777</v>
      </c>
      <c r="AI111" s="154">
        <v>113888</v>
      </c>
      <c r="AJ111" s="152">
        <v>11.218916830570384</v>
      </c>
      <c r="AK111" s="154">
        <v>12862</v>
      </c>
      <c r="AL111" s="154">
        <v>114528</v>
      </c>
      <c r="AM111" s="152">
        <v>11.230441464096117</v>
      </c>
      <c r="AN111" s="154">
        <v>12934</v>
      </c>
      <c r="AO111" s="154">
        <v>115443</v>
      </c>
      <c r="AP111" s="152">
        <v>11.203797545108841</v>
      </c>
      <c r="AQ111" s="154">
        <v>13122</v>
      </c>
      <c r="AR111" s="154">
        <v>114828</v>
      </c>
      <c r="AS111" s="152">
        <v>11.427526387292298</v>
      </c>
      <c r="AT111" s="154">
        <v>13214</v>
      </c>
      <c r="AU111" s="154">
        <v>112989</v>
      </c>
      <c r="AV111" s="152">
        <v>11.694943755586827</v>
      </c>
      <c r="AW111" s="154">
        <v>13315</v>
      </c>
      <c r="AX111" s="154">
        <v>111713</v>
      </c>
      <c r="AY111" s="152">
        <v>11.918935128409407</v>
      </c>
      <c r="AZ111" s="154">
        <v>13339</v>
      </c>
      <c r="BA111" s="154">
        <v>109809</v>
      </c>
      <c r="BB111" s="152">
        <v>12.147456037301133</v>
      </c>
      <c r="BC111" s="154">
        <v>13250</v>
      </c>
      <c r="BD111" s="154">
        <v>108467</v>
      </c>
      <c r="BE111" s="152">
        <v>12.215696940083159</v>
      </c>
      <c r="BF111" s="154">
        <v>13391</v>
      </c>
      <c r="BG111" s="154">
        <v>108184</v>
      </c>
      <c r="BH111" s="152">
        <v>12.377985654070841</v>
      </c>
      <c r="BI111" s="154">
        <v>13286</v>
      </c>
      <c r="BJ111" s="154">
        <v>105444</v>
      </c>
      <c r="BK111" s="152">
        <v>12.600053108759152</v>
      </c>
      <c r="BL111" s="154">
        <v>13236</v>
      </c>
      <c r="BM111" s="154">
        <v>102801</v>
      </c>
      <c r="BN111" s="152">
        <v>12.875361134619311</v>
      </c>
      <c r="BO111" s="154">
        <v>13140</v>
      </c>
      <c r="BP111" s="154">
        <v>98753</v>
      </c>
      <c r="BQ111" s="152">
        <v>13.305924883294685</v>
      </c>
      <c r="BR111" s="154">
        <v>12820</v>
      </c>
      <c r="BS111" s="154">
        <v>93871</v>
      </c>
      <c r="BT111" s="152">
        <v>13.657039980398633</v>
      </c>
      <c r="BU111" s="154">
        <v>12485</v>
      </c>
      <c r="BV111" s="154">
        <v>89578</v>
      </c>
      <c r="BW111" s="152">
        <v>13.937573957891447</v>
      </c>
      <c r="BX111" s="154">
        <v>12225</v>
      </c>
      <c r="BY111" s="154">
        <v>85825</v>
      </c>
      <c r="BZ111" s="152">
        <f t="shared" si="1"/>
        <v>14.244101369064957</v>
      </c>
    </row>
    <row r="112" spans="1:78" x14ac:dyDescent="0.2">
      <c r="A112" s="158" t="s">
        <v>182</v>
      </c>
      <c r="B112" s="158" t="s">
        <v>219</v>
      </c>
      <c r="C112" s="158" t="s">
        <v>251</v>
      </c>
      <c r="D112" s="158" t="s">
        <v>252</v>
      </c>
      <c r="E112" s="158" t="s">
        <v>399</v>
      </c>
      <c r="F112" s="158" t="s">
        <v>86</v>
      </c>
      <c r="G112" s="170">
        <v>7155</v>
      </c>
      <c r="H112" s="193">
        <v>80242</v>
      </c>
      <c r="I112" s="191">
        <v>8.91677675033025</v>
      </c>
      <c r="J112" s="154">
        <v>7219</v>
      </c>
      <c r="K112" s="157">
        <v>80374</v>
      </c>
      <c r="L112" s="152">
        <v>8.9817602707343163</v>
      </c>
      <c r="M112" s="154">
        <v>7246</v>
      </c>
      <c r="N112" s="154">
        <v>80379</v>
      </c>
      <c r="O112" s="152">
        <v>9.0147924209059571</v>
      </c>
      <c r="P112" s="154">
        <v>7285</v>
      </c>
      <c r="Q112" s="154">
        <v>80628</v>
      </c>
      <c r="R112" s="152">
        <v>9.0353227166741092</v>
      </c>
      <c r="S112" s="154">
        <v>7201</v>
      </c>
      <c r="T112" s="154">
        <v>80356</v>
      </c>
      <c r="U112" s="152">
        <v>8.9613718950669519</v>
      </c>
      <c r="V112" s="154">
        <v>7193</v>
      </c>
      <c r="W112" s="154">
        <v>80650</v>
      </c>
      <c r="X112" s="152">
        <v>8.9187848729076258</v>
      </c>
      <c r="Y112" s="205">
        <v>7162</v>
      </c>
      <c r="Z112" s="154">
        <v>80568</v>
      </c>
      <c r="AA112" s="152">
        <v>8.8893853639161957</v>
      </c>
      <c r="AB112" s="154">
        <v>7133</v>
      </c>
      <c r="AC112" s="154">
        <v>80967</v>
      </c>
      <c r="AD112" s="152">
        <v>8.8097620018032039</v>
      </c>
      <c r="AE112" s="154">
        <v>7108</v>
      </c>
      <c r="AF112" s="154">
        <v>81713</v>
      </c>
      <c r="AG112" s="152">
        <v>8.6987382668608415</v>
      </c>
      <c r="AH112" s="154">
        <v>7141</v>
      </c>
      <c r="AI112" s="154">
        <v>81286</v>
      </c>
      <c r="AJ112" s="152">
        <v>8.7850306325812557</v>
      </c>
      <c r="AK112" s="154">
        <v>7191</v>
      </c>
      <c r="AL112" s="154">
        <v>81127</v>
      </c>
      <c r="AM112" s="152">
        <v>8.8638800892427927</v>
      </c>
      <c r="AN112" s="154">
        <v>7246</v>
      </c>
      <c r="AO112" s="154">
        <v>81678</v>
      </c>
      <c r="AP112" s="152">
        <v>8.871421925120595</v>
      </c>
      <c r="AQ112" s="154">
        <v>7295</v>
      </c>
      <c r="AR112" s="154">
        <v>80843</v>
      </c>
      <c r="AS112" s="152">
        <v>9.0236631495614965</v>
      </c>
      <c r="AT112" s="154">
        <v>7189</v>
      </c>
      <c r="AU112" s="154">
        <v>79282</v>
      </c>
      <c r="AV112" s="152">
        <v>9.067631997174642</v>
      </c>
      <c r="AW112" s="154">
        <v>7204</v>
      </c>
      <c r="AX112" s="154">
        <v>78591</v>
      </c>
      <c r="AY112" s="152">
        <v>9.1664439948594616</v>
      </c>
      <c r="AZ112" s="154">
        <v>7158</v>
      </c>
      <c r="BA112" s="154">
        <v>77433</v>
      </c>
      <c r="BB112" s="152">
        <v>9.2441207237224443</v>
      </c>
      <c r="BC112" s="154">
        <v>7042</v>
      </c>
      <c r="BD112" s="154">
        <v>76185</v>
      </c>
      <c r="BE112" s="152">
        <v>9.2432893614228515</v>
      </c>
      <c r="BF112" s="154">
        <v>7047</v>
      </c>
      <c r="BG112" s="154">
        <v>75810</v>
      </c>
      <c r="BH112" s="152">
        <v>9.2956074396517607</v>
      </c>
      <c r="BI112" s="154">
        <v>7067</v>
      </c>
      <c r="BJ112" s="154">
        <v>74139</v>
      </c>
      <c r="BK112" s="152">
        <v>9.5320951186285221</v>
      </c>
      <c r="BL112" s="154">
        <v>7027</v>
      </c>
      <c r="BM112" s="154">
        <v>72054</v>
      </c>
      <c r="BN112" s="152">
        <v>9.7524079162850086</v>
      </c>
      <c r="BO112" s="154">
        <v>7086</v>
      </c>
      <c r="BP112" s="154">
        <v>69428</v>
      </c>
      <c r="BQ112" s="152">
        <v>10.206256841620096</v>
      </c>
      <c r="BR112" s="154">
        <v>7001</v>
      </c>
      <c r="BS112" s="154">
        <v>66795</v>
      </c>
      <c r="BT112" s="152">
        <v>10.481323452354218</v>
      </c>
      <c r="BU112" s="154">
        <v>6937</v>
      </c>
      <c r="BV112" s="154">
        <v>65079</v>
      </c>
      <c r="BW112" s="152">
        <v>10.659352479294396</v>
      </c>
      <c r="BX112" s="154">
        <v>6872</v>
      </c>
      <c r="BY112" s="154">
        <v>63054</v>
      </c>
      <c r="BZ112" s="152">
        <f t="shared" si="1"/>
        <v>10.898594855203477</v>
      </c>
    </row>
    <row r="113" spans="1:78" x14ac:dyDescent="0.2">
      <c r="A113" s="158" t="s">
        <v>182</v>
      </c>
      <c r="B113" s="158" t="s">
        <v>219</v>
      </c>
      <c r="C113" s="158" t="s">
        <v>251</v>
      </c>
      <c r="D113" s="158" t="s">
        <v>252</v>
      </c>
      <c r="E113" s="158" t="s">
        <v>400</v>
      </c>
      <c r="F113" s="158" t="s">
        <v>87</v>
      </c>
      <c r="G113" s="170">
        <v>9554</v>
      </c>
      <c r="H113" s="193">
        <v>138623</v>
      </c>
      <c r="I113" s="191">
        <v>6.8920741868232547</v>
      </c>
      <c r="J113" s="154">
        <v>9514</v>
      </c>
      <c r="K113" s="157">
        <v>138015</v>
      </c>
      <c r="L113" s="152">
        <v>6.8934536101148431</v>
      </c>
      <c r="M113" s="154">
        <v>9503</v>
      </c>
      <c r="N113" s="154">
        <v>138049</v>
      </c>
      <c r="O113" s="152">
        <v>6.8837876406203593</v>
      </c>
      <c r="P113" s="154">
        <v>9487</v>
      </c>
      <c r="Q113" s="154">
        <v>138658</v>
      </c>
      <c r="R113" s="152">
        <v>6.8420141643468106</v>
      </c>
      <c r="S113" s="154">
        <v>9452</v>
      </c>
      <c r="T113" s="154">
        <v>138696</v>
      </c>
      <c r="U113" s="152">
        <v>6.8149045394243535</v>
      </c>
      <c r="V113" s="154">
        <v>9437</v>
      </c>
      <c r="W113" s="154">
        <v>139154</v>
      </c>
      <c r="X113" s="152">
        <v>6.7816951003923709</v>
      </c>
      <c r="Y113" s="205">
        <v>9373</v>
      </c>
      <c r="Z113" s="154">
        <v>139503</v>
      </c>
      <c r="AA113" s="152">
        <v>6.7188519243313758</v>
      </c>
      <c r="AB113" s="154">
        <v>9336</v>
      </c>
      <c r="AC113" s="154">
        <v>140064</v>
      </c>
      <c r="AD113" s="152">
        <v>6.6655243317340647</v>
      </c>
      <c r="AE113" s="154">
        <v>9205</v>
      </c>
      <c r="AF113" s="154">
        <v>141311</v>
      </c>
      <c r="AG113" s="152">
        <v>6.5140010331821303</v>
      </c>
      <c r="AH113" s="154">
        <v>9113</v>
      </c>
      <c r="AI113" s="154">
        <v>141260</v>
      </c>
      <c r="AJ113" s="152">
        <v>6.451224692057199</v>
      </c>
      <c r="AK113" s="154">
        <v>9083</v>
      </c>
      <c r="AL113" s="154">
        <v>141382</v>
      </c>
      <c r="AM113" s="152">
        <v>6.424438754579791</v>
      </c>
      <c r="AN113" s="154">
        <v>9094</v>
      </c>
      <c r="AO113" s="154">
        <v>142292</v>
      </c>
      <c r="AP113" s="152">
        <v>6.3910831248418747</v>
      </c>
      <c r="AQ113" s="154">
        <v>9085</v>
      </c>
      <c r="AR113" s="154">
        <v>141076</v>
      </c>
      <c r="AS113" s="152">
        <v>6.4397913181547528</v>
      </c>
      <c r="AT113" s="154">
        <v>8991</v>
      </c>
      <c r="AU113" s="154">
        <v>138224</v>
      </c>
      <c r="AV113" s="152">
        <v>6.5046591040629709</v>
      </c>
      <c r="AW113" s="154">
        <v>8897</v>
      </c>
      <c r="AX113" s="154">
        <v>135923</v>
      </c>
      <c r="AY113" s="152">
        <v>6.5456177394554267</v>
      </c>
      <c r="AZ113" s="154">
        <v>8824</v>
      </c>
      <c r="BA113" s="154">
        <v>133202</v>
      </c>
      <c r="BB113" s="152">
        <v>6.62452515727992</v>
      </c>
      <c r="BC113" s="154">
        <v>8610</v>
      </c>
      <c r="BD113" s="154">
        <v>130709</v>
      </c>
      <c r="BE113" s="152">
        <v>6.5871516115952229</v>
      </c>
      <c r="BF113" s="154">
        <v>8540</v>
      </c>
      <c r="BG113" s="154">
        <v>129644</v>
      </c>
      <c r="BH113" s="152">
        <v>6.5872697540958312</v>
      </c>
      <c r="BI113" s="154">
        <v>8486</v>
      </c>
      <c r="BJ113" s="154">
        <v>126427</v>
      </c>
      <c r="BK113" s="152">
        <v>6.7121738236294455</v>
      </c>
      <c r="BL113" s="154">
        <v>8484</v>
      </c>
      <c r="BM113" s="154">
        <v>122977</v>
      </c>
      <c r="BN113" s="152">
        <v>6.8988510046594076</v>
      </c>
      <c r="BO113" s="154">
        <v>8380</v>
      </c>
      <c r="BP113" s="154">
        <v>117923</v>
      </c>
      <c r="BQ113" s="152">
        <v>7.1063320980639917</v>
      </c>
      <c r="BR113" s="154">
        <v>8250</v>
      </c>
      <c r="BS113" s="154">
        <v>112777</v>
      </c>
      <c r="BT113" s="152">
        <v>7.3153213864529114</v>
      </c>
      <c r="BU113" s="154">
        <v>8181</v>
      </c>
      <c r="BV113" s="154">
        <v>109245</v>
      </c>
      <c r="BW113" s="152">
        <v>7.4886722504462444</v>
      </c>
      <c r="BX113" s="154">
        <v>8146</v>
      </c>
      <c r="BY113" s="154">
        <v>105780</v>
      </c>
      <c r="BZ113" s="152">
        <f t="shared" si="1"/>
        <v>7.7008886367933442</v>
      </c>
    </row>
    <row r="114" spans="1:78" x14ac:dyDescent="0.2">
      <c r="A114" s="158" t="s">
        <v>180</v>
      </c>
      <c r="B114" s="158" t="s">
        <v>215</v>
      </c>
      <c r="C114" s="158" t="s">
        <v>246</v>
      </c>
      <c r="D114" s="158" t="s">
        <v>247</v>
      </c>
      <c r="E114" s="158" t="s">
        <v>401</v>
      </c>
      <c r="F114" s="158" t="s">
        <v>88</v>
      </c>
      <c r="G114" s="170">
        <v>8825</v>
      </c>
      <c r="H114" s="193">
        <v>86860</v>
      </c>
      <c r="I114" s="191">
        <v>10.160027630670044</v>
      </c>
      <c r="J114" s="154">
        <v>8807</v>
      </c>
      <c r="K114" s="157">
        <v>86193</v>
      </c>
      <c r="L114" s="152">
        <v>10.217767104057174</v>
      </c>
      <c r="M114" s="154">
        <v>8807</v>
      </c>
      <c r="N114" s="154">
        <v>85770</v>
      </c>
      <c r="O114" s="152">
        <v>10.268159029963856</v>
      </c>
      <c r="P114" s="154">
        <v>8762</v>
      </c>
      <c r="Q114" s="154">
        <v>85545</v>
      </c>
      <c r="R114" s="152">
        <v>10.242562394061604</v>
      </c>
      <c r="S114" s="154">
        <v>8768</v>
      </c>
      <c r="T114" s="154">
        <v>85694</v>
      </c>
      <c r="U114" s="152">
        <v>10.231754848647514</v>
      </c>
      <c r="V114" s="154">
        <v>8674</v>
      </c>
      <c r="W114" s="154">
        <v>85510</v>
      </c>
      <c r="X114" s="152">
        <v>10.143842825400538</v>
      </c>
      <c r="Y114" s="205">
        <v>8666</v>
      </c>
      <c r="Z114" s="154">
        <v>85355</v>
      </c>
      <c r="AA114" s="152">
        <v>10.152890867553161</v>
      </c>
      <c r="AB114" s="154">
        <v>8715</v>
      </c>
      <c r="AC114" s="154">
        <v>85262</v>
      </c>
      <c r="AD114" s="152">
        <v>10.221435105908846</v>
      </c>
      <c r="AE114" s="154">
        <v>8674</v>
      </c>
      <c r="AF114" s="154">
        <v>85822</v>
      </c>
      <c r="AG114" s="152">
        <v>10.106965579921233</v>
      </c>
      <c r="AH114" s="154">
        <v>8678</v>
      </c>
      <c r="AI114" s="154">
        <v>85752</v>
      </c>
      <c r="AJ114" s="152">
        <v>10.119880585875549</v>
      </c>
      <c r="AK114" s="154">
        <v>8672</v>
      </c>
      <c r="AL114" s="154">
        <v>85720</v>
      </c>
      <c r="AM114" s="152">
        <v>10.116658889407374</v>
      </c>
      <c r="AN114" s="154">
        <v>8731</v>
      </c>
      <c r="AO114" s="154">
        <v>85911</v>
      </c>
      <c r="AP114" s="152">
        <v>10.162842942114514</v>
      </c>
      <c r="AQ114" s="154">
        <v>8847</v>
      </c>
      <c r="AR114" s="154">
        <v>85556</v>
      </c>
      <c r="AS114" s="152">
        <v>10.340595633269437</v>
      </c>
      <c r="AT114" s="154">
        <v>8784</v>
      </c>
      <c r="AU114" s="154">
        <v>84233</v>
      </c>
      <c r="AV114" s="152">
        <v>10.428216969596239</v>
      </c>
      <c r="AW114" s="154">
        <v>8782</v>
      </c>
      <c r="AX114" s="154">
        <v>83314</v>
      </c>
      <c r="AY114" s="152">
        <v>10.540845476150466</v>
      </c>
      <c r="AZ114" s="154">
        <v>8798</v>
      </c>
      <c r="BA114" s="154">
        <v>82728</v>
      </c>
      <c r="BB114" s="152">
        <v>10.634851561744513</v>
      </c>
      <c r="BC114" s="154">
        <v>8759</v>
      </c>
      <c r="BD114" s="154">
        <v>81159</v>
      </c>
      <c r="BE114" s="152">
        <v>10.792395174903584</v>
      </c>
      <c r="BF114" s="154">
        <v>8828</v>
      </c>
      <c r="BG114" s="154">
        <v>81231</v>
      </c>
      <c r="BH114" s="152">
        <v>10.867772155950314</v>
      </c>
      <c r="BI114" s="154">
        <v>8830</v>
      </c>
      <c r="BJ114" s="154">
        <v>79783</v>
      </c>
      <c r="BK114" s="152">
        <v>11.06752064976248</v>
      </c>
      <c r="BL114" s="154">
        <v>8805</v>
      </c>
      <c r="BM114" s="154">
        <v>78145</v>
      </c>
      <c r="BN114" s="152">
        <v>11.267515516027897</v>
      </c>
      <c r="BO114" s="154">
        <v>8835</v>
      </c>
      <c r="BP114" s="154">
        <v>75849</v>
      </c>
      <c r="BQ114" s="152">
        <v>11.648143021002253</v>
      </c>
      <c r="BR114" s="154">
        <v>8764</v>
      </c>
      <c r="BS114" s="154">
        <v>73045</v>
      </c>
      <c r="BT114" s="152">
        <v>11.998083373263057</v>
      </c>
      <c r="BU114" s="154">
        <v>8753</v>
      </c>
      <c r="BV114" s="154">
        <v>71550</v>
      </c>
      <c r="BW114" s="152">
        <v>12.23340321453529</v>
      </c>
      <c r="BX114" s="154">
        <v>8741</v>
      </c>
      <c r="BY114" s="154">
        <v>70036</v>
      </c>
      <c r="BZ114" s="152">
        <f t="shared" si="1"/>
        <v>12.480724198983379</v>
      </c>
    </row>
    <row r="115" spans="1:78" x14ac:dyDescent="0.2">
      <c r="A115" s="158" t="s">
        <v>182</v>
      </c>
      <c r="B115" s="158" t="s">
        <v>219</v>
      </c>
      <c r="C115" s="158" t="s">
        <v>224</v>
      </c>
      <c r="D115" s="158" t="s">
        <v>225</v>
      </c>
      <c r="E115" s="158" t="s">
        <v>402</v>
      </c>
      <c r="F115" s="158" t="s">
        <v>89</v>
      </c>
      <c r="G115" s="170">
        <v>11825</v>
      </c>
      <c r="H115" s="193">
        <v>184306</v>
      </c>
      <c r="I115" s="191">
        <v>6.4159604136598922</v>
      </c>
      <c r="J115" s="154">
        <v>11891</v>
      </c>
      <c r="K115" s="157">
        <v>183471</v>
      </c>
      <c r="L115" s="152">
        <v>6.4811332581170857</v>
      </c>
      <c r="M115" s="154">
        <v>11818</v>
      </c>
      <c r="N115" s="154">
        <v>182446</v>
      </c>
      <c r="O115" s="152">
        <v>6.4775330782806968</v>
      </c>
      <c r="P115" s="154">
        <v>11817</v>
      </c>
      <c r="Q115" s="154">
        <v>182430</v>
      </c>
      <c r="R115" s="152">
        <v>6.4775530340404535</v>
      </c>
      <c r="S115" s="154">
        <v>11848</v>
      </c>
      <c r="T115" s="154">
        <v>182748</v>
      </c>
      <c r="U115" s="152">
        <v>6.4832446866723572</v>
      </c>
      <c r="V115" s="154">
        <v>11875</v>
      </c>
      <c r="W115" s="154">
        <v>183054</v>
      </c>
      <c r="X115" s="152">
        <v>6.4871567952625995</v>
      </c>
      <c r="Y115" s="205">
        <v>11763</v>
      </c>
      <c r="Z115" s="154">
        <v>182285</v>
      </c>
      <c r="AA115" s="152">
        <v>6.4530817127026365</v>
      </c>
      <c r="AB115" s="154">
        <v>11639</v>
      </c>
      <c r="AC115" s="154">
        <v>183152</v>
      </c>
      <c r="AD115" s="152">
        <v>6.3548309600768764</v>
      </c>
      <c r="AE115" s="154">
        <v>11585</v>
      </c>
      <c r="AF115" s="154">
        <v>184355</v>
      </c>
      <c r="AG115" s="152">
        <v>6.2840714925008809</v>
      </c>
      <c r="AH115" s="154">
        <v>11457</v>
      </c>
      <c r="AI115" s="154">
        <v>183530</v>
      </c>
      <c r="AJ115" s="152">
        <v>6.2425761455892772</v>
      </c>
      <c r="AK115" s="154">
        <v>11362</v>
      </c>
      <c r="AL115" s="154">
        <v>183157</v>
      </c>
      <c r="AM115" s="152">
        <v>6.203421108666336</v>
      </c>
      <c r="AN115" s="154">
        <v>11324</v>
      </c>
      <c r="AO115" s="154">
        <v>184422</v>
      </c>
      <c r="AP115" s="152">
        <v>6.1402652611944344</v>
      </c>
      <c r="AQ115" s="154">
        <v>11421</v>
      </c>
      <c r="AR115" s="154">
        <v>184322</v>
      </c>
      <c r="AS115" s="152">
        <v>6.1962218291902218</v>
      </c>
      <c r="AT115" s="154">
        <v>11268</v>
      </c>
      <c r="AU115" s="154">
        <v>181177</v>
      </c>
      <c r="AV115" s="152">
        <v>6.2193324759765316</v>
      </c>
      <c r="AW115" s="154">
        <v>11351</v>
      </c>
      <c r="AX115" s="154">
        <v>179916</v>
      </c>
      <c r="AY115" s="152">
        <v>6.309055336935014</v>
      </c>
      <c r="AZ115" s="154">
        <v>11363</v>
      </c>
      <c r="BA115" s="154">
        <v>177878</v>
      </c>
      <c r="BB115" s="152">
        <v>6.3880862163955072</v>
      </c>
      <c r="BC115" s="154">
        <v>11234</v>
      </c>
      <c r="BD115" s="154">
        <v>175040</v>
      </c>
      <c r="BE115" s="152">
        <v>6.417961608775137</v>
      </c>
      <c r="BF115" s="154">
        <v>11214</v>
      </c>
      <c r="BG115" s="154">
        <v>173975</v>
      </c>
      <c r="BH115" s="152">
        <v>6.4457537002442873</v>
      </c>
      <c r="BI115" s="154">
        <v>11277</v>
      </c>
      <c r="BJ115" s="154">
        <v>171461</v>
      </c>
      <c r="BK115" s="152">
        <v>6.5770058497267598</v>
      </c>
      <c r="BL115" s="154">
        <v>11427</v>
      </c>
      <c r="BM115" s="154">
        <v>167410</v>
      </c>
      <c r="BN115" s="152">
        <v>6.8257571232303933</v>
      </c>
      <c r="BO115" s="154">
        <v>11611</v>
      </c>
      <c r="BP115" s="154">
        <v>162687</v>
      </c>
      <c r="BQ115" s="152">
        <v>7.1370177088519675</v>
      </c>
      <c r="BR115" s="154">
        <v>11576</v>
      </c>
      <c r="BS115" s="154">
        <v>156974</v>
      </c>
      <c r="BT115" s="152">
        <v>7.3744696573954922</v>
      </c>
      <c r="BU115" s="154">
        <v>11710</v>
      </c>
      <c r="BV115" s="154">
        <v>153321</v>
      </c>
      <c r="BW115" s="152">
        <v>7.6375708480899558</v>
      </c>
      <c r="BX115" s="154">
        <v>11788</v>
      </c>
      <c r="BY115" s="154">
        <v>149719</v>
      </c>
      <c r="BZ115" s="152">
        <f t="shared" si="1"/>
        <v>7.8734161996807357</v>
      </c>
    </row>
    <row r="116" spans="1:78" x14ac:dyDescent="0.2">
      <c r="A116" s="158" t="s">
        <v>180</v>
      </c>
      <c r="B116" s="158" t="s">
        <v>215</v>
      </c>
      <c r="C116" s="158" t="s">
        <v>246</v>
      </c>
      <c r="D116" s="158" t="s">
        <v>247</v>
      </c>
      <c r="E116" s="158" t="s">
        <v>403</v>
      </c>
      <c r="F116" s="158" t="s">
        <v>90</v>
      </c>
      <c r="G116" s="170">
        <v>11756</v>
      </c>
      <c r="H116" s="193">
        <v>170553</v>
      </c>
      <c r="I116" s="191">
        <v>6.8928720104600911</v>
      </c>
      <c r="J116" s="154">
        <v>11783</v>
      </c>
      <c r="K116" s="157">
        <v>170739</v>
      </c>
      <c r="L116" s="152">
        <v>6.9011766497402469</v>
      </c>
      <c r="M116" s="154">
        <v>11812</v>
      </c>
      <c r="N116" s="154">
        <v>171409</v>
      </c>
      <c r="O116" s="152">
        <v>6.8911200695412731</v>
      </c>
      <c r="P116" s="154">
        <v>11791</v>
      </c>
      <c r="Q116" s="154">
        <v>171969</v>
      </c>
      <c r="R116" s="152">
        <v>6.8564683169641043</v>
      </c>
      <c r="S116" s="154">
        <v>11708</v>
      </c>
      <c r="T116" s="154">
        <v>172099</v>
      </c>
      <c r="U116" s="152">
        <v>6.8030610288264306</v>
      </c>
      <c r="V116" s="154">
        <v>11653</v>
      </c>
      <c r="W116" s="154">
        <v>172847</v>
      </c>
      <c r="X116" s="152">
        <v>6.7418005519332125</v>
      </c>
      <c r="Y116" s="205">
        <v>11484</v>
      </c>
      <c r="Z116" s="170">
        <v>173002</v>
      </c>
      <c r="AA116" s="152">
        <v>6.6380735482826791</v>
      </c>
      <c r="AB116" s="154">
        <v>11328</v>
      </c>
      <c r="AC116" s="154">
        <v>172618</v>
      </c>
      <c r="AD116" s="152">
        <v>6.5624674135953383</v>
      </c>
      <c r="AE116" s="154">
        <v>11271</v>
      </c>
      <c r="AF116" s="154">
        <v>173256</v>
      </c>
      <c r="AG116" s="152">
        <v>6.5054024103061368</v>
      </c>
      <c r="AH116" s="154">
        <v>11234</v>
      </c>
      <c r="AI116" s="154">
        <v>171919</v>
      </c>
      <c r="AJ116" s="152">
        <v>6.5344726295522886</v>
      </c>
      <c r="AK116" s="154">
        <v>11212</v>
      </c>
      <c r="AL116" s="154">
        <v>170938</v>
      </c>
      <c r="AM116" s="152">
        <v>6.5591033006119179</v>
      </c>
      <c r="AN116" s="154">
        <v>11223</v>
      </c>
      <c r="AO116" s="154">
        <v>170754</v>
      </c>
      <c r="AP116" s="152">
        <v>6.572613233072139</v>
      </c>
      <c r="AQ116" s="154">
        <v>11377</v>
      </c>
      <c r="AR116" s="154">
        <v>168974</v>
      </c>
      <c r="AS116" s="152">
        <v>6.7329885071076028</v>
      </c>
      <c r="AT116" s="154">
        <v>11254</v>
      </c>
      <c r="AU116" s="154">
        <v>165675</v>
      </c>
      <c r="AV116" s="152">
        <v>6.7928172627131422</v>
      </c>
      <c r="AW116" s="154">
        <v>11139</v>
      </c>
      <c r="AX116" s="154">
        <v>162937</v>
      </c>
      <c r="AY116" s="152">
        <v>6.8363846149125118</v>
      </c>
      <c r="AZ116" s="154">
        <v>11092</v>
      </c>
      <c r="BA116" s="154">
        <v>160170</v>
      </c>
      <c r="BB116" s="152">
        <v>6.9251420365861263</v>
      </c>
      <c r="BC116" s="154">
        <v>10964</v>
      </c>
      <c r="BD116" s="154">
        <v>156973</v>
      </c>
      <c r="BE116" s="152">
        <v>6.9846406706885897</v>
      </c>
      <c r="BF116" s="154">
        <v>10966</v>
      </c>
      <c r="BG116" s="154">
        <v>155995</v>
      </c>
      <c r="BH116" s="152">
        <v>7.029712490784962</v>
      </c>
      <c r="BI116" s="154">
        <v>10962</v>
      </c>
      <c r="BJ116" s="154">
        <v>152454</v>
      </c>
      <c r="BK116" s="152">
        <v>7.1903656184816409</v>
      </c>
      <c r="BL116" s="154">
        <v>11001</v>
      </c>
      <c r="BM116" s="154">
        <v>148989</v>
      </c>
      <c r="BN116" s="152">
        <v>7.3837665867949989</v>
      </c>
      <c r="BO116" s="154">
        <v>10966</v>
      </c>
      <c r="BP116" s="154">
        <v>143875</v>
      </c>
      <c r="BQ116" s="152">
        <v>7.6218940052128579</v>
      </c>
      <c r="BR116" s="154">
        <v>10844</v>
      </c>
      <c r="BS116" s="154">
        <v>139387</v>
      </c>
      <c r="BT116" s="152">
        <v>7.7797786020217101</v>
      </c>
      <c r="BU116" s="154">
        <v>10728</v>
      </c>
      <c r="BV116" s="154">
        <v>135897</v>
      </c>
      <c r="BW116" s="152">
        <v>7.8942140003090575</v>
      </c>
      <c r="BX116" s="154">
        <v>10631</v>
      </c>
      <c r="BY116" s="154">
        <v>132771</v>
      </c>
      <c r="BZ116" s="152">
        <f t="shared" si="1"/>
        <v>8.0070196051848672</v>
      </c>
    </row>
    <row r="117" spans="1:78" x14ac:dyDescent="0.2">
      <c r="A117" s="158" t="s">
        <v>181</v>
      </c>
      <c r="B117" s="158" t="s">
        <v>199</v>
      </c>
      <c r="C117" s="158" t="s">
        <v>257</v>
      </c>
      <c r="D117" s="158" t="s">
        <v>258</v>
      </c>
      <c r="E117" s="158" t="s">
        <v>404</v>
      </c>
      <c r="F117" s="158" t="s">
        <v>91</v>
      </c>
      <c r="G117" s="170">
        <v>17469</v>
      </c>
      <c r="H117" s="193">
        <v>190740</v>
      </c>
      <c r="I117" s="191">
        <v>9.1585404215162001</v>
      </c>
      <c r="J117" s="154">
        <v>17292</v>
      </c>
      <c r="K117" s="157">
        <v>189845</v>
      </c>
      <c r="L117" s="152">
        <v>9.1084832363243695</v>
      </c>
      <c r="M117" s="154">
        <v>17047</v>
      </c>
      <c r="N117" s="154">
        <v>188621</v>
      </c>
      <c r="O117" s="152">
        <v>9.0376999379708511</v>
      </c>
      <c r="P117" s="154">
        <v>16895</v>
      </c>
      <c r="Q117" s="154">
        <v>188319</v>
      </c>
      <c r="R117" s="152">
        <v>8.9714792453230956</v>
      </c>
      <c r="S117" s="154">
        <v>16700</v>
      </c>
      <c r="T117" s="154">
        <v>187338</v>
      </c>
      <c r="U117" s="152">
        <v>8.9143686812072289</v>
      </c>
      <c r="V117" s="154">
        <v>16420</v>
      </c>
      <c r="W117" s="154">
        <v>186740</v>
      </c>
      <c r="X117" s="152">
        <v>8.7929741887115771</v>
      </c>
      <c r="Y117" s="205">
        <v>16205</v>
      </c>
      <c r="Z117" s="154">
        <v>186175</v>
      </c>
      <c r="AA117" s="152">
        <v>8.7041761783268434</v>
      </c>
      <c r="AB117" s="154">
        <v>15831</v>
      </c>
      <c r="AC117" s="154">
        <v>185687</v>
      </c>
      <c r="AD117" s="152">
        <v>8.5256372282389172</v>
      </c>
      <c r="AE117" s="154">
        <v>15487</v>
      </c>
      <c r="AF117" s="154">
        <v>184843</v>
      </c>
      <c r="AG117" s="152">
        <v>8.3784617215691153</v>
      </c>
      <c r="AH117" s="154">
        <v>15193</v>
      </c>
      <c r="AI117" s="154">
        <v>182685</v>
      </c>
      <c r="AJ117" s="152">
        <v>8.3165010810958755</v>
      </c>
      <c r="AK117" s="154">
        <v>14965</v>
      </c>
      <c r="AL117" s="154">
        <v>181278</v>
      </c>
      <c r="AM117" s="152">
        <v>8.2552764262624265</v>
      </c>
      <c r="AN117" s="154">
        <v>14744</v>
      </c>
      <c r="AO117" s="154">
        <v>181444</v>
      </c>
      <c r="AP117" s="152">
        <v>8.125923149842377</v>
      </c>
      <c r="AQ117" s="154">
        <v>14728</v>
      </c>
      <c r="AR117" s="154">
        <v>180681</v>
      </c>
      <c r="AS117" s="152">
        <v>8.1513828238719075</v>
      </c>
      <c r="AT117" s="154">
        <v>14593</v>
      </c>
      <c r="AU117" s="154">
        <v>177563</v>
      </c>
      <c r="AV117" s="152">
        <v>8.2184914650011542</v>
      </c>
      <c r="AW117" s="154">
        <v>14498</v>
      </c>
      <c r="AX117" s="154">
        <v>175544</v>
      </c>
      <c r="AY117" s="152">
        <v>8.2588980540491264</v>
      </c>
      <c r="AZ117" s="154">
        <v>14250</v>
      </c>
      <c r="BA117" s="154">
        <v>173077</v>
      </c>
      <c r="BB117" s="152">
        <v>8.2333296740756996</v>
      </c>
      <c r="BC117" s="154">
        <v>13920</v>
      </c>
      <c r="BD117" s="154">
        <v>169744</v>
      </c>
      <c r="BE117" s="152">
        <v>8.2005844094636622</v>
      </c>
      <c r="BF117" s="154">
        <v>13870</v>
      </c>
      <c r="BG117" s="154">
        <v>168641</v>
      </c>
      <c r="BH117" s="152">
        <v>8.2245717233650186</v>
      </c>
      <c r="BI117" s="154">
        <v>13671</v>
      </c>
      <c r="BJ117" s="154">
        <v>165100</v>
      </c>
      <c r="BK117" s="152">
        <v>8.2804360993337376</v>
      </c>
      <c r="BL117" s="154">
        <v>13566</v>
      </c>
      <c r="BM117" s="154">
        <v>161673</v>
      </c>
      <c r="BN117" s="152">
        <v>8.3910114861479652</v>
      </c>
      <c r="BO117" s="154">
        <v>13608</v>
      </c>
      <c r="BP117" s="154">
        <v>158205</v>
      </c>
      <c r="BQ117" s="152">
        <v>8.6014980563193326</v>
      </c>
      <c r="BR117" s="154">
        <v>13454</v>
      </c>
      <c r="BS117" s="154">
        <v>153294</v>
      </c>
      <c r="BT117" s="152">
        <v>8.7765992145811325</v>
      </c>
      <c r="BU117" s="154">
        <v>13323</v>
      </c>
      <c r="BV117" s="154">
        <v>150532</v>
      </c>
      <c r="BW117" s="152">
        <v>8.8506098371110475</v>
      </c>
      <c r="BX117" s="154">
        <v>13288</v>
      </c>
      <c r="BY117" s="154">
        <v>147520</v>
      </c>
      <c r="BZ117" s="152">
        <f t="shared" si="1"/>
        <v>9.0075921908893708</v>
      </c>
    </row>
    <row r="118" spans="1:78" x14ac:dyDescent="0.2">
      <c r="A118" s="158" t="s">
        <v>183</v>
      </c>
      <c r="B118" s="158" t="s">
        <v>211</v>
      </c>
      <c r="C118" s="158" t="s">
        <v>405</v>
      </c>
      <c r="D118" s="158" t="s">
        <v>406</v>
      </c>
      <c r="E118" s="158" t="s">
        <v>407</v>
      </c>
      <c r="F118" s="158" t="s">
        <v>408</v>
      </c>
      <c r="G118" s="170">
        <v>51678</v>
      </c>
      <c r="H118" s="193">
        <v>544552</v>
      </c>
      <c r="I118" s="191">
        <v>9.4900027912853133</v>
      </c>
      <c r="J118" s="154">
        <v>51376</v>
      </c>
      <c r="K118" s="157">
        <v>543018</v>
      </c>
      <c r="L118" s="152">
        <v>9.4611964980903025</v>
      </c>
      <c r="M118" s="154">
        <v>50952</v>
      </c>
      <c r="N118" s="154">
        <v>541278</v>
      </c>
      <c r="O118" s="152">
        <v>9.4132774655537439</v>
      </c>
      <c r="P118" s="154">
        <v>50794</v>
      </c>
      <c r="Q118" s="154">
        <v>542611</v>
      </c>
      <c r="R118" s="152">
        <v>9.3610339635576878</v>
      </c>
      <c r="S118" s="154">
        <v>50284</v>
      </c>
      <c r="T118" s="154">
        <v>542736</v>
      </c>
      <c r="U118" s="152">
        <v>9.2649096429940148</v>
      </c>
      <c r="V118" s="154">
        <v>49954</v>
      </c>
      <c r="W118" s="154">
        <v>543471</v>
      </c>
      <c r="X118" s="152">
        <v>9.1916588005615747</v>
      </c>
      <c r="Y118" s="205">
        <v>49382</v>
      </c>
      <c r="Z118" s="154">
        <v>543284</v>
      </c>
      <c r="AA118" s="152">
        <v>9.0895369640924457</v>
      </c>
      <c r="AB118" s="154">
        <v>49078</v>
      </c>
      <c r="AC118" s="154">
        <v>544053</v>
      </c>
      <c r="AD118" s="152">
        <v>9.0208123105653311</v>
      </c>
      <c r="AE118" s="154">
        <v>49081</v>
      </c>
      <c r="AF118" s="154">
        <v>546643</v>
      </c>
      <c r="AG118" s="152">
        <v>8.9786204158838583</v>
      </c>
      <c r="AH118" s="154">
        <v>48878</v>
      </c>
      <c r="AI118" s="154">
        <v>543976</v>
      </c>
      <c r="AJ118" s="152">
        <v>8.9853228818918485</v>
      </c>
      <c r="AK118" s="154">
        <v>48709</v>
      </c>
      <c r="AL118" s="154">
        <v>542199</v>
      </c>
      <c r="AM118" s="152">
        <v>8.9836019616413889</v>
      </c>
      <c r="AN118" s="154">
        <v>48788</v>
      </c>
      <c r="AO118" s="154">
        <v>543050</v>
      </c>
      <c r="AP118" s="152">
        <v>8.9840714483012611</v>
      </c>
      <c r="AQ118" s="154">
        <v>49563</v>
      </c>
      <c r="AR118" s="154">
        <v>541049</v>
      </c>
      <c r="AS118" s="152">
        <v>9.1605381397987991</v>
      </c>
      <c r="AT118" s="154">
        <v>49364</v>
      </c>
      <c r="AU118" s="154">
        <v>531948</v>
      </c>
      <c r="AV118" s="152">
        <v>9.279854421860783</v>
      </c>
      <c r="AW118" s="154">
        <v>49601</v>
      </c>
      <c r="AX118" s="154">
        <v>526221</v>
      </c>
      <c r="AY118" s="152">
        <v>9.425887602357184</v>
      </c>
      <c r="AZ118" s="154">
        <v>49720</v>
      </c>
      <c r="BA118" s="154">
        <v>518175</v>
      </c>
      <c r="BB118" s="152">
        <v>9.5952139721136689</v>
      </c>
      <c r="BC118" s="154">
        <v>49418</v>
      </c>
      <c r="BD118" s="154">
        <v>509390</v>
      </c>
      <c r="BE118" s="152">
        <v>9.7014075659121701</v>
      </c>
      <c r="BF118" s="154">
        <v>49526</v>
      </c>
      <c r="BG118" s="154">
        <v>505273</v>
      </c>
      <c r="BH118" s="152">
        <v>9.8018299018550366</v>
      </c>
      <c r="BI118" s="154">
        <v>49595</v>
      </c>
      <c r="BJ118" s="154">
        <v>495174</v>
      </c>
      <c r="BK118" s="152">
        <v>10.015671258991789</v>
      </c>
      <c r="BL118" s="154">
        <v>49720</v>
      </c>
      <c r="BM118" s="154">
        <v>482721</v>
      </c>
      <c r="BN118" s="152">
        <v>10.299945517182802</v>
      </c>
      <c r="BO118" s="154">
        <v>49670</v>
      </c>
      <c r="BP118" s="154">
        <v>467575</v>
      </c>
      <c r="BQ118" s="152">
        <v>10.622894722771747</v>
      </c>
      <c r="BR118" s="154">
        <v>49370</v>
      </c>
      <c r="BS118" s="154">
        <v>451118</v>
      </c>
      <c r="BT118" s="152">
        <v>10.943921546025653</v>
      </c>
      <c r="BU118" s="154">
        <v>49343</v>
      </c>
      <c r="BV118" s="154">
        <v>436672</v>
      </c>
      <c r="BW118" s="152">
        <v>11.299785651472959</v>
      </c>
      <c r="BX118" s="154">
        <v>49203</v>
      </c>
      <c r="BY118" s="154">
        <v>423857</v>
      </c>
      <c r="BZ118" s="152">
        <f t="shared" si="1"/>
        <v>11.608396227973113</v>
      </c>
    </row>
    <row r="119" spans="1:78" x14ac:dyDescent="0.2">
      <c r="A119" s="158" t="s">
        <v>183</v>
      </c>
      <c r="B119" s="158" t="s">
        <v>211</v>
      </c>
      <c r="C119" s="158" t="s">
        <v>281</v>
      </c>
      <c r="D119" s="158" t="s">
        <v>282</v>
      </c>
      <c r="E119" s="158" t="s">
        <v>409</v>
      </c>
      <c r="F119" s="158" t="s">
        <v>92</v>
      </c>
      <c r="G119" s="170">
        <v>4485</v>
      </c>
      <c r="H119" s="193">
        <v>47898</v>
      </c>
      <c r="I119" s="191">
        <v>9.363647751471877</v>
      </c>
      <c r="J119" s="154">
        <v>4474</v>
      </c>
      <c r="K119" s="157">
        <v>47703</v>
      </c>
      <c r="L119" s="152">
        <v>9.3788650608976365</v>
      </c>
      <c r="M119" s="154">
        <v>4437</v>
      </c>
      <c r="N119" s="154">
        <v>47323</v>
      </c>
      <c r="O119" s="152">
        <v>9.3759905331445594</v>
      </c>
      <c r="P119" s="154">
        <v>4443</v>
      </c>
      <c r="Q119" s="154">
        <v>47116</v>
      </c>
      <c r="R119" s="152">
        <v>9.4299176500551827</v>
      </c>
      <c r="S119" s="154">
        <v>4552</v>
      </c>
      <c r="T119" s="154">
        <v>47528</v>
      </c>
      <c r="U119" s="152">
        <v>9.5775122033327715</v>
      </c>
      <c r="V119" s="154">
        <v>4567</v>
      </c>
      <c r="W119" s="154">
        <v>47797</v>
      </c>
      <c r="X119" s="152">
        <v>9.5549929911919165</v>
      </c>
      <c r="Y119" s="205">
        <v>4626</v>
      </c>
      <c r="Z119" s="154">
        <v>47861</v>
      </c>
      <c r="AA119" s="152">
        <v>9.6654896471030689</v>
      </c>
      <c r="AB119" s="154">
        <v>4632</v>
      </c>
      <c r="AC119" s="154">
        <v>47876</v>
      </c>
      <c r="AD119" s="152">
        <v>9.6749937338123484</v>
      </c>
      <c r="AE119" s="154">
        <v>4705</v>
      </c>
      <c r="AF119" s="154">
        <v>48263</v>
      </c>
      <c r="AG119" s="152">
        <v>9.7486687524604765</v>
      </c>
      <c r="AH119" s="154">
        <v>4744</v>
      </c>
      <c r="AI119" s="154">
        <v>48318</v>
      </c>
      <c r="AJ119" s="152">
        <v>9.8182871807607928</v>
      </c>
      <c r="AK119" s="154">
        <v>4782</v>
      </c>
      <c r="AL119" s="154">
        <v>48324</v>
      </c>
      <c r="AM119" s="152">
        <v>9.8957039980134098</v>
      </c>
      <c r="AN119" s="154">
        <v>4811</v>
      </c>
      <c r="AO119" s="154">
        <v>48493</v>
      </c>
      <c r="AP119" s="152">
        <v>9.9210195285917546</v>
      </c>
      <c r="AQ119" s="154">
        <v>4960</v>
      </c>
      <c r="AR119" s="154">
        <v>48760</v>
      </c>
      <c r="AS119" s="152">
        <v>10.172272354388843</v>
      </c>
      <c r="AT119" s="154">
        <v>4961</v>
      </c>
      <c r="AU119" s="154">
        <v>48099</v>
      </c>
      <c r="AV119" s="152">
        <v>10.314143745192208</v>
      </c>
      <c r="AW119" s="154">
        <v>4996</v>
      </c>
      <c r="AX119" s="154">
        <v>47802</v>
      </c>
      <c r="AY119" s="152">
        <v>10.451445546211456</v>
      </c>
      <c r="AZ119" s="154">
        <v>5054</v>
      </c>
      <c r="BA119" s="154">
        <v>47463</v>
      </c>
      <c r="BB119" s="152">
        <v>10.648294460948527</v>
      </c>
      <c r="BC119" s="154">
        <v>4921</v>
      </c>
      <c r="BD119" s="154">
        <v>46359</v>
      </c>
      <c r="BE119" s="152">
        <v>10.614983066934144</v>
      </c>
      <c r="BF119" s="154">
        <v>4917</v>
      </c>
      <c r="BG119" s="154">
        <v>45936</v>
      </c>
      <c r="BH119" s="152">
        <v>10.704022988505747</v>
      </c>
      <c r="BI119" s="154">
        <v>4806</v>
      </c>
      <c r="BJ119" s="154">
        <v>45084</v>
      </c>
      <c r="BK119" s="152">
        <v>10.660101144530209</v>
      </c>
      <c r="BL119" s="154">
        <v>4849</v>
      </c>
      <c r="BM119" s="154">
        <v>44238</v>
      </c>
      <c r="BN119" s="152">
        <v>10.961164609611645</v>
      </c>
      <c r="BO119" s="154">
        <v>4811</v>
      </c>
      <c r="BP119" s="154">
        <v>43110</v>
      </c>
      <c r="BQ119" s="152">
        <v>11.159823706796566</v>
      </c>
      <c r="BR119" s="154">
        <v>4730</v>
      </c>
      <c r="BS119" s="154">
        <v>41533</v>
      </c>
      <c r="BT119" s="152">
        <v>11.388534418414272</v>
      </c>
      <c r="BU119" s="154">
        <v>4636</v>
      </c>
      <c r="BV119" s="154">
        <v>40351</v>
      </c>
      <c r="BW119" s="152">
        <v>11.489182424227405</v>
      </c>
      <c r="BX119" s="154">
        <v>4586</v>
      </c>
      <c r="BY119" s="154">
        <v>39268</v>
      </c>
      <c r="BZ119" s="152">
        <f t="shared" si="1"/>
        <v>11.678720586737294</v>
      </c>
    </row>
    <row r="120" spans="1:78" x14ac:dyDescent="0.2">
      <c r="A120" s="158" t="s">
        <v>182</v>
      </c>
      <c r="B120" s="158" t="s">
        <v>219</v>
      </c>
      <c r="C120" s="158" t="s">
        <v>224</v>
      </c>
      <c r="D120" s="158" t="s">
        <v>225</v>
      </c>
      <c r="E120" s="158" t="s">
        <v>410</v>
      </c>
      <c r="F120" s="158" t="s">
        <v>93</v>
      </c>
      <c r="G120" s="170">
        <v>12343</v>
      </c>
      <c r="H120" s="193">
        <v>139783</v>
      </c>
      <c r="I120" s="191">
        <v>8.830115250066175</v>
      </c>
      <c r="J120" s="154">
        <v>12156</v>
      </c>
      <c r="K120" s="157">
        <v>137976</v>
      </c>
      <c r="L120" s="152">
        <v>8.8102278657157758</v>
      </c>
      <c r="M120" s="154">
        <v>12041</v>
      </c>
      <c r="N120" s="154">
        <v>136334</v>
      </c>
      <c r="O120" s="152">
        <v>8.8319861516569613</v>
      </c>
      <c r="P120" s="154">
        <v>11891</v>
      </c>
      <c r="Q120" s="154">
        <v>135573</v>
      </c>
      <c r="R120" s="152">
        <v>8.7709204635141216</v>
      </c>
      <c r="S120" s="154">
        <v>11680</v>
      </c>
      <c r="T120" s="154">
        <v>134206</v>
      </c>
      <c r="U120" s="152">
        <v>8.7030386122826098</v>
      </c>
      <c r="V120" s="154">
        <v>11518</v>
      </c>
      <c r="W120" s="154">
        <v>133119</v>
      </c>
      <c r="X120" s="152">
        <v>8.6524087470609015</v>
      </c>
      <c r="Y120" s="205">
        <v>11330</v>
      </c>
      <c r="Z120" s="154">
        <v>131722</v>
      </c>
      <c r="AA120" s="152">
        <v>8.6014485051851626</v>
      </c>
      <c r="AB120" s="154">
        <v>11086</v>
      </c>
      <c r="AC120" s="154">
        <v>130820</v>
      </c>
      <c r="AD120" s="152">
        <v>8.4742394129338017</v>
      </c>
      <c r="AE120" s="154">
        <v>10869</v>
      </c>
      <c r="AF120" s="154">
        <v>130878</v>
      </c>
      <c r="AG120" s="152">
        <v>8.304680694998396</v>
      </c>
      <c r="AH120" s="154">
        <v>10587</v>
      </c>
      <c r="AI120" s="154">
        <v>128726</v>
      </c>
      <c r="AJ120" s="152">
        <v>8.2244457219209792</v>
      </c>
      <c r="AK120" s="154">
        <v>10299</v>
      </c>
      <c r="AL120" s="154">
        <v>127087</v>
      </c>
      <c r="AM120" s="152">
        <v>8.1038973301753909</v>
      </c>
      <c r="AN120" s="154">
        <v>10082</v>
      </c>
      <c r="AO120" s="154">
        <v>127027</v>
      </c>
      <c r="AP120" s="152">
        <v>7.9368953057224054</v>
      </c>
      <c r="AQ120" s="154">
        <v>10022</v>
      </c>
      <c r="AR120" s="154">
        <v>126511</v>
      </c>
      <c r="AS120" s="152">
        <v>7.9218407885480318</v>
      </c>
      <c r="AT120" s="154">
        <v>9924</v>
      </c>
      <c r="AU120" s="154">
        <v>125375</v>
      </c>
      <c r="AV120" s="152">
        <v>7.9154536390827523</v>
      </c>
      <c r="AW120" s="154">
        <v>9865</v>
      </c>
      <c r="AX120" s="154">
        <v>125023</v>
      </c>
      <c r="AY120" s="152">
        <v>7.8905481391423979</v>
      </c>
      <c r="AZ120" s="154">
        <v>9789</v>
      </c>
      <c r="BA120" s="154">
        <v>123876</v>
      </c>
      <c r="BB120" s="152">
        <v>7.9022570958054832</v>
      </c>
      <c r="BC120" s="154">
        <v>9557</v>
      </c>
      <c r="BD120" s="154">
        <v>122267</v>
      </c>
      <c r="BE120" s="152">
        <v>7.8164999550164804</v>
      </c>
      <c r="BF120" s="154">
        <v>9516</v>
      </c>
      <c r="BG120" s="154">
        <v>122135</v>
      </c>
      <c r="BH120" s="152">
        <v>7.7913783927621081</v>
      </c>
      <c r="BI120" s="154">
        <v>9432</v>
      </c>
      <c r="BJ120" s="154">
        <v>120356</v>
      </c>
      <c r="BK120" s="152">
        <v>7.8367509721160564</v>
      </c>
      <c r="BL120" s="154">
        <v>9316</v>
      </c>
      <c r="BM120" s="154">
        <v>117991</v>
      </c>
      <c r="BN120" s="152">
        <v>7.895517454721122</v>
      </c>
      <c r="BO120" s="154">
        <v>9339</v>
      </c>
      <c r="BP120" s="154">
        <v>115049</v>
      </c>
      <c r="BQ120" s="152">
        <v>8.1174108423367439</v>
      </c>
      <c r="BR120" s="154">
        <v>9237</v>
      </c>
      <c r="BS120" s="154">
        <v>111620</v>
      </c>
      <c r="BT120" s="152">
        <v>8.275398674072747</v>
      </c>
      <c r="BU120" s="154">
        <v>9197</v>
      </c>
      <c r="BV120" s="154">
        <v>109590</v>
      </c>
      <c r="BW120" s="152">
        <v>8.3921890683456528</v>
      </c>
      <c r="BX120" s="154">
        <v>9183</v>
      </c>
      <c r="BY120" s="154">
        <v>107271</v>
      </c>
      <c r="BZ120" s="152">
        <f t="shared" si="1"/>
        <v>8.5605615683642355</v>
      </c>
    </row>
    <row r="121" spans="1:78" x14ac:dyDescent="0.2">
      <c r="A121" s="158" t="s">
        <v>181</v>
      </c>
      <c r="B121" s="158" t="s">
        <v>199</v>
      </c>
      <c r="C121" s="158" t="s">
        <v>257</v>
      </c>
      <c r="D121" s="158" t="s">
        <v>258</v>
      </c>
      <c r="E121" s="158" t="s">
        <v>411</v>
      </c>
      <c r="F121" s="158" t="s">
        <v>412</v>
      </c>
      <c r="G121" s="170">
        <v>37965</v>
      </c>
      <c r="H121" s="193">
        <v>440169</v>
      </c>
      <c r="I121" s="191">
        <v>8.6250962698418103</v>
      </c>
      <c r="J121" s="154">
        <v>37963</v>
      </c>
      <c r="K121" s="157">
        <v>439272</v>
      </c>
      <c r="L121" s="152">
        <v>8.6422535467773951</v>
      </c>
      <c r="M121" s="154">
        <v>37688</v>
      </c>
      <c r="N121" s="154">
        <v>436822</v>
      </c>
      <c r="O121" s="152">
        <v>8.6277705793206394</v>
      </c>
      <c r="P121" s="154">
        <v>37776</v>
      </c>
      <c r="Q121" s="154">
        <v>436823</v>
      </c>
      <c r="R121" s="152">
        <v>8.6478962875123333</v>
      </c>
      <c r="S121" s="154">
        <v>37613</v>
      </c>
      <c r="T121" s="154">
        <v>436601</v>
      </c>
      <c r="U121" s="152">
        <v>8.6149596542380795</v>
      </c>
      <c r="V121" s="154">
        <v>37535</v>
      </c>
      <c r="W121" s="154">
        <v>436056</v>
      </c>
      <c r="X121" s="152">
        <v>8.6078393600821901</v>
      </c>
      <c r="Y121" s="205">
        <v>37092</v>
      </c>
      <c r="Z121" s="154">
        <v>433902</v>
      </c>
      <c r="AA121" s="152">
        <v>8.5484740794004175</v>
      </c>
      <c r="AB121" s="154">
        <v>36828</v>
      </c>
      <c r="AC121" s="154">
        <v>432928</v>
      </c>
      <c r="AD121" s="152">
        <v>8.5067262916697466</v>
      </c>
      <c r="AE121" s="154">
        <v>36576</v>
      </c>
      <c r="AF121" s="154">
        <v>435176</v>
      </c>
      <c r="AG121" s="152">
        <v>8.4048752688567383</v>
      </c>
      <c r="AH121" s="154">
        <v>36162</v>
      </c>
      <c r="AI121" s="154">
        <v>431275</v>
      </c>
      <c r="AJ121" s="152">
        <v>8.3849052228856298</v>
      </c>
      <c r="AK121" s="154">
        <v>35924</v>
      </c>
      <c r="AL121" s="154">
        <v>428007</v>
      </c>
      <c r="AM121" s="152">
        <v>8.3933206699890412</v>
      </c>
      <c r="AN121" s="154">
        <v>35719</v>
      </c>
      <c r="AO121" s="154">
        <v>428189</v>
      </c>
      <c r="AP121" s="152">
        <v>8.3418770683039511</v>
      </c>
      <c r="AQ121" s="154">
        <v>35838</v>
      </c>
      <c r="AR121" s="154">
        <v>426105</v>
      </c>
      <c r="AS121" s="152">
        <v>8.4106030203823003</v>
      </c>
      <c r="AT121" s="154">
        <v>35781</v>
      </c>
      <c r="AU121" s="154">
        <v>420767</v>
      </c>
      <c r="AV121" s="152">
        <v>8.5037562356363487</v>
      </c>
      <c r="AW121" s="154">
        <v>35948</v>
      </c>
      <c r="AX121" s="154">
        <v>418018</v>
      </c>
      <c r="AY121" s="152">
        <v>8.5996296810185218</v>
      </c>
      <c r="AZ121" s="154">
        <v>36053</v>
      </c>
      <c r="BA121" s="154">
        <v>413096</v>
      </c>
      <c r="BB121" s="152">
        <v>8.7275112806708375</v>
      </c>
      <c r="BC121" s="154">
        <v>35836</v>
      </c>
      <c r="BD121" s="154">
        <v>406931</v>
      </c>
      <c r="BE121" s="152">
        <v>8.8064069830020326</v>
      </c>
      <c r="BF121" s="154">
        <v>36044</v>
      </c>
      <c r="BG121" s="154">
        <v>406144</v>
      </c>
      <c r="BH121" s="152">
        <v>8.8746848408446262</v>
      </c>
      <c r="BI121" s="154">
        <v>36211</v>
      </c>
      <c r="BJ121" s="154">
        <v>401411</v>
      </c>
      <c r="BK121" s="152">
        <v>9.0209286741021053</v>
      </c>
      <c r="BL121" s="154">
        <v>36435</v>
      </c>
      <c r="BM121" s="154">
        <v>395907</v>
      </c>
      <c r="BN121" s="152">
        <v>9.2029188673097462</v>
      </c>
      <c r="BO121" s="154">
        <v>36727</v>
      </c>
      <c r="BP121" s="154">
        <v>386986</v>
      </c>
      <c r="BQ121" s="152">
        <v>9.4905242050100007</v>
      </c>
      <c r="BR121" s="154">
        <v>36639</v>
      </c>
      <c r="BS121" s="154">
        <v>376316</v>
      </c>
      <c r="BT121" s="152">
        <v>9.7362323153945098</v>
      </c>
      <c r="BU121" s="154">
        <v>36670</v>
      </c>
      <c r="BV121" s="154">
        <v>369801</v>
      </c>
      <c r="BW121" s="152">
        <v>9.9161440883069538</v>
      </c>
      <c r="BX121" s="154">
        <v>36673</v>
      </c>
      <c r="BY121" s="154">
        <v>363795</v>
      </c>
      <c r="BZ121" s="152">
        <f t="shared" si="1"/>
        <v>10.080677304525901</v>
      </c>
    </row>
    <row r="122" spans="1:78" x14ac:dyDescent="0.2">
      <c r="A122" s="158" t="s">
        <v>180</v>
      </c>
      <c r="B122" s="158" t="s">
        <v>215</v>
      </c>
      <c r="C122" s="158" t="s">
        <v>379</v>
      </c>
      <c r="D122" s="158" t="s">
        <v>380</v>
      </c>
      <c r="E122" s="158" t="s">
        <v>413</v>
      </c>
      <c r="F122" s="158" t="s">
        <v>94</v>
      </c>
      <c r="G122" s="170">
        <v>6139</v>
      </c>
      <c r="H122" s="193">
        <v>90144</v>
      </c>
      <c r="I122" s="191">
        <v>6.8102147674831386</v>
      </c>
      <c r="J122" s="154">
        <v>6165</v>
      </c>
      <c r="K122" s="157">
        <v>89971</v>
      </c>
      <c r="L122" s="152">
        <v>6.8522079336675148</v>
      </c>
      <c r="M122" s="154">
        <v>6159</v>
      </c>
      <c r="N122" s="154">
        <v>89490</v>
      </c>
      <c r="O122" s="152">
        <v>6.8823332215890041</v>
      </c>
      <c r="P122" s="154">
        <v>6163</v>
      </c>
      <c r="Q122" s="154">
        <v>89419</v>
      </c>
      <c r="R122" s="152">
        <v>6.892271217526476</v>
      </c>
      <c r="S122" s="154">
        <v>6203</v>
      </c>
      <c r="T122" s="154">
        <v>89537</v>
      </c>
      <c r="U122" s="152">
        <v>6.9278622245552119</v>
      </c>
      <c r="V122" s="154">
        <v>6209</v>
      </c>
      <c r="W122" s="154">
        <v>89652</v>
      </c>
      <c r="X122" s="152">
        <v>6.9256681390264587</v>
      </c>
      <c r="Y122" s="205">
        <v>6160</v>
      </c>
      <c r="Z122" s="154">
        <v>89912</v>
      </c>
      <c r="AA122" s="152">
        <v>6.8511433401548176</v>
      </c>
      <c r="AB122" s="154">
        <v>6068</v>
      </c>
      <c r="AC122" s="154">
        <v>89928</v>
      </c>
      <c r="AD122" s="152">
        <v>6.7476203184770043</v>
      </c>
      <c r="AE122" s="154">
        <v>6041</v>
      </c>
      <c r="AF122" s="154">
        <v>90887</v>
      </c>
      <c r="AG122" s="152">
        <v>6.6467151517818834</v>
      </c>
      <c r="AH122" s="154">
        <v>6027</v>
      </c>
      <c r="AI122" s="154">
        <v>91194</v>
      </c>
      <c r="AJ122" s="152">
        <v>6.6089874333837759</v>
      </c>
      <c r="AK122" s="154">
        <v>5995</v>
      </c>
      <c r="AL122" s="154">
        <v>91076</v>
      </c>
      <c r="AM122" s="152">
        <v>6.5824146866353379</v>
      </c>
      <c r="AN122" s="154">
        <v>5928</v>
      </c>
      <c r="AO122" s="154">
        <v>91532</v>
      </c>
      <c r="AP122" s="152">
        <v>6.4764235458637422</v>
      </c>
      <c r="AQ122" s="154">
        <v>5983</v>
      </c>
      <c r="AR122" s="154">
        <v>90955</v>
      </c>
      <c r="AS122" s="152">
        <v>6.5779781210488704</v>
      </c>
      <c r="AT122" s="154">
        <v>5922</v>
      </c>
      <c r="AU122" s="154">
        <v>89722</v>
      </c>
      <c r="AV122" s="152">
        <v>6.6003878647377459</v>
      </c>
      <c r="AW122" s="154">
        <v>5884</v>
      </c>
      <c r="AX122" s="154">
        <v>89007</v>
      </c>
      <c r="AY122" s="152">
        <v>6.6107160111002514</v>
      </c>
      <c r="AZ122" s="154">
        <v>5843</v>
      </c>
      <c r="BA122" s="154">
        <v>87955</v>
      </c>
      <c r="BB122" s="152">
        <v>6.6431698027400374</v>
      </c>
      <c r="BC122" s="154">
        <v>5735</v>
      </c>
      <c r="BD122" s="154">
        <v>86803</v>
      </c>
      <c r="BE122" s="152">
        <v>6.6069145075631024</v>
      </c>
      <c r="BF122" s="154">
        <v>5684</v>
      </c>
      <c r="BG122" s="154">
        <v>86562</v>
      </c>
      <c r="BH122" s="152">
        <v>6.5663917192301469</v>
      </c>
      <c r="BI122" s="154">
        <v>5638</v>
      </c>
      <c r="BJ122" s="154">
        <v>84642</v>
      </c>
      <c r="BK122" s="152">
        <v>6.6609957231634418</v>
      </c>
      <c r="BL122" s="154">
        <v>5621</v>
      </c>
      <c r="BM122" s="154">
        <v>82830</v>
      </c>
      <c r="BN122" s="152">
        <v>6.7861885790172645</v>
      </c>
      <c r="BO122" s="154">
        <v>5592</v>
      </c>
      <c r="BP122" s="154">
        <v>80057</v>
      </c>
      <c r="BQ122" s="152">
        <v>6.9850231709906687</v>
      </c>
      <c r="BR122" s="154">
        <v>5461</v>
      </c>
      <c r="BS122" s="154">
        <v>76549</v>
      </c>
      <c r="BT122" s="152">
        <v>7.1339926060431882</v>
      </c>
      <c r="BU122" s="154">
        <v>5434</v>
      </c>
      <c r="BV122" s="154">
        <v>74402</v>
      </c>
      <c r="BW122" s="152">
        <v>7.3035671084110643</v>
      </c>
      <c r="BX122" s="154">
        <v>5429</v>
      </c>
      <c r="BY122" s="154">
        <v>72013</v>
      </c>
      <c r="BZ122" s="152">
        <f t="shared" si="1"/>
        <v>7.5389165845055759</v>
      </c>
    </row>
    <row r="123" spans="1:78" x14ac:dyDescent="0.2">
      <c r="A123" s="158" t="s">
        <v>179</v>
      </c>
      <c r="B123" s="158" t="s">
        <v>203</v>
      </c>
      <c r="C123" s="158" t="s">
        <v>204</v>
      </c>
      <c r="D123" s="158" t="s">
        <v>205</v>
      </c>
      <c r="E123" s="158" t="s">
        <v>414</v>
      </c>
      <c r="F123" s="158" t="s">
        <v>95</v>
      </c>
      <c r="G123" s="170">
        <v>7496</v>
      </c>
      <c r="H123" s="193">
        <v>98348</v>
      </c>
      <c r="I123" s="191">
        <v>7.6219140196038548</v>
      </c>
      <c r="J123" s="154">
        <v>7390</v>
      </c>
      <c r="K123" s="157">
        <v>97768</v>
      </c>
      <c r="L123" s="152">
        <v>7.5587104164961954</v>
      </c>
      <c r="M123" s="154">
        <v>7192</v>
      </c>
      <c r="N123" s="154">
        <v>96955</v>
      </c>
      <c r="O123" s="152">
        <v>7.4178742715692847</v>
      </c>
      <c r="P123" s="154">
        <v>6994</v>
      </c>
      <c r="Q123" s="154">
        <v>96526</v>
      </c>
      <c r="R123" s="152">
        <v>7.2457161800965535</v>
      </c>
      <c r="S123" s="154">
        <v>6892</v>
      </c>
      <c r="T123" s="154">
        <v>96130</v>
      </c>
      <c r="U123" s="152">
        <v>7.1694580255903455</v>
      </c>
      <c r="V123" s="154">
        <v>6839</v>
      </c>
      <c r="W123" s="154">
        <v>95966</v>
      </c>
      <c r="X123" s="152">
        <v>7.1264822958131013</v>
      </c>
      <c r="Y123" s="205">
        <v>6784</v>
      </c>
      <c r="Z123" s="154">
        <v>95790</v>
      </c>
      <c r="AA123" s="152">
        <v>7.0821588892368723</v>
      </c>
      <c r="AB123" s="154">
        <v>6716</v>
      </c>
      <c r="AC123" s="154">
        <v>95634</v>
      </c>
      <c r="AD123" s="152">
        <v>7.0226070226070219</v>
      </c>
      <c r="AE123" s="154">
        <v>6641</v>
      </c>
      <c r="AF123" s="154">
        <v>96127</v>
      </c>
      <c r="AG123" s="152">
        <v>6.9085688724291829</v>
      </c>
      <c r="AH123" s="154">
        <v>6671</v>
      </c>
      <c r="AI123" s="154">
        <v>96061</v>
      </c>
      <c r="AJ123" s="152">
        <v>6.9445456532828107</v>
      </c>
      <c r="AK123" s="154">
        <v>6587</v>
      </c>
      <c r="AL123" s="154">
        <v>95732</v>
      </c>
      <c r="AM123" s="152">
        <v>6.8806668616554543</v>
      </c>
      <c r="AN123" s="154">
        <v>6607</v>
      </c>
      <c r="AO123" s="154">
        <v>96940</v>
      </c>
      <c r="AP123" s="152">
        <v>6.8155560140292959</v>
      </c>
      <c r="AQ123" s="154">
        <v>6720</v>
      </c>
      <c r="AR123" s="154">
        <v>96689</v>
      </c>
      <c r="AS123" s="152">
        <v>6.9501184209165467</v>
      </c>
      <c r="AT123" s="154">
        <v>6758</v>
      </c>
      <c r="AU123" s="154">
        <v>95162</v>
      </c>
      <c r="AV123" s="152">
        <v>7.1015741577520437</v>
      </c>
      <c r="AW123" s="154">
        <v>6857</v>
      </c>
      <c r="AX123" s="154">
        <v>94363</v>
      </c>
      <c r="AY123" s="152">
        <v>7.2666193317295971</v>
      </c>
      <c r="AZ123" s="154">
        <v>6887</v>
      </c>
      <c r="BA123" s="154">
        <v>93298</v>
      </c>
      <c r="BB123" s="152">
        <v>7.3817230808806187</v>
      </c>
      <c r="BC123" s="154">
        <v>6834</v>
      </c>
      <c r="BD123" s="154">
        <v>92424</v>
      </c>
      <c r="BE123" s="152">
        <v>7.3941833290054531</v>
      </c>
      <c r="BF123" s="154">
        <v>6799</v>
      </c>
      <c r="BG123" s="154">
        <v>92539</v>
      </c>
      <c r="BH123" s="152">
        <v>7.3471725434681598</v>
      </c>
      <c r="BI123" s="154">
        <v>6748</v>
      </c>
      <c r="BJ123" s="154">
        <v>91213</v>
      </c>
      <c r="BK123" s="152">
        <v>7.3980682578141277</v>
      </c>
      <c r="BL123" s="154">
        <v>6714</v>
      </c>
      <c r="BM123" s="154">
        <v>89382</v>
      </c>
      <c r="BN123" s="152">
        <v>7.5115795126535545</v>
      </c>
      <c r="BO123" s="154">
        <v>6758</v>
      </c>
      <c r="BP123" s="154">
        <v>86989</v>
      </c>
      <c r="BQ123" s="152">
        <v>7.7687983538148497</v>
      </c>
      <c r="BR123" s="154">
        <v>6733</v>
      </c>
      <c r="BS123" s="154">
        <v>84223</v>
      </c>
      <c r="BT123" s="152">
        <v>7.9942533512223495</v>
      </c>
      <c r="BU123" s="154">
        <v>6710</v>
      </c>
      <c r="BV123" s="154">
        <v>81747</v>
      </c>
      <c r="BW123" s="152">
        <v>8.2082522906039355</v>
      </c>
      <c r="BX123" s="154">
        <v>6597</v>
      </c>
      <c r="BY123" s="154">
        <v>78802</v>
      </c>
      <c r="BZ123" s="152">
        <f t="shared" si="1"/>
        <v>8.3716149336311254</v>
      </c>
    </row>
    <row r="124" spans="1:78" x14ac:dyDescent="0.2">
      <c r="A124" s="158" t="s">
        <v>161</v>
      </c>
      <c r="B124" s="158" t="s">
        <v>195</v>
      </c>
      <c r="C124" s="158" t="s">
        <v>196</v>
      </c>
      <c r="D124" s="158" t="s">
        <v>197</v>
      </c>
      <c r="E124" s="158" t="s">
        <v>415</v>
      </c>
      <c r="F124" s="158" t="s">
        <v>96</v>
      </c>
      <c r="G124" s="170">
        <v>11577</v>
      </c>
      <c r="H124" s="193">
        <v>116075</v>
      </c>
      <c r="I124" s="191">
        <v>9.9737238854189094</v>
      </c>
      <c r="J124" s="154">
        <v>11692</v>
      </c>
      <c r="K124" s="157">
        <v>115505</v>
      </c>
      <c r="L124" s="152">
        <v>10.12250551924159</v>
      </c>
      <c r="M124" s="154">
        <v>11733</v>
      </c>
      <c r="N124" s="154">
        <v>114938</v>
      </c>
      <c r="O124" s="152">
        <v>10.208112199620665</v>
      </c>
      <c r="P124" s="154">
        <v>11787</v>
      </c>
      <c r="Q124" s="154">
        <v>115031</v>
      </c>
      <c r="R124" s="152">
        <v>10.246803035703419</v>
      </c>
      <c r="S124" s="154">
        <v>11840</v>
      </c>
      <c r="T124" s="154">
        <v>115309</v>
      </c>
      <c r="U124" s="152">
        <v>10.268062336851417</v>
      </c>
      <c r="V124" s="154">
        <v>11881</v>
      </c>
      <c r="W124" s="154">
        <v>115692</v>
      </c>
      <c r="X124" s="152">
        <v>10.26950869550185</v>
      </c>
      <c r="Y124" s="205">
        <v>11906</v>
      </c>
      <c r="Z124" s="154">
        <v>115622</v>
      </c>
      <c r="AA124" s="152">
        <v>10.297348255522305</v>
      </c>
      <c r="AB124" s="154">
        <v>11938</v>
      </c>
      <c r="AC124" s="154">
        <v>115734</v>
      </c>
      <c r="AD124" s="152">
        <v>10.315032747507216</v>
      </c>
      <c r="AE124" s="154">
        <v>11953</v>
      </c>
      <c r="AF124" s="154">
        <v>117047</v>
      </c>
      <c r="AG124" s="152">
        <v>10.212137004792947</v>
      </c>
      <c r="AH124" s="154">
        <v>12077</v>
      </c>
      <c r="AI124" s="154">
        <v>117694</v>
      </c>
      <c r="AJ124" s="152">
        <v>10.261355719068092</v>
      </c>
      <c r="AK124" s="154">
        <v>12038</v>
      </c>
      <c r="AL124" s="154">
        <v>117918</v>
      </c>
      <c r="AM124" s="152">
        <v>10.208789158567818</v>
      </c>
      <c r="AN124" s="154">
        <v>12059</v>
      </c>
      <c r="AO124" s="154">
        <v>118404</v>
      </c>
      <c r="AP124" s="152">
        <v>10.18462214114388</v>
      </c>
      <c r="AQ124" s="154">
        <v>12255</v>
      </c>
      <c r="AR124" s="154">
        <v>118779</v>
      </c>
      <c r="AS124" s="152">
        <v>10.317480362690375</v>
      </c>
      <c r="AT124" s="154">
        <v>12123</v>
      </c>
      <c r="AU124" s="154">
        <v>116738</v>
      </c>
      <c r="AV124" s="152">
        <v>10.384793297812195</v>
      </c>
      <c r="AW124" s="154">
        <v>12123</v>
      </c>
      <c r="AX124" s="154">
        <v>115507</v>
      </c>
      <c r="AY124" s="152">
        <v>10.495467807145888</v>
      </c>
      <c r="AZ124" s="154">
        <v>12027</v>
      </c>
      <c r="BA124" s="154">
        <v>113627</v>
      </c>
      <c r="BB124" s="152">
        <v>10.584632173691112</v>
      </c>
      <c r="BC124" s="154">
        <v>11838</v>
      </c>
      <c r="BD124" s="154">
        <v>112013</v>
      </c>
      <c r="BE124" s="152">
        <v>10.568416165980734</v>
      </c>
      <c r="BF124" s="154">
        <v>11740</v>
      </c>
      <c r="BG124" s="154">
        <v>111280</v>
      </c>
      <c r="BH124" s="152">
        <v>10.549964054636952</v>
      </c>
      <c r="BI124" s="154">
        <v>11682</v>
      </c>
      <c r="BJ124" s="154">
        <v>109683</v>
      </c>
      <c r="BK124" s="152">
        <v>10.650693361778945</v>
      </c>
      <c r="BL124" s="154">
        <v>11615</v>
      </c>
      <c r="BM124" s="154">
        <v>107620</v>
      </c>
      <c r="BN124" s="152">
        <v>10.792603605277829</v>
      </c>
      <c r="BO124" s="154">
        <v>11660</v>
      </c>
      <c r="BP124" s="154">
        <v>105102</v>
      </c>
      <c r="BQ124" s="152">
        <v>11.093984890867919</v>
      </c>
      <c r="BR124" s="154">
        <v>11575</v>
      </c>
      <c r="BS124" s="154">
        <v>103005</v>
      </c>
      <c r="BT124" s="152">
        <v>11.237318576768118</v>
      </c>
      <c r="BU124" s="154">
        <v>11485</v>
      </c>
      <c r="BV124" s="154">
        <v>100370</v>
      </c>
      <c r="BW124" s="152">
        <v>11.442662150044834</v>
      </c>
      <c r="BX124" s="154">
        <v>11389</v>
      </c>
      <c r="BY124" s="154">
        <v>98714</v>
      </c>
      <c r="BZ124" s="152">
        <f t="shared" si="1"/>
        <v>11.537370585732521</v>
      </c>
    </row>
    <row r="125" spans="1:78" x14ac:dyDescent="0.2">
      <c r="A125" s="158" t="s">
        <v>182</v>
      </c>
      <c r="B125" s="158" t="s">
        <v>219</v>
      </c>
      <c r="C125" s="158" t="s">
        <v>224</v>
      </c>
      <c r="D125" s="158" t="s">
        <v>225</v>
      </c>
      <c r="E125" s="158" t="s">
        <v>416</v>
      </c>
      <c r="F125" s="158" t="s">
        <v>97</v>
      </c>
      <c r="G125" s="170">
        <v>17773</v>
      </c>
      <c r="H125" s="193">
        <v>130230</v>
      </c>
      <c r="I125" s="191">
        <v>13.647393073792522</v>
      </c>
      <c r="J125" s="154">
        <v>17885</v>
      </c>
      <c r="K125" s="157">
        <v>130778</v>
      </c>
      <c r="L125" s="152">
        <v>13.675847619630213</v>
      </c>
      <c r="M125" s="154">
        <v>17743</v>
      </c>
      <c r="N125" s="154">
        <v>130685</v>
      </c>
      <c r="O125" s="152">
        <v>13.576921605387</v>
      </c>
      <c r="P125" s="154">
        <v>17671</v>
      </c>
      <c r="Q125" s="154">
        <v>131185</v>
      </c>
      <c r="R125" s="152">
        <v>13.470290048404923</v>
      </c>
      <c r="S125" s="154">
        <v>17571</v>
      </c>
      <c r="T125" s="154">
        <v>131287</v>
      </c>
      <c r="U125" s="152">
        <v>13.383655655167686</v>
      </c>
      <c r="V125" s="154">
        <v>17601</v>
      </c>
      <c r="W125" s="154">
        <v>132127</v>
      </c>
      <c r="X125" s="152">
        <v>13.321274228583105</v>
      </c>
      <c r="Y125" s="205">
        <v>17147</v>
      </c>
      <c r="Z125" s="154">
        <v>132091</v>
      </c>
      <c r="AA125" s="152">
        <v>12.981202352923363</v>
      </c>
      <c r="AB125" s="154">
        <v>16751</v>
      </c>
      <c r="AC125" s="154">
        <v>132787</v>
      </c>
      <c r="AD125" s="152">
        <v>12.614939715484198</v>
      </c>
      <c r="AE125" s="154">
        <v>16500</v>
      </c>
      <c r="AF125" s="154">
        <v>134529</v>
      </c>
      <c r="AG125" s="152">
        <v>12.265013491514841</v>
      </c>
      <c r="AH125" s="154">
        <v>16063</v>
      </c>
      <c r="AI125" s="154">
        <v>134926</v>
      </c>
      <c r="AJ125" s="152">
        <v>11.905044246475846</v>
      </c>
      <c r="AK125" s="154">
        <v>15659</v>
      </c>
      <c r="AL125" s="154">
        <v>134900</v>
      </c>
      <c r="AM125" s="152">
        <v>11.607857672349889</v>
      </c>
      <c r="AN125" s="154">
        <v>15420</v>
      </c>
      <c r="AO125" s="154">
        <v>136425</v>
      </c>
      <c r="AP125" s="152">
        <v>11.302913688840022</v>
      </c>
      <c r="AQ125" s="154">
        <v>15191</v>
      </c>
      <c r="AR125" s="154">
        <v>135787</v>
      </c>
      <c r="AS125" s="152">
        <v>11.187374343641142</v>
      </c>
      <c r="AT125" s="154">
        <v>14840</v>
      </c>
      <c r="AU125" s="154">
        <v>133412</v>
      </c>
      <c r="AV125" s="152">
        <v>11.123437172068479</v>
      </c>
      <c r="AW125" s="154">
        <v>14739</v>
      </c>
      <c r="AX125" s="154">
        <v>132601</v>
      </c>
      <c r="AY125" s="152">
        <v>11.115300789586806</v>
      </c>
      <c r="AZ125" s="154">
        <v>14598</v>
      </c>
      <c r="BA125" s="154">
        <v>131469</v>
      </c>
      <c r="BB125" s="152">
        <v>11.103758300435844</v>
      </c>
      <c r="BC125" s="154">
        <v>14262</v>
      </c>
      <c r="BD125" s="154">
        <v>129562</v>
      </c>
      <c r="BE125" s="152">
        <v>11.007857242092589</v>
      </c>
      <c r="BF125" s="154">
        <v>14054</v>
      </c>
      <c r="BG125" s="154">
        <v>128550</v>
      </c>
      <c r="BH125" s="152">
        <v>10.932711007390122</v>
      </c>
      <c r="BI125" s="154">
        <v>14121</v>
      </c>
      <c r="BJ125" s="154">
        <v>126556</v>
      </c>
      <c r="BK125" s="152">
        <v>11.157906381364771</v>
      </c>
      <c r="BL125" s="154">
        <v>14292</v>
      </c>
      <c r="BM125" s="154">
        <v>123866</v>
      </c>
      <c r="BN125" s="152">
        <v>11.538275232912987</v>
      </c>
      <c r="BO125" s="154">
        <v>14486</v>
      </c>
      <c r="BP125" s="154">
        <v>120475</v>
      </c>
      <c r="BQ125" s="152">
        <v>12.024071384104586</v>
      </c>
      <c r="BR125" s="154">
        <v>14403</v>
      </c>
      <c r="BS125" s="154">
        <v>116020</v>
      </c>
      <c r="BT125" s="152">
        <v>12.414238924323392</v>
      </c>
      <c r="BU125" s="154">
        <v>14535</v>
      </c>
      <c r="BV125" s="154">
        <v>113561</v>
      </c>
      <c r="BW125" s="152">
        <v>12.799288488125324</v>
      </c>
      <c r="BX125" s="154">
        <v>14550</v>
      </c>
      <c r="BY125" s="154">
        <v>111025</v>
      </c>
      <c r="BZ125" s="152">
        <f t="shared" si="1"/>
        <v>13.10515649628462</v>
      </c>
    </row>
    <row r="126" spans="1:78" x14ac:dyDescent="0.2">
      <c r="A126" s="158" t="s">
        <v>181</v>
      </c>
      <c r="B126" s="158" t="s">
        <v>199</v>
      </c>
      <c r="C126" s="158" t="s">
        <v>288</v>
      </c>
      <c r="D126" s="158" t="s">
        <v>289</v>
      </c>
      <c r="E126" s="158" t="s">
        <v>417</v>
      </c>
      <c r="F126" s="158" t="s">
        <v>98</v>
      </c>
      <c r="G126" s="170">
        <v>7605</v>
      </c>
      <c r="H126" s="193">
        <v>173038</v>
      </c>
      <c r="I126" s="191">
        <v>4.3949883840543693</v>
      </c>
      <c r="J126" s="154">
        <v>7660</v>
      </c>
      <c r="K126" s="157">
        <v>172276</v>
      </c>
      <c r="L126" s="152">
        <v>4.4463535257377691</v>
      </c>
      <c r="M126" s="154">
        <v>7671</v>
      </c>
      <c r="N126" s="154">
        <v>171069</v>
      </c>
      <c r="O126" s="152">
        <v>4.4841555161952193</v>
      </c>
      <c r="P126" s="154">
        <v>7684</v>
      </c>
      <c r="Q126" s="154">
        <v>171019</v>
      </c>
      <c r="R126" s="152">
        <v>4.4930680216818013</v>
      </c>
      <c r="S126" s="154">
        <v>7635</v>
      </c>
      <c r="T126" s="154">
        <v>170815</v>
      </c>
      <c r="U126" s="152">
        <v>4.4697479729531944</v>
      </c>
      <c r="V126" s="154">
        <v>7657</v>
      </c>
      <c r="W126" s="154">
        <v>170792</v>
      </c>
      <c r="X126" s="152">
        <v>4.48323106468687</v>
      </c>
      <c r="Y126" s="205">
        <v>7711</v>
      </c>
      <c r="Z126" s="154">
        <v>171035</v>
      </c>
      <c r="AA126" s="152">
        <v>4.5084339462683074</v>
      </c>
      <c r="AB126" s="154">
        <v>7687</v>
      </c>
      <c r="AC126" s="154">
        <v>170726</v>
      </c>
      <c r="AD126" s="152">
        <v>4.5025362276396104</v>
      </c>
      <c r="AE126" s="154">
        <v>7688</v>
      </c>
      <c r="AF126" s="154">
        <v>172859</v>
      </c>
      <c r="AG126" s="152">
        <v>4.4475555221307541</v>
      </c>
      <c r="AH126" s="154">
        <v>7688</v>
      </c>
      <c r="AI126" s="154">
        <v>172344</v>
      </c>
      <c r="AJ126" s="152">
        <v>4.4608457503597458</v>
      </c>
      <c r="AK126" s="154">
        <v>7700</v>
      </c>
      <c r="AL126" s="154">
        <v>172159</v>
      </c>
      <c r="AM126" s="152">
        <v>4.4726096225001308</v>
      </c>
      <c r="AN126" s="154">
        <v>7721</v>
      </c>
      <c r="AO126" s="154">
        <v>173726</v>
      </c>
      <c r="AP126" s="152">
        <v>4.4443549036989278</v>
      </c>
      <c r="AQ126" s="154">
        <v>7860</v>
      </c>
      <c r="AR126" s="154">
        <v>173440</v>
      </c>
      <c r="AS126" s="152">
        <v>4.5318265682656822</v>
      </c>
      <c r="AT126" s="154">
        <v>7825</v>
      </c>
      <c r="AU126" s="154">
        <v>171106</v>
      </c>
      <c r="AV126" s="152">
        <v>4.5731885497878508</v>
      </c>
      <c r="AW126" s="154">
        <v>7822</v>
      </c>
      <c r="AX126" s="154">
        <v>169512</v>
      </c>
      <c r="AY126" s="152">
        <v>4.6144225777526078</v>
      </c>
      <c r="AZ126" s="154">
        <v>7898</v>
      </c>
      <c r="BA126" s="154">
        <v>167542</v>
      </c>
      <c r="BB126" s="152">
        <v>4.7140418521922864</v>
      </c>
      <c r="BC126" s="154">
        <v>7860</v>
      </c>
      <c r="BD126" s="154">
        <v>165381</v>
      </c>
      <c r="BE126" s="152">
        <v>4.7526620349375079</v>
      </c>
      <c r="BF126" s="154">
        <v>7875</v>
      </c>
      <c r="BG126" s="154">
        <v>164564</v>
      </c>
      <c r="BH126" s="152">
        <v>4.785372256386573</v>
      </c>
      <c r="BI126" s="154">
        <v>7831</v>
      </c>
      <c r="BJ126" s="154">
        <v>161658</v>
      </c>
      <c r="BK126" s="152">
        <v>4.8441772136238228</v>
      </c>
      <c r="BL126" s="154">
        <v>7891</v>
      </c>
      <c r="BM126" s="154">
        <v>159015</v>
      </c>
      <c r="BN126" s="152">
        <v>4.9624249284658681</v>
      </c>
      <c r="BO126" s="154">
        <v>7877</v>
      </c>
      <c r="BP126" s="154">
        <v>153946</v>
      </c>
      <c r="BQ126" s="152">
        <v>5.1167292427214743</v>
      </c>
      <c r="BR126" s="154">
        <v>7952</v>
      </c>
      <c r="BS126" s="154">
        <v>149446</v>
      </c>
      <c r="BT126" s="152">
        <v>5.3209855064705645</v>
      </c>
      <c r="BU126" s="154">
        <v>7971</v>
      </c>
      <c r="BV126" s="154">
        <v>146187</v>
      </c>
      <c r="BW126" s="152">
        <v>5.4526052248147918</v>
      </c>
      <c r="BX126" s="154">
        <v>8021</v>
      </c>
      <c r="BY126" s="154">
        <v>142645</v>
      </c>
      <c r="BZ126" s="152">
        <f t="shared" si="1"/>
        <v>5.6230502295909428</v>
      </c>
    </row>
    <row r="127" spans="1:78" x14ac:dyDescent="0.2">
      <c r="A127" s="158" t="s">
        <v>181</v>
      </c>
      <c r="B127" s="158" t="s">
        <v>199</v>
      </c>
      <c r="C127" s="158" t="s">
        <v>227</v>
      </c>
      <c r="D127" s="158" t="s">
        <v>228</v>
      </c>
      <c r="E127" s="158" t="s">
        <v>418</v>
      </c>
      <c r="F127" s="158" t="s">
        <v>99</v>
      </c>
      <c r="G127" s="170">
        <v>14536</v>
      </c>
      <c r="H127" s="193">
        <v>232969</v>
      </c>
      <c r="I127" s="191">
        <v>6.2394567517566717</v>
      </c>
      <c r="J127" s="154">
        <v>14507</v>
      </c>
      <c r="K127" s="157">
        <v>231964</v>
      </c>
      <c r="L127" s="152">
        <v>6.2539876877446501</v>
      </c>
      <c r="M127" s="154">
        <v>14454</v>
      </c>
      <c r="N127" s="154">
        <v>230588</v>
      </c>
      <c r="O127" s="152">
        <v>6.2683227227782883</v>
      </c>
      <c r="P127" s="154">
        <v>14482</v>
      </c>
      <c r="Q127" s="154">
        <v>229861</v>
      </c>
      <c r="R127" s="152">
        <v>6.3003293294643283</v>
      </c>
      <c r="S127" s="154">
        <v>14374</v>
      </c>
      <c r="T127" s="154">
        <v>229231</v>
      </c>
      <c r="U127" s="152">
        <v>6.2705306001369792</v>
      </c>
      <c r="V127" s="154">
        <v>14263</v>
      </c>
      <c r="W127" s="154">
        <v>228895</v>
      </c>
      <c r="X127" s="152">
        <v>6.2312413988946895</v>
      </c>
      <c r="Y127" s="205">
        <v>14075</v>
      </c>
      <c r="Z127" s="154">
        <v>228526</v>
      </c>
      <c r="AA127" s="152">
        <v>6.1590366085259447</v>
      </c>
      <c r="AB127" s="154">
        <v>13923</v>
      </c>
      <c r="AC127" s="154">
        <v>228303</v>
      </c>
      <c r="AD127" s="152">
        <v>6.0984743958686485</v>
      </c>
      <c r="AE127" s="154">
        <v>13814</v>
      </c>
      <c r="AF127" s="154">
        <v>229055</v>
      </c>
      <c r="AG127" s="152">
        <v>6.0308659492261683</v>
      </c>
      <c r="AH127" s="154">
        <v>13734</v>
      </c>
      <c r="AI127" s="154">
        <v>227575</v>
      </c>
      <c r="AJ127" s="152">
        <v>6.0349335383939362</v>
      </c>
      <c r="AK127" s="154">
        <v>13674</v>
      </c>
      <c r="AL127" s="154">
        <v>226090</v>
      </c>
      <c r="AM127" s="152">
        <v>6.0480339687734972</v>
      </c>
      <c r="AN127" s="154">
        <v>13610</v>
      </c>
      <c r="AO127" s="154">
        <v>226637</v>
      </c>
      <c r="AP127" s="152">
        <v>6.0051977391158546</v>
      </c>
      <c r="AQ127" s="154">
        <v>13802</v>
      </c>
      <c r="AR127" s="154">
        <v>225593</v>
      </c>
      <c r="AS127" s="152">
        <v>6.1180976360082093</v>
      </c>
      <c r="AT127" s="154">
        <v>13805</v>
      </c>
      <c r="AU127" s="154">
        <v>222335</v>
      </c>
      <c r="AV127" s="152">
        <v>6.2090988823172237</v>
      </c>
      <c r="AW127" s="154">
        <v>13901</v>
      </c>
      <c r="AX127" s="154">
        <v>220411</v>
      </c>
      <c r="AY127" s="152">
        <v>6.3068540136381577</v>
      </c>
      <c r="AZ127" s="154">
        <v>13924</v>
      </c>
      <c r="BA127" s="154">
        <v>218202</v>
      </c>
      <c r="BB127" s="152">
        <v>6.3812430683495114</v>
      </c>
      <c r="BC127" s="154">
        <v>13976</v>
      </c>
      <c r="BD127" s="154">
        <v>215617</v>
      </c>
      <c r="BE127" s="152">
        <v>6.4818636749421428</v>
      </c>
      <c r="BF127" s="154">
        <v>14050</v>
      </c>
      <c r="BG127" s="154">
        <v>215159</v>
      </c>
      <c r="BH127" s="152">
        <v>6.5300545178217035</v>
      </c>
      <c r="BI127" s="154">
        <v>14185</v>
      </c>
      <c r="BJ127" s="154">
        <v>212237</v>
      </c>
      <c r="BK127" s="152">
        <v>6.683566013466077</v>
      </c>
      <c r="BL127" s="154">
        <v>14295</v>
      </c>
      <c r="BM127" s="154">
        <v>208513</v>
      </c>
      <c r="BN127" s="152">
        <v>6.8556876549663563</v>
      </c>
      <c r="BO127" s="154">
        <v>14378</v>
      </c>
      <c r="BP127" s="154">
        <v>202672</v>
      </c>
      <c r="BQ127" s="152">
        <v>7.0942212047051392</v>
      </c>
      <c r="BR127" s="154">
        <v>14241</v>
      </c>
      <c r="BS127" s="154">
        <v>195378</v>
      </c>
      <c r="BT127" s="152">
        <v>7.2889475785400615</v>
      </c>
      <c r="BU127" s="154">
        <v>14229</v>
      </c>
      <c r="BV127" s="154">
        <v>191102</v>
      </c>
      <c r="BW127" s="152">
        <v>7.4457619491161795</v>
      </c>
      <c r="BX127" s="154">
        <v>14317</v>
      </c>
      <c r="BY127" s="154">
        <v>187311</v>
      </c>
      <c r="BZ127" s="152">
        <f t="shared" si="1"/>
        <v>7.6434379187554384</v>
      </c>
    </row>
    <row r="128" spans="1:78" x14ac:dyDescent="0.2">
      <c r="A128" s="158" t="s">
        <v>180</v>
      </c>
      <c r="B128" s="158" t="s">
        <v>215</v>
      </c>
      <c r="C128" s="158" t="s">
        <v>274</v>
      </c>
      <c r="D128" s="158" t="s">
        <v>275</v>
      </c>
      <c r="E128" s="158" t="s">
        <v>419</v>
      </c>
      <c r="F128" s="158" t="s">
        <v>100</v>
      </c>
      <c r="G128" s="170">
        <v>10259</v>
      </c>
      <c r="H128" s="193">
        <v>179958</v>
      </c>
      <c r="I128" s="191">
        <v>5.7007746251903217</v>
      </c>
      <c r="J128" s="154">
        <v>10311</v>
      </c>
      <c r="K128" s="157">
        <v>179472</v>
      </c>
      <c r="L128" s="152">
        <v>5.7451858785771597</v>
      </c>
      <c r="M128" s="154">
        <v>10333</v>
      </c>
      <c r="N128" s="154">
        <v>178286</v>
      </c>
      <c r="O128" s="152">
        <v>5.7957439170770559</v>
      </c>
      <c r="P128" s="154">
        <v>10328</v>
      </c>
      <c r="Q128" s="154">
        <v>178055</v>
      </c>
      <c r="R128" s="152">
        <v>5.8004549156159619</v>
      </c>
      <c r="S128" s="154">
        <v>10306</v>
      </c>
      <c r="T128" s="154">
        <v>178146</v>
      </c>
      <c r="U128" s="152">
        <v>5.7851425235481004</v>
      </c>
      <c r="V128" s="154">
        <v>10343</v>
      </c>
      <c r="W128" s="154">
        <v>178197</v>
      </c>
      <c r="X128" s="152">
        <v>5.8042503521383644</v>
      </c>
      <c r="Y128" s="205">
        <v>10351</v>
      </c>
      <c r="Z128" s="154">
        <v>177940</v>
      </c>
      <c r="AA128" s="152">
        <v>5.8171293694503765</v>
      </c>
      <c r="AB128" s="154">
        <v>10361</v>
      </c>
      <c r="AC128" s="154">
        <v>177927</v>
      </c>
      <c r="AD128" s="152">
        <v>5.8231746727590528</v>
      </c>
      <c r="AE128" s="154">
        <v>10473</v>
      </c>
      <c r="AF128" s="154">
        <v>179241</v>
      </c>
      <c r="AG128" s="152">
        <v>5.842971195206454</v>
      </c>
      <c r="AH128" s="154">
        <v>10505</v>
      </c>
      <c r="AI128" s="154">
        <v>178219</v>
      </c>
      <c r="AJ128" s="152">
        <v>5.8944332534690469</v>
      </c>
      <c r="AK128" s="154">
        <v>10587</v>
      </c>
      <c r="AL128" s="154">
        <v>177993</v>
      </c>
      <c r="AM128" s="152">
        <v>5.9479867185788207</v>
      </c>
      <c r="AN128" s="154">
        <v>10558</v>
      </c>
      <c r="AO128" s="154">
        <v>178433</v>
      </c>
      <c r="AP128" s="152">
        <v>5.91706691026884</v>
      </c>
      <c r="AQ128" s="154">
        <v>10658</v>
      </c>
      <c r="AR128" s="154">
        <v>177839</v>
      </c>
      <c r="AS128" s="152">
        <v>5.9930611395700604</v>
      </c>
      <c r="AT128" s="154">
        <v>10630</v>
      </c>
      <c r="AU128" s="154">
        <v>175055</v>
      </c>
      <c r="AV128" s="152">
        <v>6.0723772528633857</v>
      </c>
      <c r="AW128" s="154">
        <v>10644</v>
      </c>
      <c r="AX128" s="154">
        <v>173074</v>
      </c>
      <c r="AY128" s="152">
        <v>6.149970532835666</v>
      </c>
      <c r="AZ128" s="154">
        <v>10652</v>
      </c>
      <c r="BA128" s="154">
        <v>170855</v>
      </c>
      <c r="BB128" s="152">
        <v>6.2345263527552603</v>
      </c>
      <c r="BC128" s="154">
        <v>10611</v>
      </c>
      <c r="BD128" s="154">
        <v>168438</v>
      </c>
      <c r="BE128" s="152">
        <v>6.2996473479856085</v>
      </c>
      <c r="BF128" s="154">
        <v>10642</v>
      </c>
      <c r="BG128" s="154">
        <v>168128</v>
      </c>
      <c r="BH128" s="152">
        <v>6.3297011800532932</v>
      </c>
      <c r="BI128" s="154">
        <v>10665</v>
      </c>
      <c r="BJ128" s="154">
        <v>165637</v>
      </c>
      <c r="BK128" s="152">
        <v>6.4387787752736401</v>
      </c>
      <c r="BL128" s="154">
        <v>10737</v>
      </c>
      <c r="BM128" s="154">
        <v>162547</v>
      </c>
      <c r="BN128" s="152">
        <v>6.605474109026928</v>
      </c>
      <c r="BO128" s="154">
        <v>10708</v>
      </c>
      <c r="BP128" s="154">
        <v>157042</v>
      </c>
      <c r="BQ128" s="152">
        <v>6.8185580927395222</v>
      </c>
      <c r="BR128" s="154">
        <v>10592</v>
      </c>
      <c r="BS128" s="154">
        <v>152647</v>
      </c>
      <c r="BT128" s="152">
        <v>6.9388851402254872</v>
      </c>
      <c r="BU128" s="154">
        <v>10562</v>
      </c>
      <c r="BV128" s="154">
        <v>148856</v>
      </c>
      <c r="BW128" s="152">
        <v>7.095447949696351</v>
      </c>
      <c r="BX128" s="154">
        <v>10649</v>
      </c>
      <c r="BY128" s="154">
        <v>145416</v>
      </c>
      <c r="BZ128" s="152">
        <f t="shared" si="1"/>
        <v>7.3231281289541732</v>
      </c>
    </row>
    <row r="129" spans="1:78" x14ac:dyDescent="0.2">
      <c r="A129" s="158" t="s">
        <v>161</v>
      </c>
      <c r="B129" s="158" t="s">
        <v>195</v>
      </c>
      <c r="C129" s="158" t="s">
        <v>196</v>
      </c>
      <c r="D129" s="158" t="s">
        <v>197</v>
      </c>
      <c r="E129" s="158" t="s">
        <v>420</v>
      </c>
      <c r="F129" s="158" t="s">
        <v>101</v>
      </c>
      <c r="G129" s="170">
        <v>11692</v>
      </c>
      <c r="H129" s="193">
        <v>124469</v>
      </c>
      <c r="I129" s="191">
        <v>9.3935036033068471</v>
      </c>
      <c r="J129" s="154">
        <v>11653</v>
      </c>
      <c r="K129" s="157">
        <v>124049</v>
      </c>
      <c r="L129" s="152">
        <v>9.3938685519431839</v>
      </c>
      <c r="M129" s="154">
        <v>11638</v>
      </c>
      <c r="N129" s="154">
        <v>123345</v>
      </c>
      <c r="O129" s="152">
        <v>9.4353236855973073</v>
      </c>
      <c r="P129" s="154">
        <v>11750</v>
      </c>
      <c r="Q129" s="154">
        <v>123587</v>
      </c>
      <c r="R129" s="152">
        <v>9.5074724687871708</v>
      </c>
      <c r="S129" s="154">
        <v>11611</v>
      </c>
      <c r="T129" s="154">
        <v>123446</v>
      </c>
      <c r="U129" s="152">
        <v>9.40573206098213</v>
      </c>
      <c r="V129" s="154">
        <v>11556</v>
      </c>
      <c r="W129" s="154">
        <v>123112</v>
      </c>
      <c r="X129" s="152">
        <v>9.3865748261745399</v>
      </c>
      <c r="Y129" s="205">
        <v>11530</v>
      </c>
      <c r="Z129" s="154">
        <v>123079</v>
      </c>
      <c r="AA129" s="152">
        <v>9.3679669155583003</v>
      </c>
      <c r="AB129" s="154">
        <v>11484</v>
      </c>
      <c r="AC129" s="154">
        <v>123480</v>
      </c>
      <c r="AD129" s="152">
        <v>9.3002915451895039</v>
      </c>
      <c r="AE129" s="154">
        <v>11583</v>
      </c>
      <c r="AF129" s="154">
        <v>125418</v>
      </c>
      <c r="AG129" s="152">
        <v>9.2355164330478878</v>
      </c>
      <c r="AH129" s="154">
        <v>11627</v>
      </c>
      <c r="AI129" s="154">
        <v>125453</v>
      </c>
      <c r="AJ129" s="152">
        <v>9.2680127218958486</v>
      </c>
      <c r="AK129" s="154">
        <v>11715</v>
      </c>
      <c r="AL129" s="154">
        <v>125455</v>
      </c>
      <c r="AM129" s="152">
        <v>9.3380096448925904</v>
      </c>
      <c r="AN129" s="154">
        <v>11761</v>
      </c>
      <c r="AO129" s="154">
        <v>125245</v>
      </c>
      <c r="AP129" s="152">
        <v>9.3903948261407653</v>
      </c>
      <c r="AQ129" s="154">
        <v>11977</v>
      </c>
      <c r="AR129" s="154">
        <v>124183</v>
      </c>
      <c r="AS129" s="152">
        <v>9.6446373497177547</v>
      </c>
      <c r="AT129" s="154">
        <v>11930</v>
      </c>
      <c r="AU129" s="154">
        <v>121636</v>
      </c>
      <c r="AV129" s="152">
        <v>9.8079515932783057</v>
      </c>
      <c r="AW129" s="154">
        <v>11836</v>
      </c>
      <c r="AX129" s="154">
        <v>119700</v>
      </c>
      <c r="AY129" s="152">
        <v>9.8880534670008355</v>
      </c>
      <c r="AZ129" s="154">
        <v>11679</v>
      </c>
      <c r="BA129" s="154">
        <v>117538</v>
      </c>
      <c r="BB129" s="152">
        <v>9.9363610066531667</v>
      </c>
      <c r="BC129" s="154">
        <v>11643</v>
      </c>
      <c r="BD129" s="154">
        <v>115417</v>
      </c>
      <c r="BE129" s="152">
        <v>10.087768699584982</v>
      </c>
      <c r="BF129" s="154">
        <v>11633</v>
      </c>
      <c r="BG129" s="154">
        <v>114532</v>
      </c>
      <c r="BH129" s="152">
        <v>10.15698669367513</v>
      </c>
      <c r="BI129" s="154">
        <v>11540</v>
      </c>
      <c r="BJ129" s="154">
        <v>111915</v>
      </c>
      <c r="BK129" s="152">
        <v>10.311397042398248</v>
      </c>
      <c r="BL129" s="154">
        <v>11420</v>
      </c>
      <c r="BM129" s="154">
        <v>108019</v>
      </c>
      <c r="BN129" s="152">
        <v>10.572214147511087</v>
      </c>
      <c r="BO129" s="154">
        <v>11311</v>
      </c>
      <c r="BP129" s="154">
        <v>102937</v>
      </c>
      <c r="BQ129" s="152">
        <v>10.98827438141776</v>
      </c>
      <c r="BR129" s="154">
        <v>11267</v>
      </c>
      <c r="BS129" s="154">
        <v>98984</v>
      </c>
      <c r="BT129" s="152">
        <v>11.382647700638488</v>
      </c>
      <c r="BU129" s="154">
        <v>11194</v>
      </c>
      <c r="BV129" s="154">
        <v>94971</v>
      </c>
      <c r="BW129" s="152">
        <v>11.786755957081635</v>
      </c>
      <c r="BX129" s="154">
        <v>11115</v>
      </c>
      <c r="BY129" s="154">
        <v>91950</v>
      </c>
      <c r="BZ129" s="152">
        <f t="shared" si="1"/>
        <v>12.088091353996736</v>
      </c>
    </row>
    <row r="130" spans="1:78" x14ac:dyDescent="0.2">
      <c r="A130" s="158" t="s">
        <v>182</v>
      </c>
      <c r="B130" s="158" t="s">
        <v>219</v>
      </c>
      <c r="C130" s="158" t="s">
        <v>251</v>
      </c>
      <c r="D130" s="158" t="s">
        <v>252</v>
      </c>
      <c r="E130" s="158" t="s">
        <v>421</v>
      </c>
      <c r="F130" s="158" t="s">
        <v>102</v>
      </c>
      <c r="G130" s="170">
        <v>8686</v>
      </c>
      <c r="H130" s="193">
        <v>114228</v>
      </c>
      <c r="I130" s="191">
        <v>7.6040900654830681</v>
      </c>
      <c r="J130" s="154">
        <v>8654</v>
      </c>
      <c r="K130" s="157">
        <v>113663</v>
      </c>
      <c r="L130" s="152">
        <v>7.613735340436202</v>
      </c>
      <c r="M130" s="154">
        <v>8628</v>
      </c>
      <c r="N130" s="154">
        <v>113950</v>
      </c>
      <c r="O130" s="152">
        <v>7.5717419921017992</v>
      </c>
      <c r="P130" s="154">
        <v>8520</v>
      </c>
      <c r="Q130" s="154">
        <v>114192</v>
      </c>
      <c r="R130" s="152">
        <v>7.4611181168558218</v>
      </c>
      <c r="S130" s="154">
        <v>8540</v>
      </c>
      <c r="T130" s="154">
        <v>114504</v>
      </c>
      <c r="U130" s="152">
        <v>7.4582547334590936</v>
      </c>
      <c r="V130" s="154">
        <v>8507</v>
      </c>
      <c r="W130" s="154">
        <v>115032</v>
      </c>
      <c r="X130" s="152">
        <v>7.3953334724250643</v>
      </c>
      <c r="Y130" s="205">
        <v>8415</v>
      </c>
      <c r="Z130" s="154">
        <v>114822</v>
      </c>
      <c r="AA130" s="152">
        <v>7.3287349114281239</v>
      </c>
      <c r="AB130" s="154">
        <v>8224</v>
      </c>
      <c r="AC130" s="154">
        <v>115084</v>
      </c>
      <c r="AD130" s="152">
        <v>7.1460845990754587</v>
      </c>
      <c r="AE130" s="154">
        <v>8198</v>
      </c>
      <c r="AF130" s="154">
        <v>116775</v>
      </c>
      <c r="AG130" s="152">
        <v>7.0203382573324769</v>
      </c>
      <c r="AH130" s="154">
        <v>8072</v>
      </c>
      <c r="AI130" s="154">
        <v>116815</v>
      </c>
      <c r="AJ130" s="152">
        <v>6.9100714805461623</v>
      </c>
      <c r="AK130" s="154">
        <v>7985</v>
      </c>
      <c r="AL130" s="154">
        <v>116267</v>
      </c>
      <c r="AM130" s="152">
        <v>6.8678128789768378</v>
      </c>
      <c r="AN130" s="154">
        <v>7965</v>
      </c>
      <c r="AO130" s="154">
        <v>116901</v>
      </c>
      <c r="AP130" s="152">
        <v>6.8134575409962279</v>
      </c>
      <c r="AQ130" s="154">
        <v>8067</v>
      </c>
      <c r="AR130" s="154">
        <v>116481</v>
      </c>
      <c r="AS130" s="152">
        <v>6.9255930151698566</v>
      </c>
      <c r="AT130" s="154">
        <v>7960</v>
      </c>
      <c r="AU130" s="154">
        <v>114580</v>
      </c>
      <c r="AV130" s="152">
        <v>6.9471111886891261</v>
      </c>
      <c r="AW130" s="154">
        <v>7906</v>
      </c>
      <c r="AX130" s="154">
        <v>113319</v>
      </c>
      <c r="AY130" s="152">
        <v>6.9767647084778366</v>
      </c>
      <c r="AZ130" s="154">
        <v>7924</v>
      </c>
      <c r="BA130" s="154">
        <v>111731</v>
      </c>
      <c r="BB130" s="152">
        <v>7.0920335448532645</v>
      </c>
      <c r="BC130" s="154">
        <v>7824</v>
      </c>
      <c r="BD130" s="154">
        <v>110119</v>
      </c>
      <c r="BE130" s="152">
        <v>7.1050409102879613</v>
      </c>
      <c r="BF130" s="154">
        <v>7825</v>
      </c>
      <c r="BG130" s="154">
        <v>109318</v>
      </c>
      <c r="BH130" s="152">
        <v>7.1580160632283798</v>
      </c>
      <c r="BI130" s="154">
        <v>7871</v>
      </c>
      <c r="BJ130" s="154">
        <v>107741</v>
      </c>
      <c r="BK130" s="152">
        <v>7.3054825925135276</v>
      </c>
      <c r="BL130" s="154">
        <v>7868</v>
      </c>
      <c r="BM130" s="154">
        <v>105195</v>
      </c>
      <c r="BN130" s="152">
        <v>7.4794429393031994</v>
      </c>
      <c r="BO130" s="154">
        <v>7882</v>
      </c>
      <c r="BP130" s="154">
        <v>101662</v>
      </c>
      <c r="BQ130" s="152">
        <v>7.7531427672089865</v>
      </c>
      <c r="BR130" s="154">
        <v>7847</v>
      </c>
      <c r="BS130" s="154">
        <v>97488</v>
      </c>
      <c r="BT130" s="152">
        <v>8.0491957984572462</v>
      </c>
      <c r="BU130" s="154">
        <v>7806</v>
      </c>
      <c r="BV130" s="154">
        <v>94811</v>
      </c>
      <c r="BW130" s="152">
        <v>8.2332218835367197</v>
      </c>
      <c r="BX130" s="154">
        <v>7761</v>
      </c>
      <c r="BY130" s="154">
        <v>92612</v>
      </c>
      <c r="BZ130" s="152">
        <f t="shared" si="1"/>
        <v>8.3801235261089282</v>
      </c>
    </row>
    <row r="131" spans="1:78" x14ac:dyDescent="0.2">
      <c r="A131" s="158" t="s">
        <v>180</v>
      </c>
      <c r="B131" s="158" t="s">
        <v>215</v>
      </c>
      <c r="C131" s="158" t="s">
        <v>261</v>
      </c>
      <c r="D131" s="158" t="s">
        <v>262</v>
      </c>
      <c r="E131" s="158" t="s">
        <v>422</v>
      </c>
      <c r="F131" s="158" t="s">
        <v>103</v>
      </c>
      <c r="G131" s="170">
        <v>10161</v>
      </c>
      <c r="H131" s="193">
        <v>110109</v>
      </c>
      <c r="I131" s="191">
        <v>9.2281284908590582</v>
      </c>
      <c r="J131" s="154">
        <v>10106</v>
      </c>
      <c r="K131" s="157">
        <v>109054</v>
      </c>
      <c r="L131" s="152">
        <v>9.2669686577291976</v>
      </c>
      <c r="M131" s="154">
        <v>10079</v>
      </c>
      <c r="N131" s="154">
        <v>108498</v>
      </c>
      <c r="O131" s="152">
        <v>9.2895721580121293</v>
      </c>
      <c r="P131" s="154">
        <v>10123</v>
      </c>
      <c r="Q131" s="154">
        <v>108474</v>
      </c>
      <c r="R131" s="152">
        <v>9.3321902022604508</v>
      </c>
      <c r="S131" s="154">
        <v>10209</v>
      </c>
      <c r="T131" s="154">
        <v>108865</v>
      </c>
      <c r="U131" s="152">
        <v>9.3776695907775682</v>
      </c>
      <c r="V131" s="154">
        <v>10257</v>
      </c>
      <c r="W131" s="154">
        <v>108885</v>
      </c>
      <c r="X131" s="152">
        <v>9.4200303072048488</v>
      </c>
      <c r="Y131" s="205">
        <v>10297</v>
      </c>
      <c r="Z131" s="154">
        <v>108342</v>
      </c>
      <c r="AA131" s="152">
        <v>9.5041627439035636</v>
      </c>
      <c r="AB131" s="154">
        <v>10316</v>
      </c>
      <c r="AC131" s="154">
        <v>108311</v>
      </c>
      <c r="AD131" s="152">
        <v>9.5244250353149713</v>
      </c>
      <c r="AE131" s="154">
        <v>10462</v>
      </c>
      <c r="AF131" s="154">
        <v>110264</v>
      </c>
      <c r="AG131" s="152">
        <v>9.4881375607632581</v>
      </c>
      <c r="AH131" s="154">
        <v>10558</v>
      </c>
      <c r="AI131" s="154">
        <v>110162</v>
      </c>
      <c r="AJ131" s="152">
        <v>9.584067101178265</v>
      </c>
      <c r="AK131" s="154">
        <v>10592</v>
      </c>
      <c r="AL131" s="154">
        <v>110094</v>
      </c>
      <c r="AM131" s="152">
        <v>9.6208694388431706</v>
      </c>
      <c r="AN131" s="154">
        <v>10702</v>
      </c>
      <c r="AO131" s="154">
        <v>110873</v>
      </c>
      <c r="AP131" s="152">
        <v>9.6524852759463524</v>
      </c>
      <c r="AQ131" s="154">
        <v>10874</v>
      </c>
      <c r="AR131" s="154">
        <v>110695</v>
      </c>
      <c r="AS131" s="152">
        <v>9.8233885902705644</v>
      </c>
      <c r="AT131" s="154">
        <v>10953</v>
      </c>
      <c r="AU131" s="154">
        <v>109750</v>
      </c>
      <c r="AV131" s="152">
        <v>9.9799544419134403</v>
      </c>
      <c r="AW131" s="154">
        <v>11084</v>
      </c>
      <c r="AX131" s="154">
        <v>109313</v>
      </c>
      <c r="AY131" s="152">
        <v>10.139690613193308</v>
      </c>
      <c r="AZ131" s="154">
        <v>11189</v>
      </c>
      <c r="BA131" s="154">
        <v>108627</v>
      </c>
      <c r="BB131" s="152">
        <v>10.300385723623041</v>
      </c>
      <c r="BC131" s="154">
        <v>11069</v>
      </c>
      <c r="BD131" s="154">
        <v>106780</v>
      </c>
      <c r="BE131" s="152">
        <v>10.366173440719235</v>
      </c>
      <c r="BF131" s="154">
        <v>11143</v>
      </c>
      <c r="BG131" s="154">
        <v>107076</v>
      </c>
      <c r="BH131" s="152">
        <v>10.406627068624156</v>
      </c>
      <c r="BI131" s="154">
        <v>11121</v>
      </c>
      <c r="BJ131" s="154">
        <v>105966</v>
      </c>
      <c r="BK131" s="152">
        <v>10.494875714851934</v>
      </c>
      <c r="BL131" s="154">
        <v>11141</v>
      </c>
      <c r="BM131" s="154">
        <v>104339</v>
      </c>
      <c r="BN131" s="152">
        <v>10.677694821687</v>
      </c>
      <c r="BO131" s="154">
        <v>11148</v>
      </c>
      <c r="BP131" s="154">
        <v>101226</v>
      </c>
      <c r="BQ131" s="152">
        <v>11.012980854721119</v>
      </c>
      <c r="BR131" s="154">
        <v>10992</v>
      </c>
      <c r="BS131" s="154">
        <v>97828</v>
      </c>
      <c r="BT131" s="152">
        <v>11.236046939526515</v>
      </c>
      <c r="BU131" s="154">
        <v>10965</v>
      </c>
      <c r="BV131" s="154">
        <v>95820</v>
      </c>
      <c r="BW131" s="152">
        <v>11.443331246086412</v>
      </c>
      <c r="BX131" s="154">
        <v>10991</v>
      </c>
      <c r="BY131" s="154">
        <v>93681</v>
      </c>
      <c r="BZ131" s="152">
        <f t="shared" si="1"/>
        <v>11.732368356443676</v>
      </c>
    </row>
    <row r="132" spans="1:78" x14ac:dyDescent="0.2">
      <c r="A132" s="158" t="s">
        <v>179</v>
      </c>
      <c r="B132" s="158" t="s">
        <v>203</v>
      </c>
      <c r="C132" s="158" t="s">
        <v>278</v>
      </c>
      <c r="D132" s="158" t="s">
        <v>279</v>
      </c>
      <c r="E132" s="158" t="s">
        <v>423</v>
      </c>
      <c r="F132" s="158" t="s">
        <v>104</v>
      </c>
      <c r="G132" s="170">
        <v>19055</v>
      </c>
      <c r="H132" s="193">
        <v>188788</v>
      </c>
      <c r="I132" s="191">
        <v>10.093332203318008</v>
      </c>
      <c r="J132" s="154">
        <v>18993</v>
      </c>
      <c r="K132" s="157">
        <v>187846</v>
      </c>
      <c r="L132" s="152">
        <v>10.110941941803391</v>
      </c>
      <c r="M132" s="154">
        <v>18857</v>
      </c>
      <c r="N132" s="154">
        <v>186956</v>
      </c>
      <c r="O132" s="152">
        <v>10.086330473480391</v>
      </c>
      <c r="P132" s="154">
        <v>18876</v>
      </c>
      <c r="Q132" s="154">
        <v>187038</v>
      </c>
      <c r="R132" s="152">
        <v>10.092066852725115</v>
      </c>
      <c r="S132" s="154">
        <v>18825</v>
      </c>
      <c r="T132" s="154">
        <v>186796</v>
      </c>
      <c r="U132" s="152">
        <v>10.077838925887065</v>
      </c>
      <c r="V132" s="154">
        <v>18813</v>
      </c>
      <c r="W132" s="154">
        <v>186601</v>
      </c>
      <c r="X132" s="152">
        <v>10.081939539445125</v>
      </c>
      <c r="Y132" s="205">
        <v>18719</v>
      </c>
      <c r="Z132" s="154">
        <v>186453</v>
      </c>
      <c r="AA132" s="152">
        <v>10.039527387599019</v>
      </c>
      <c r="AB132" s="154">
        <v>18588</v>
      </c>
      <c r="AC132" s="154">
        <v>186167</v>
      </c>
      <c r="AD132" s="152">
        <v>9.984583733959294</v>
      </c>
      <c r="AE132" s="154">
        <v>18553</v>
      </c>
      <c r="AF132" s="154">
        <v>187033</v>
      </c>
      <c r="AG132" s="152">
        <v>9.9196398496522011</v>
      </c>
      <c r="AH132" s="154">
        <v>18428</v>
      </c>
      <c r="AI132" s="154">
        <v>186656</v>
      </c>
      <c r="AJ132" s="152">
        <v>9.872707011829247</v>
      </c>
      <c r="AK132" s="154">
        <v>18407</v>
      </c>
      <c r="AL132" s="154">
        <v>186548</v>
      </c>
      <c r="AM132" s="152">
        <v>9.8671655552458351</v>
      </c>
      <c r="AN132" s="154">
        <v>18534</v>
      </c>
      <c r="AO132" s="154">
        <v>186834</v>
      </c>
      <c r="AP132" s="152">
        <v>9.9200359677574745</v>
      </c>
      <c r="AQ132" s="154">
        <v>18810</v>
      </c>
      <c r="AR132" s="154">
        <v>185680</v>
      </c>
      <c r="AS132" s="152">
        <v>10.130331753554502</v>
      </c>
      <c r="AT132" s="154">
        <v>18692</v>
      </c>
      <c r="AU132" s="154">
        <v>182136</v>
      </c>
      <c r="AV132" s="152">
        <v>10.262660868801335</v>
      </c>
      <c r="AW132" s="154">
        <v>18779</v>
      </c>
      <c r="AX132" s="154">
        <v>180096</v>
      </c>
      <c r="AY132" s="152">
        <v>10.42721659559346</v>
      </c>
      <c r="AZ132" s="154">
        <v>18774</v>
      </c>
      <c r="BA132" s="154">
        <v>177143</v>
      </c>
      <c r="BB132" s="152">
        <v>10.59821725950221</v>
      </c>
      <c r="BC132" s="154">
        <v>18606</v>
      </c>
      <c r="BD132" s="154">
        <v>174645</v>
      </c>
      <c r="BE132" s="152">
        <v>10.65361161212746</v>
      </c>
      <c r="BF132" s="154">
        <v>18622</v>
      </c>
      <c r="BG132" s="154">
        <v>173681</v>
      </c>
      <c r="BH132" s="152">
        <v>10.721955769485437</v>
      </c>
      <c r="BI132" s="154">
        <v>18658</v>
      </c>
      <c r="BJ132" s="154">
        <v>170457</v>
      </c>
      <c r="BK132" s="152">
        <v>10.945869046152403</v>
      </c>
      <c r="BL132" s="154">
        <v>18762</v>
      </c>
      <c r="BM132" s="154">
        <v>166424</v>
      </c>
      <c r="BN132" s="152">
        <v>11.273614382540979</v>
      </c>
      <c r="BO132" s="154">
        <v>18750</v>
      </c>
      <c r="BP132" s="154">
        <v>161334</v>
      </c>
      <c r="BQ132" s="152">
        <v>11.621852802261149</v>
      </c>
      <c r="BR132" s="154">
        <v>18715</v>
      </c>
      <c r="BS132" s="154">
        <v>155563</v>
      </c>
      <c r="BT132" s="152">
        <v>12.030495683420865</v>
      </c>
      <c r="BU132" s="154">
        <v>18674</v>
      </c>
      <c r="BV132" s="154">
        <v>150486</v>
      </c>
      <c r="BW132" s="152">
        <v>12.4091277593929</v>
      </c>
      <c r="BX132" s="154">
        <v>18385</v>
      </c>
      <c r="BY132" s="154">
        <v>146240</v>
      </c>
      <c r="BZ132" s="152">
        <f t="shared" si="1"/>
        <v>12.571799781181619</v>
      </c>
    </row>
    <row r="133" spans="1:78" x14ac:dyDescent="0.2">
      <c r="A133" s="158" t="s">
        <v>183</v>
      </c>
      <c r="B133" s="158" t="s">
        <v>211</v>
      </c>
      <c r="C133" s="158" t="s">
        <v>294</v>
      </c>
      <c r="D133" s="158" t="s">
        <v>295</v>
      </c>
      <c r="E133" s="158" t="s">
        <v>424</v>
      </c>
      <c r="F133" s="158" t="s">
        <v>105</v>
      </c>
      <c r="G133" s="170">
        <v>31633</v>
      </c>
      <c r="H133" s="193">
        <v>280330</v>
      </c>
      <c r="I133" s="191">
        <v>11.284200763386011</v>
      </c>
      <c r="J133" s="154">
        <v>31368</v>
      </c>
      <c r="K133" s="157">
        <v>278674</v>
      </c>
      <c r="L133" s="152">
        <v>11.256163115324716</v>
      </c>
      <c r="M133" s="154">
        <v>31198</v>
      </c>
      <c r="N133" s="154">
        <v>277079</v>
      </c>
      <c r="O133" s="152">
        <v>11.259604661486437</v>
      </c>
      <c r="P133" s="154">
        <v>31013</v>
      </c>
      <c r="Q133" s="154">
        <v>276125</v>
      </c>
      <c r="R133" s="152">
        <v>11.231507469443187</v>
      </c>
      <c r="S133" s="154">
        <v>30798</v>
      </c>
      <c r="T133" s="154">
        <v>275662</v>
      </c>
      <c r="U133" s="152">
        <v>11.172377766975499</v>
      </c>
      <c r="V133" s="154">
        <v>30567</v>
      </c>
      <c r="W133" s="154">
        <v>274863</v>
      </c>
      <c r="X133" s="152">
        <v>11.120812914069919</v>
      </c>
      <c r="Y133" s="205">
        <v>30307</v>
      </c>
      <c r="Z133" s="154">
        <v>275060</v>
      </c>
      <c r="AA133" s="152">
        <v>11.018323274921835</v>
      </c>
      <c r="AB133" s="154">
        <v>30185</v>
      </c>
      <c r="AC133" s="154">
        <v>275311</v>
      </c>
      <c r="AD133" s="152">
        <v>10.963964389363303</v>
      </c>
      <c r="AE133" s="154">
        <v>30095</v>
      </c>
      <c r="AF133" s="154">
        <v>276483</v>
      </c>
      <c r="AG133" s="152">
        <v>10.884936867727852</v>
      </c>
      <c r="AH133" s="154">
        <v>30021</v>
      </c>
      <c r="AI133" s="154">
        <v>276982</v>
      </c>
      <c r="AJ133" s="152">
        <v>10.838610451220656</v>
      </c>
      <c r="AK133" s="154">
        <v>29839</v>
      </c>
      <c r="AL133" s="154">
        <v>276150</v>
      </c>
      <c r="AM133" s="152">
        <v>10.805359406119862</v>
      </c>
      <c r="AN133" s="154">
        <v>29962</v>
      </c>
      <c r="AO133" s="154">
        <v>277733</v>
      </c>
      <c r="AP133" s="152">
        <v>10.788059035116461</v>
      </c>
      <c r="AQ133" s="154">
        <v>30247</v>
      </c>
      <c r="AR133" s="154">
        <v>276858</v>
      </c>
      <c r="AS133" s="152">
        <v>10.925095175143937</v>
      </c>
      <c r="AT133" s="154">
        <v>30205</v>
      </c>
      <c r="AU133" s="154">
        <v>273159</v>
      </c>
      <c r="AV133" s="152">
        <v>11.057662387107875</v>
      </c>
      <c r="AW133" s="154">
        <v>30243</v>
      </c>
      <c r="AX133" s="154">
        <v>270841</v>
      </c>
      <c r="AY133" s="152">
        <v>11.166330060810587</v>
      </c>
      <c r="AZ133" s="154">
        <v>30210</v>
      </c>
      <c r="BA133" s="154">
        <v>268000</v>
      </c>
      <c r="BB133" s="152">
        <v>11.272388059701493</v>
      </c>
      <c r="BC133" s="154">
        <v>29937</v>
      </c>
      <c r="BD133" s="154">
        <v>264256</v>
      </c>
      <c r="BE133" s="152">
        <v>11.328787236619037</v>
      </c>
      <c r="BF133" s="154">
        <v>30099</v>
      </c>
      <c r="BG133" s="154">
        <v>263015</v>
      </c>
      <c r="BH133" s="152">
        <v>11.443834001863012</v>
      </c>
      <c r="BI133" s="154">
        <v>30106</v>
      </c>
      <c r="BJ133" s="154">
        <v>258533</v>
      </c>
      <c r="BK133" s="152">
        <v>11.644935075986432</v>
      </c>
      <c r="BL133" s="154">
        <v>30221</v>
      </c>
      <c r="BM133" s="154">
        <v>253974</v>
      </c>
      <c r="BN133" s="152">
        <v>11.899249529479397</v>
      </c>
      <c r="BO133" s="154">
        <v>30482</v>
      </c>
      <c r="BP133" s="154">
        <v>248396</v>
      </c>
      <c r="BQ133" s="152">
        <v>12.271534163191033</v>
      </c>
      <c r="BR133" s="154">
        <v>30189</v>
      </c>
      <c r="BS133" s="154">
        <v>240133</v>
      </c>
      <c r="BT133" s="152">
        <v>12.571783136844999</v>
      </c>
      <c r="BU133" s="154">
        <v>30225</v>
      </c>
      <c r="BV133" s="154">
        <v>234183</v>
      </c>
      <c r="BW133" s="152">
        <v>12.906573064654564</v>
      </c>
      <c r="BX133" s="154">
        <v>30155</v>
      </c>
      <c r="BY133" s="154">
        <v>228027</v>
      </c>
      <c r="BZ133" s="152">
        <f t="shared" si="1"/>
        <v>13.224311156135018</v>
      </c>
    </row>
    <row r="134" spans="1:78" x14ac:dyDescent="0.2">
      <c r="A134" s="158" t="s">
        <v>182</v>
      </c>
      <c r="B134" s="158" t="s">
        <v>219</v>
      </c>
      <c r="C134" s="158" t="s">
        <v>220</v>
      </c>
      <c r="D134" s="158" t="s">
        <v>221</v>
      </c>
      <c r="E134" s="158" t="s">
        <v>425</v>
      </c>
      <c r="F134" s="158" t="s">
        <v>106</v>
      </c>
      <c r="G134" s="170">
        <v>5118</v>
      </c>
      <c r="H134" s="193">
        <v>54171</v>
      </c>
      <c r="I134" s="191">
        <v>9.4478595558509166</v>
      </c>
      <c r="J134" s="154">
        <v>5099</v>
      </c>
      <c r="K134" s="157">
        <v>54280</v>
      </c>
      <c r="L134" s="152">
        <v>9.3938835666912297</v>
      </c>
      <c r="M134" s="154">
        <v>5085</v>
      </c>
      <c r="N134" s="154">
        <v>54591</v>
      </c>
      <c r="O134" s="152">
        <v>9.3147222069571907</v>
      </c>
      <c r="P134" s="154">
        <v>5030</v>
      </c>
      <c r="Q134" s="154">
        <v>54837</v>
      </c>
      <c r="R134" s="152">
        <v>9.1726389116837161</v>
      </c>
      <c r="S134" s="154">
        <v>5047</v>
      </c>
      <c r="T134" s="154">
        <v>54969</v>
      </c>
      <c r="U134" s="152">
        <v>9.1815386854408843</v>
      </c>
      <c r="V134" s="154">
        <v>4998</v>
      </c>
      <c r="W134" s="154">
        <v>55079</v>
      </c>
      <c r="X134" s="152">
        <v>9.0742388206031332</v>
      </c>
      <c r="Y134" s="205">
        <v>4898</v>
      </c>
      <c r="Z134" s="154">
        <v>55234</v>
      </c>
      <c r="AA134" s="152">
        <v>8.8677264004055463</v>
      </c>
      <c r="AB134" s="154">
        <v>4829</v>
      </c>
      <c r="AC134" s="154">
        <v>55367</v>
      </c>
      <c r="AD134" s="152">
        <v>8.7218017952932261</v>
      </c>
      <c r="AE134" s="154">
        <v>4816</v>
      </c>
      <c r="AF134" s="154">
        <v>56386</v>
      </c>
      <c r="AG134" s="152">
        <v>8.5411272301635162</v>
      </c>
      <c r="AH134" s="154">
        <v>4814</v>
      </c>
      <c r="AI134" s="154">
        <v>56761</v>
      </c>
      <c r="AJ134" s="152">
        <v>8.4811754549778886</v>
      </c>
      <c r="AK134" s="154">
        <v>4810</v>
      </c>
      <c r="AL134" s="154">
        <v>56900</v>
      </c>
      <c r="AM134" s="152">
        <v>8.4534270650263608</v>
      </c>
      <c r="AN134" s="154">
        <v>4851</v>
      </c>
      <c r="AO134" s="154">
        <v>57906</v>
      </c>
      <c r="AP134" s="152">
        <v>8.3773702207025185</v>
      </c>
      <c r="AQ134" s="154">
        <v>5022</v>
      </c>
      <c r="AR134" s="154">
        <v>58470</v>
      </c>
      <c r="AS134" s="152">
        <v>8.5890200102616721</v>
      </c>
      <c r="AT134" s="154">
        <v>5072</v>
      </c>
      <c r="AU134" s="154">
        <v>58230</v>
      </c>
      <c r="AV134" s="152">
        <v>8.7102867937489261</v>
      </c>
      <c r="AW134" s="154">
        <v>5134</v>
      </c>
      <c r="AX134" s="154">
        <v>58069</v>
      </c>
      <c r="AY134" s="152">
        <v>8.8412061513027602</v>
      </c>
      <c r="AZ134" s="154">
        <v>5160</v>
      </c>
      <c r="BA134" s="154">
        <v>57765</v>
      </c>
      <c r="BB134" s="152">
        <v>8.9327447416255517</v>
      </c>
      <c r="BC134" s="154">
        <v>5093</v>
      </c>
      <c r="BD134" s="154">
        <v>57419</v>
      </c>
      <c r="BE134" s="152">
        <v>8.8698862745781017</v>
      </c>
      <c r="BF134" s="154">
        <v>5150</v>
      </c>
      <c r="BG134" s="154">
        <v>57603</v>
      </c>
      <c r="BH134" s="152">
        <v>8.9405065708383251</v>
      </c>
      <c r="BI134" s="154">
        <v>5189</v>
      </c>
      <c r="BJ134" s="154">
        <v>57107</v>
      </c>
      <c r="BK134" s="152">
        <v>9.0864517484721663</v>
      </c>
      <c r="BL134" s="154">
        <v>5256</v>
      </c>
      <c r="BM134" s="154">
        <v>56464</v>
      </c>
      <c r="BN134" s="152">
        <v>9.3085860017001991</v>
      </c>
      <c r="BO134" s="154">
        <v>5248</v>
      </c>
      <c r="BP134" s="154">
        <v>55420</v>
      </c>
      <c r="BQ134" s="152">
        <v>9.4695055936485026</v>
      </c>
      <c r="BR134" s="154">
        <v>5258</v>
      </c>
      <c r="BS134" s="154">
        <v>53986</v>
      </c>
      <c r="BT134" s="152">
        <v>9.7395621086948463</v>
      </c>
      <c r="BU134" s="154">
        <v>5264</v>
      </c>
      <c r="BV134" s="154">
        <v>53205</v>
      </c>
      <c r="BW134" s="152">
        <v>9.89380697302885</v>
      </c>
      <c r="BX134" s="154">
        <v>5246</v>
      </c>
      <c r="BY134" s="154">
        <v>51899</v>
      </c>
      <c r="BZ134" s="152">
        <f t="shared" si="1"/>
        <v>10.108094568296114</v>
      </c>
    </row>
    <row r="135" spans="1:78" x14ac:dyDescent="0.2">
      <c r="A135" s="158" t="s">
        <v>180</v>
      </c>
      <c r="B135" s="158" t="s">
        <v>215</v>
      </c>
      <c r="C135" s="158" t="s">
        <v>285</v>
      </c>
      <c r="D135" s="158" t="s">
        <v>286</v>
      </c>
      <c r="E135" s="158" t="s">
        <v>426</v>
      </c>
      <c r="F135" s="158" t="s">
        <v>107</v>
      </c>
      <c r="G135" s="170">
        <v>19908</v>
      </c>
      <c r="H135" s="193">
        <v>209653</v>
      </c>
      <c r="I135" s="191">
        <v>9.4956904981087806</v>
      </c>
      <c r="J135" s="154">
        <v>19841</v>
      </c>
      <c r="K135" s="157">
        <v>208290</v>
      </c>
      <c r="L135" s="152">
        <v>9.525661337558212</v>
      </c>
      <c r="M135" s="154">
        <v>19790</v>
      </c>
      <c r="N135" s="154">
        <v>207253</v>
      </c>
      <c r="O135" s="152">
        <v>9.5487158207601333</v>
      </c>
      <c r="P135" s="154">
        <v>19930</v>
      </c>
      <c r="Q135" s="154">
        <v>208488</v>
      </c>
      <c r="R135" s="152">
        <v>9.5593031733241247</v>
      </c>
      <c r="S135" s="154">
        <v>19986</v>
      </c>
      <c r="T135" s="154">
        <v>209578</v>
      </c>
      <c r="U135" s="152">
        <v>9.5363062916909218</v>
      </c>
      <c r="V135" s="154">
        <v>20020</v>
      </c>
      <c r="W135" s="154">
        <v>210433</v>
      </c>
      <c r="X135" s="152">
        <v>9.5137169550403211</v>
      </c>
      <c r="Y135" s="205">
        <v>19965</v>
      </c>
      <c r="Z135" s="154">
        <v>210574</v>
      </c>
      <c r="AA135" s="152">
        <v>9.481227501970805</v>
      </c>
      <c r="AB135" s="154">
        <v>19992</v>
      </c>
      <c r="AC135" s="154">
        <v>210667</v>
      </c>
      <c r="AD135" s="152">
        <v>9.4898584021227812</v>
      </c>
      <c r="AE135" s="154">
        <v>20089</v>
      </c>
      <c r="AF135" s="154">
        <v>212741</v>
      </c>
      <c r="AG135" s="152">
        <v>9.4429376565871177</v>
      </c>
      <c r="AH135" s="154">
        <v>20144</v>
      </c>
      <c r="AI135" s="154">
        <v>212635</v>
      </c>
      <c r="AJ135" s="152">
        <v>9.4735109459872557</v>
      </c>
      <c r="AK135" s="154">
        <v>20243</v>
      </c>
      <c r="AL135" s="154">
        <v>212329</v>
      </c>
      <c r="AM135" s="152">
        <v>9.5337895435856623</v>
      </c>
      <c r="AN135" s="154">
        <v>20539</v>
      </c>
      <c r="AO135" s="154">
        <v>212845</v>
      </c>
      <c r="AP135" s="152">
        <v>9.6497451196880348</v>
      </c>
      <c r="AQ135" s="154">
        <v>20823</v>
      </c>
      <c r="AR135" s="154">
        <v>211376</v>
      </c>
      <c r="AS135" s="152">
        <v>9.8511656952539557</v>
      </c>
      <c r="AT135" s="154">
        <v>20827</v>
      </c>
      <c r="AU135" s="154">
        <v>207548</v>
      </c>
      <c r="AV135" s="152">
        <v>10.034787133578739</v>
      </c>
      <c r="AW135" s="154">
        <v>20902</v>
      </c>
      <c r="AX135" s="154">
        <v>205252</v>
      </c>
      <c r="AY135" s="152">
        <v>10.183579209946798</v>
      </c>
      <c r="AZ135" s="154">
        <v>21016</v>
      </c>
      <c r="BA135" s="154">
        <v>202427</v>
      </c>
      <c r="BB135" s="152">
        <v>10.382014256991409</v>
      </c>
      <c r="BC135" s="154">
        <v>20783</v>
      </c>
      <c r="BD135" s="154">
        <v>198288</v>
      </c>
      <c r="BE135" s="152">
        <v>10.48121923666586</v>
      </c>
      <c r="BF135" s="154">
        <v>20909</v>
      </c>
      <c r="BG135" s="154">
        <v>196930</v>
      </c>
      <c r="BH135" s="152">
        <v>10.617478291778806</v>
      </c>
      <c r="BI135" s="154">
        <v>21014</v>
      </c>
      <c r="BJ135" s="154">
        <v>193814</v>
      </c>
      <c r="BK135" s="152">
        <v>10.842354009514278</v>
      </c>
      <c r="BL135" s="154">
        <v>21127</v>
      </c>
      <c r="BM135" s="154">
        <v>190116</v>
      </c>
      <c r="BN135" s="152">
        <v>11.112689095078794</v>
      </c>
      <c r="BO135" s="154">
        <v>21099</v>
      </c>
      <c r="BP135" s="154">
        <v>184105</v>
      </c>
      <c r="BQ135" s="152">
        <v>11.460307976426495</v>
      </c>
      <c r="BR135" s="154">
        <v>20926</v>
      </c>
      <c r="BS135" s="154">
        <v>176918</v>
      </c>
      <c r="BT135" s="152">
        <v>11.828078544862592</v>
      </c>
      <c r="BU135" s="154">
        <v>20873</v>
      </c>
      <c r="BV135" s="154">
        <v>172504</v>
      </c>
      <c r="BW135" s="152">
        <v>12.100009275147244</v>
      </c>
      <c r="BX135" s="154">
        <v>20768</v>
      </c>
      <c r="BY135" s="154">
        <v>168693</v>
      </c>
      <c r="BZ135" s="152">
        <f t="shared" si="1"/>
        <v>12.311121386186743</v>
      </c>
    </row>
    <row r="136" spans="1:78" x14ac:dyDescent="0.2">
      <c r="A136" s="158" t="s">
        <v>161</v>
      </c>
      <c r="B136" s="158" t="s">
        <v>195</v>
      </c>
      <c r="C136" s="158" t="s">
        <v>231</v>
      </c>
      <c r="D136" s="158" t="s">
        <v>232</v>
      </c>
      <c r="E136" s="158" t="s">
        <v>427</v>
      </c>
      <c r="F136" s="158" t="s">
        <v>108</v>
      </c>
      <c r="G136" s="170">
        <v>7143</v>
      </c>
      <c r="H136" s="193">
        <v>73182</v>
      </c>
      <c r="I136" s="191">
        <v>9.760596868082315</v>
      </c>
      <c r="J136" s="154">
        <v>7013</v>
      </c>
      <c r="K136" s="157">
        <v>72903</v>
      </c>
      <c r="L136" s="152">
        <v>9.6196315652305113</v>
      </c>
      <c r="M136" s="154">
        <v>6840</v>
      </c>
      <c r="N136" s="154">
        <v>72729</v>
      </c>
      <c r="O136" s="152">
        <v>9.4047766365548817</v>
      </c>
      <c r="P136" s="154">
        <v>6776</v>
      </c>
      <c r="Q136" s="154">
        <v>72780</v>
      </c>
      <c r="R136" s="152">
        <v>9.3102500687001921</v>
      </c>
      <c r="S136" s="154">
        <v>6608</v>
      </c>
      <c r="T136" s="154">
        <v>72532</v>
      </c>
      <c r="U136" s="152">
        <v>9.1104615893674517</v>
      </c>
      <c r="V136" s="154">
        <v>6508</v>
      </c>
      <c r="W136" s="154">
        <v>72590</v>
      </c>
      <c r="X136" s="152">
        <v>8.9654222344675567</v>
      </c>
      <c r="Y136" s="205">
        <v>6420</v>
      </c>
      <c r="Z136" s="154">
        <v>73029</v>
      </c>
      <c r="AA136" s="152">
        <v>8.7910282216653659</v>
      </c>
      <c r="AB136" s="154">
        <v>6343</v>
      </c>
      <c r="AC136" s="154">
        <v>73056</v>
      </c>
      <c r="AD136" s="152">
        <v>8.6823806395094163</v>
      </c>
      <c r="AE136" s="154">
        <v>6300</v>
      </c>
      <c r="AF136" s="154">
        <v>73570</v>
      </c>
      <c r="AG136" s="152">
        <v>8.5632730732635576</v>
      </c>
      <c r="AH136" s="154">
        <v>6300</v>
      </c>
      <c r="AI136" s="154">
        <v>73542</v>
      </c>
      <c r="AJ136" s="152">
        <v>8.5665334094802965</v>
      </c>
      <c r="AK136" s="154">
        <v>6236</v>
      </c>
      <c r="AL136" s="154">
        <v>73269</v>
      </c>
      <c r="AM136" s="152">
        <v>8.5111029221089414</v>
      </c>
      <c r="AN136" s="154">
        <v>6210</v>
      </c>
      <c r="AO136" s="154">
        <v>73599</v>
      </c>
      <c r="AP136" s="152">
        <v>8.4376146415032807</v>
      </c>
      <c r="AQ136" s="154">
        <v>6306</v>
      </c>
      <c r="AR136" s="154">
        <v>74206</v>
      </c>
      <c r="AS136" s="152">
        <v>8.4979651241139536</v>
      </c>
      <c r="AT136" s="154">
        <v>6268</v>
      </c>
      <c r="AU136" s="154">
        <v>72995</v>
      </c>
      <c r="AV136" s="152">
        <v>8.5868895129803402</v>
      </c>
      <c r="AW136" s="154">
        <v>6231</v>
      </c>
      <c r="AX136" s="154">
        <v>72034</v>
      </c>
      <c r="AY136" s="152">
        <v>8.6500819057667204</v>
      </c>
      <c r="AZ136" s="154">
        <v>6145</v>
      </c>
      <c r="BA136" s="154">
        <v>70704</v>
      </c>
      <c r="BB136" s="152">
        <v>8.6911631590857663</v>
      </c>
      <c r="BC136" s="154">
        <v>6064</v>
      </c>
      <c r="BD136" s="154">
        <v>69676</v>
      </c>
      <c r="BE136" s="152">
        <v>8.7031402491532237</v>
      </c>
      <c r="BF136" s="154">
        <v>6057</v>
      </c>
      <c r="BG136" s="154">
        <v>69063</v>
      </c>
      <c r="BH136" s="152">
        <v>8.7702532470353152</v>
      </c>
      <c r="BI136" s="154">
        <v>6006</v>
      </c>
      <c r="BJ136" s="154">
        <v>67564</v>
      </c>
      <c r="BK136" s="152">
        <v>8.8893493576460845</v>
      </c>
      <c r="BL136" s="154">
        <v>6005</v>
      </c>
      <c r="BM136" s="154">
        <v>65937</v>
      </c>
      <c r="BN136" s="152">
        <v>9.1071780639094886</v>
      </c>
      <c r="BO136" s="154">
        <v>5985</v>
      </c>
      <c r="BP136" s="154">
        <v>64049</v>
      </c>
      <c r="BQ136" s="152">
        <v>9.3444081874814593</v>
      </c>
      <c r="BR136" s="154">
        <v>6014</v>
      </c>
      <c r="BS136" s="154">
        <v>62533</v>
      </c>
      <c r="BT136" s="152">
        <v>9.6173220539555118</v>
      </c>
      <c r="BU136" s="154">
        <v>6023</v>
      </c>
      <c r="BV136" s="154">
        <v>60728</v>
      </c>
      <c r="BW136" s="152">
        <v>9.9179949940719272</v>
      </c>
      <c r="BX136" s="154">
        <v>5962</v>
      </c>
      <c r="BY136" s="154">
        <v>58798</v>
      </c>
      <c r="BZ136" s="152">
        <f t="shared" ref="BZ136:BZ141" si="2">(BX136/BY136)*100</f>
        <v>10.139800673492296</v>
      </c>
    </row>
    <row r="137" spans="1:78" x14ac:dyDescent="0.2">
      <c r="A137" s="158" t="s">
        <v>179</v>
      </c>
      <c r="B137" s="158" t="s">
        <v>203</v>
      </c>
      <c r="C137" s="158" t="s">
        <v>316</v>
      </c>
      <c r="D137" s="158" t="s">
        <v>317</v>
      </c>
      <c r="E137" s="158" t="s">
        <v>428</v>
      </c>
      <c r="F137" s="158" t="s">
        <v>109</v>
      </c>
      <c r="G137" s="170">
        <v>16127</v>
      </c>
      <c r="H137" s="193">
        <v>154497</v>
      </c>
      <c r="I137" s="191">
        <v>10.4383903894574</v>
      </c>
      <c r="J137" s="154">
        <v>16130</v>
      </c>
      <c r="K137" s="157">
        <v>153851</v>
      </c>
      <c r="L137" s="152">
        <v>10.484169748652917</v>
      </c>
      <c r="M137" s="154">
        <v>16067</v>
      </c>
      <c r="N137" s="154">
        <v>153726</v>
      </c>
      <c r="O137" s="152">
        <v>10.451712787687184</v>
      </c>
      <c r="P137" s="154">
        <v>16049</v>
      </c>
      <c r="Q137" s="154">
        <v>154156</v>
      </c>
      <c r="R137" s="152">
        <v>10.410882482679883</v>
      </c>
      <c r="S137" s="154">
        <v>15932</v>
      </c>
      <c r="T137" s="154">
        <v>154581</v>
      </c>
      <c r="U137" s="152">
        <v>10.306570665217588</v>
      </c>
      <c r="V137" s="154">
        <v>15797</v>
      </c>
      <c r="W137" s="154">
        <v>154507</v>
      </c>
      <c r="X137" s="152">
        <v>10.224132239963238</v>
      </c>
      <c r="Y137" s="205">
        <v>15598</v>
      </c>
      <c r="Z137" s="154">
        <v>153746</v>
      </c>
      <c r="AA137" s="152">
        <v>10.145304593290232</v>
      </c>
      <c r="AB137" s="154">
        <v>15389</v>
      </c>
      <c r="AC137" s="154">
        <v>153499</v>
      </c>
      <c r="AD137" s="152">
        <v>10.025472478648069</v>
      </c>
      <c r="AE137" s="154">
        <v>15191</v>
      </c>
      <c r="AF137" s="154">
        <v>154049</v>
      </c>
      <c r="AG137" s="152">
        <v>9.8611480762614487</v>
      </c>
      <c r="AH137" s="154">
        <v>14959</v>
      </c>
      <c r="AI137" s="154">
        <v>153834</v>
      </c>
      <c r="AJ137" s="152">
        <v>9.7241182053382218</v>
      </c>
      <c r="AK137" s="154">
        <v>14901</v>
      </c>
      <c r="AL137" s="154">
        <v>153772</v>
      </c>
      <c r="AM137" s="152">
        <v>9.6903207345940743</v>
      </c>
      <c r="AN137" s="154">
        <v>14786</v>
      </c>
      <c r="AO137" s="154">
        <v>154018</v>
      </c>
      <c r="AP137" s="152">
        <v>9.600176602734745</v>
      </c>
      <c r="AQ137" s="154">
        <v>14752</v>
      </c>
      <c r="AR137" s="154">
        <v>152852</v>
      </c>
      <c r="AS137" s="152">
        <v>9.6511658336168313</v>
      </c>
      <c r="AT137" s="154">
        <v>14403</v>
      </c>
      <c r="AU137" s="154">
        <v>150438</v>
      </c>
      <c r="AV137" s="152">
        <v>9.5740437921269894</v>
      </c>
      <c r="AW137" s="154">
        <v>14329</v>
      </c>
      <c r="AX137" s="154">
        <v>148903</v>
      </c>
      <c r="AY137" s="152">
        <v>9.6230431891902786</v>
      </c>
      <c r="AZ137" s="154">
        <v>14184</v>
      </c>
      <c r="BA137" s="154">
        <v>146887</v>
      </c>
      <c r="BB137" s="152">
        <v>9.6564025407285872</v>
      </c>
      <c r="BC137" s="154">
        <v>14069</v>
      </c>
      <c r="BD137" s="154">
        <v>144554</v>
      </c>
      <c r="BE137" s="152">
        <v>9.7326950482172752</v>
      </c>
      <c r="BF137" s="154">
        <v>14016</v>
      </c>
      <c r="BG137" s="154">
        <v>143903</v>
      </c>
      <c r="BH137" s="152">
        <v>9.7398942343106114</v>
      </c>
      <c r="BI137" s="154">
        <v>13916</v>
      </c>
      <c r="BJ137" s="154">
        <v>141766</v>
      </c>
      <c r="BK137" s="152">
        <v>9.816175951920771</v>
      </c>
      <c r="BL137" s="154">
        <v>13850</v>
      </c>
      <c r="BM137" s="154">
        <v>138949</v>
      </c>
      <c r="BN137" s="152">
        <v>9.9676859855054722</v>
      </c>
      <c r="BO137" s="154">
        <v>13884</v>
      </c>
      <c r="BP137" s="154">
        <v>135468</v>
      </c>
      <c r="BQ137" s="152">
        <v>10.248914872885109</v>
      </c>
      <c r="BR137" s="154">
        <v>13745</v>
      </c>
      <c r="BS137" s="154">
        <v>130548</v>
      </c>
      <c r="BT137" s="152">
        <v>10.52869442657107</v>
      </c>
      <c r="BU137" s="154">
        <v>13655</v>
      </c>
      <c r="BV137" s="154">
        <v>126848</v>
      </c>
      <c r="BW137" s="152">
        <v>10.764852421796165</v>
      </c>
      <c r="BX137" s="154">
        <v>13661</v>
      </c>
      <c r="BY137" s="154">
        <v>123884</v>
      </c>
      <c r="BZ137" s="152">
        <f t="shared" si="2"/>
        <v>11.027251299602854</v>
      </c>
    </row>
    <row r="138" spans="1:78" x14ac:dyDescent="0.2">
      <c r="A138" s="158" t="s">
        <v>183</v>
      </c>
      <c r="B138" s="158" t="s">
        <v>211</v>
      </c>
      <c r="C138" s="158" t="s">
        <v>234</v>
      </c>
      <c r="D138" s="158" t="s">
        <v>235</v>
      </c>
      <c r="E138" s="158" t="s">
        <v>429</v>
      </c>
      <c r="F138" s="158" t="s">
        <v>430</v>
      </c>
      <c r="G138" s="170">
        <v>49896</v>
      </c>
      <c r="H138" s="193">
        <v>452685</v>
      </c>
      <c r="I138" s="191">
        <v>11.022234003777461</v>
      </c>
      <c r="J138" s="154">
        <v>49711</v>
      </c>
      <c r="K138" s="157">
        <v>450822</v>
      </c>
      <c r="L138" s="152">
        <v>11.026746698253413</v>
      </c>
      <c r="M138" s="154">
        <v>49528</v>
      </c>
      <c r="N138" s="154">
        <v>449084</v>
      </c>
      <c r="O138" s="152">
        <v>11.028671696163746</v>
      </c>
      <c r="P138" s="154">
        <v>49446</v>
      </c>
      <c r="Q138" s="154">
        <v>448795</v>
      </c>
      <c r="R138" s="152">
        <v>11.017502423155339</v>
      </c>
      <c r="S138" s="154">
        <v>49347</v>
      </c>
      <c r="T138" s="154">
        <v>449797</v>
      </c>
      <c r="U138" s="152">
        <v>10.970949117046134</v>
      </c>
      <c r="V138" s="154">
        <v>49150</v>
      </c>
      <c r="W138" s="154">
        <v>449048</v>
      </c>
      <c r="X138" s="152">
        <v>10.945377776985978</v>
      </c>
      <c r="Y138" s="205">
        <v>48932</v>
      </c>
      <c r="Z138" s="154">
        <v>449169</v>
      </c>
      <c r="AA138" s="152">
        <v>10.893895170859965</v>
      </c>
      <c r="AB138" s="154">
        <v>48595</v>
      </c>
      <c r="AC138" s="154">
        <v>448445</v>
      </c>
      <c r="AD138" s="152">
        <v>10.836334444580718</v>
      </c>
      <c r="AE138" s="154">
        <v>48320</v>
      </c>
      <c r="AF138" s="154">
        <v>450408</v>
      </c>
      <c r="AG138" s="152">
        <v>10.728051011527326</v>
      </c>
      <c r="AH138" s="154">
        <v>48043</v>
      </c>
      <c r="AI138" s="154">
        <v>448952</v>
      </c>
      <c r="AJ138" s="152">
        <v>10.70114399757658</v>
      </c>
      <c r="AK138" s="154">
        <v>48070</v>
      </c>
      <c r="AL138" s="154">
        <v>448364</v>
      </c>
      <c r="AM138" s="152">
        <v>10.721199739497372</v>
      </c>
      <c r="AN138" s="154">
        <v>48251</v>
      </c>
      <c r="AO138" s="154">
        <v>452545</v>
      </c>
      <c r="AP138" s="152">
        <v>10.662144096167232</v>
      </c>
      <c r="AQ138" s="154">
        <v>48915</v>
      </c>
      <c r="AR138" s="154">
        <v>452175</v>
      </c>
      <c r="AS138" s="152">
        <v>10.817714380494278</v>
      </c>
      <c r="AT138" s="154">
        <v>48904</v>
      </c>
      <c r="AU138" s="154">
        <v>446635</v>
      </c>
      <c r="AV138" s="152">
        <v>10.949432982189036</v>
      </c>
      <c r="AW138" s="154">
        <v>48981</v>
      </c>
      <c r="AX138" s="154">
        <v>443529</v>
      </c>
      <c r="AY138" s="152">
        <v>11.043471791021558</v>
      </c>
      <c r="AZ138" s="154">
        <v>49213</v>
      </c>
      <c r="BA138" s="154">
        <v>439898</v>
      </c>
      <c r="BB138" s="152">
        <v>11.187366162155772</v>
      </c>
      <c r="BC138" s="154">
        <v>48681</v>
      </c>
      <c r="BD138" s="154">
        <v>432370</v>
      </c>
      <c r="BE138" s="152">
        <v>11.259106783541874</v>
      </c>
      <c r="BF138" s="154">
        <v>48834</v>
      </c>
      <c r="BG138" s="154">
        <v>430723</v>
      </c>
      <c r="BH138" s="152">
        <v>11.337681061842531</v>
      </c>
      <c r="BI138" s="154">
        <v>48861</v>
      </c>
      <c r="BJ138" s="154">
        <v>423365</v>
      </c>
      <c r="BK138" s="152">
        <v>11.541105192918639</v>
      </c>
      <c r="BL138" s="154">
        <v>48976</v>
      </c>
      <c r="BM138" s="154">
        <v>415650</v>
      </c>
      <c r="BN138" s="152">
        <v>11.782990496812221</v>
      </c>
      <c r="BO138" s="154">
        <v>49292</v>
      </c>
      <c r="BP138" s="154">
        <v>405512</v>
      </c>
      <c r="BQ138" s="152">
        <v>12.155497247923613</v>
      </c>
      <c r="BR138" s="154">
        <v>49042</v>
      </c>
      <c r="BS138" s="154">
        <v>391463</v>
      </c>
      <c r="BT138" s="152">
        <v>12.527876197750491</v>
      </c>
      <c r="BU138" s="154">
        <v>48753</v>
      </c>
      <c r="BV138" s="154">
        <v>380005</v>
      </c>
      <c r="BW138" s="152">
        <v>12.82956803199958</v>
      </c>
      <c r="BX138" s="154">
        <v>48596</v>
      </c>
      <c r="BY138" s="154">
        <v>368617</v>
      </c>
      <c r="BZ138" s="152">
        <f t="shared" si="2"/>
        <v>13.183331208273085</v>
      </c>
    </row>
    <row r="139" spans="1:78" x14ac:dyDescent="0.2">
      <c r="A139" s="158" t="s">
        <v>182</v>
      </c>
      <c r="B139" s="158" t="s">
        <v>219</v>
      </c>
      <c r="C139" s="158" t="s">
        <v>224</v>
      </c>
      <c r="D139" s="158" t="s">
        <v>225</v>
      </c>
      <c r="E139" s="158" t="s">
        <v>431</v>
      </c>
      <c r="F139" s="158" t="s">
        <v>110</v>
      </c>
      <c r="G139" s="170">
        <v>16848</v>
      </c>
      <c r="H139" s="193">
        <v>199008</v>
      </c>
      <c r="I139" s="191">
        <v>8.4659913169319818</v>
      </c>
      <c r="J139" s="154">
        <v>16885</v>
      </c>
      <c r="K139" s="157">
        <v>198980</v>
      </c>
      <c r="L139" s="152">
        <v>8.4857774650718678</v>
      </c>
      <c r="M139" s="154">
        <v>16970</v>
      </c>
      <c r="N139" s="154">
        <v>199022</v>
      </c>
      <c r="O139" s="152">
        <v>8.5266955411964513</v>
      </c>
      <c r="P139" s="154">
        <v>16994</v>
      </c>
      <c r="Q139" s="154">
        <v>200154</v>
      </c>
      <c r="R139" s="152">
        <v>8.4904623439951248</v>
      </c>
      <c r="S139" s="154">
        <v>16985</v>
      </c>
      <c r="T139" s="154">
        <v>200702</v>
      </c>
      <c r="U139" s="152">
        <v>8.4627955874879177</v>
      </c>
      <c r="V139" s="154">
        <v>16919</v>
      </c>
      <c r="W139" s="154">
        <v>200742</v>
      </c>
      <c r="X139" s="152">
        <v>8.4282312620179134</v>
      </c>
      <c r="Y139" s="205">
        <v>16865</v>
      </c>
      <c r="Z139" s="154">
        <v>200583</v>
      </c>
      <c r="AA139" s="152">
        <v>8.4079907070888353</v>
      </c>
      <c r="AB139" s="154">
        <v>16709</v>
      </c>
      <c r="AC139" s="154">
        <v>200332</v>
      </c>
      <c r="AD139" s="152">
        <v>8.3406545135075767</v>
      </c>
      <c r="AE139" s="154">
        <v>16617</v>
      </c>
      <c r="AF139" s="154">
        <v>202502</v>
      </c>
      <c r="AG139" s="152">
        <v>8.2058448805443902</v>
      </c>
      <c r="AH139" s="154">
        <v>16561</v>
      </c>
      <c r="AI139" s="154">
        <v>201564</v>
      </c>
      <c r="AJ139" s="152">
        <v>8.2162489333412712</v>
      </c>
      <c r="AK139" s="154">
        <v>16571</v>
      </c>
      <c r="AL139" s="154">
        <v>200607</v>
      </c>
      <c r="AM139" s="152">
        <v>8.2604295961756069</v>
      </c>
      <c r="AN139" s="154">
        <v>16582</v>
      </c>
      <c r="AO139" s="154">
        <v>200782</v>
      </c>
      <c r="AP139" s="152">
        <v>8.258708449960654</v>
      </c>
      <c r="AQ139" s="154">
        <v>16823</v>
      </c>
      <c r="AR139" s="154">
        <v>199365</v>
      </c>
      <c r="AS139" s="152">
        <v>8.4382915757530146</v>
      </c>
      <c r="AT139" s="154">
        <v>16879</v>
      </c>
      <c r="AU139" s="154">
        <v>195802</v>
      </c>
      <c r="AV139" s="152">
        <v>8.6204431006833442</v>
      </c>
      <c r="AW139" s="154">
        <v>16989</v>
      </c>
      <c r="AX139" s="154">
        <v>193937</v>
      </c>
      <c r="AY139" s="152">
        <v>8.7600612570061411</v>
      </c>
      <c r="AZ139" s="154">
        <v>17094</v>
      </c>
      <c r="BA139" s="154">
        <v>191565</v>
      </c>
      <c r="BB139" s="152">
        <v>8.9233419465977608</v>
      </c>
      <c r="BC139" s="154">
        <v>17060</v>
      </c>
      <c r="BD139" s="154">
        <v>188623</v>
      </c>
      <c r="BE139" s="152">
        <v>9.0444961643065795</v>
      </c>
      <c r="BF139" s="154">
        <v>17196</v>
      </c>
      <c r="BG139" s="154">
        <v>188148</v>
      </c>
      <c r="BH139" s="152">
        <v>9.1396134957586579</v>
      </c>
      <c r="BI139" s="154">
        <v>17205</v>
      </c>
      <c r="BJ139" s="154">
        <v>185362</v>
      </c>
      <c r="BK139" s="152">
        <v>9.281837701362738</v>
      </c>
      <c r="BL139" s="154">
        <v>17386</v>
      </c>
      <c r="BM139" s="154">
        <v>181564</v>
      </c>
      <c r="BN139" s="152">
        <v>9.5756868101606045</v>
      </c>
      <c r="BO139" s="154">
        <v>17465</v>
      </c>
      <c r="BP139" s="154">
        <v>176558</v>
      </c>
      <c r="BQ139" s="152">
        <v>9.8919335289253389</v>
      </c>
      <c r="BR139" s="154">
        <v>17235</v>
      </c>
      <c r="BS139" s="154">
        <v>170008</v>
      </c>
      <c r="BT139" s="152">
        <v>10.137758223142439</v>
      </c>
      <c r="BU139" s="154">
        <v>17182</v>
      </c>
      <c r="BV139" s="154">
        <v>165967</v>
      </c>
      <c r="BW139" s="152">
        <v>10.352660468647382</v>
      </c>
      <c r="BX139" s="154">
        <v>17119</v>
      </c>
      <c r="BY139" s="154">
        <v>163038</v>
      </c>
      <c r="BZ139" s="152">
        <f t="shared" si="2"/>
        <v>10.50000613353942</v>
      </c>
    </row>
    <row r="140" spans="1:78" x14ac:dyDescent="0.2">
      <c r="A140" s="158" t="s">
        <v>182</v>
      </c>
      <c r="B140" s="158" t="s">
        <v>219</v>
      </c>
      <c r="C140" s="158" t="s">
        <v>251</v>
      </c>
      <c r="D140" s="158" t="s">
        <v>252</v>
      </c>
      <c r="E140" s="158" t="s">
        <v>432</v>
      </c>
      <c r="F140" s="158" t="s">
        <v>111</v>
      </c>
      <c r="G140" s="170">
        <v>22128</v>
      </c>
      <c r="H140" s="193">
        <v>212918</v>
      </c>
      <c r="I140" s="191">
        <v>10.392733352746127</v>
      </c>
      <c r="J140" s="154">
        <v>22102</v>
      </c>
      <c r="K140" s="157">
        <v>212721</v>
      </c>
      <c r="L140" s="152">
        <v>10.390135435617546</v>
      </c>
      <c r="M140" s="154">
        <v>22044</v>
      </c>
      <c r="N140" s="154">
        <v>212367</v>
      </c>
      <c r="O140" s="152">
        <v>10.380143807653731</v>
      </c>
      <c r="P140" s="154">
        <v>21989</v>
      </c>
      <c r="Q140" s="154">
        <v>212977</v>
      </c>
      <c r="R140" s="152">
        <v>10.324589040131094</v>
      </c>
      <c r="S140" s="154">
        <v>21984</v>
      </c>
      <c r="T140" s="154">
        <v>213093</v>
      </c>
      <c r="U140" s="152">
        <v>10.316622319832186</v>
      </c>
      <c r="V140" s="154">
        <v>22001</v>
      </c>
      <c r="W140" s="154">
        <v>213785</v>
      </c>
      <c r="X140" s="152">
        <v>10.291180391514839</v>
      </c>
      <c r="Y140" s="205">
        <v>21723</v>
      </c>
      <c r="Z140" s="154">
        <v>213542</v>
      </c>
      <c r="AA140" s="152">
        <v>10.172706071873447</v>
      </c>
      <c r="AB140" s="154">
        <v>21641</v>
      </c>
      <c r="AC140" s="154">
        <v>213785</v>
      </c>
      <c r="AD140" s="152">
        <v>10.122786912084571</v>
      </c>
      <c r="AE140" s="154">
        <v>21659</v>
      </c>
      <c r="AF140" s="154">
        <v>215519</v>
      </c>
      <c r="AG140" s="152">
        <v>10.049693994497005</v>
      </c>
      <c r="AH140" s="154">
        <v>21695</v>
      </c>
      <c r="AI140" s="154">
        <v>215254</v>
      </c>
      <c r="AJ140" s="152">
        <v>10.078790638036923</v>
      </c>
      <c r="AK140" s="154">
        <v>21716</v>
      </c>
      <c r="AL140" s="154">
        <v>215329</v>
      </c>
      <c r="AM140" s="152">
        <v>10.085032670936101</v>
      </c>
      <c r="AN140" s="154">
        <v>21737</v>
      </c>
      <c r="AO140" s="154">
        <v>217447</v>
      </c>
      <c r="AP140" s="152">
        <v>9.9964589072279697</v>
      </c>
      <c r="AQ140" s="154">
        <v>22087</v>
      </c>
      <c r="AR140" s="154">
        <v>217439</v>
      </c>
      <c r="AS140" s="152">
        <v>10.157791380571103</v>
      </c>
      <c r="AT140" s="154">
        <v>22094</v>
      </c>
      <c r="AU140" s="154">
        <v>213888</v>
      </c>
      <c r="AV140" s="152">
        <v>10.329705266307601</v>
      </c>
      <c r="AW140" s="154">
        <v>22110</v>
      </c>
      <c r="AX140" s="154">
        <v>211788</v>
      </c>
      <c r="AY140" s="152">
        <v>10.439684967986855</v>
      </c>
      <c r="AZ140" s="154">
        <v>22238</v>
      </c>
      <c r="BA140" s="154">
        <v>209494</v>
      </c>
      <c r="BB140" s="152">
        <v>10.615101148481578</v>
      </c>
      <c r="BC140" s="154">
        <v>21941</v>
      </c>
      <c r="BD140" s="154">
        <v>206349</v>
      </c>
      <c r="BE140" s="152">
        <v>10.632956786802941</v>
      </c>
      <c r="BF140" s="154">
        <v>21930</v>
      </c>
      <c r="BG140" s="154">
        <v>205367</v>
      </c>
      <c r="BH140" s="152">
        <v>10.678443956429222</v>
      </c>
      <c r="BI140" s="154">
        <v>22083</v>
      </c>
      <c r="BJ140" s="154">
        <v>201815</v>
      </c>
      <c r="BK140" s="152">
        <v>10.942199539181924</v>
      </c>
      <c r="BL140" s="154">
        <v>22189</v>
      </c>
      <c r="BM140" s="154">
        <v>197668</v>
      </c>
      <c r="BN140" s="152">
        <v>11.225388024364086</v>
      </c>
      <c r="BO140" s="154">
        <v>22256</v>
      </c>
      <c r="BP140" s="154">
        <v>192128</v>
      </c>
      <c r="BQ140" s="152">
        <v>11.583944037308461</v>
      </c>
      <c r="BR140" s="154">
        <v>22078</v>
      </c>
      <c r="BS140" s="154">
        <v>185690</v>
      </c>
      <c r="BT140" s="152">
        <v>11.889708654208627</v>
      </c>
      <c r="BU140" s="154">
        <v>22079</v>
      </c>
      <c r="BV140" s="154">
        <v>181431</v>
      </c>
      <c r="BW140" s="152">
        <v>12.169364662047832</v>
      </c>
      <c r="BX140" s="154">
        <v>22187</v>
      </c>
      <c r="BY140" s="154">
        <v>176532</v>
      </c>
      <c r="BZ140" s="152">
        <f t="shared" si="2"/>
        <v>12.568259578999841</v>
      </c>
    </row>
    <row r="141" spans="1:78" x14ac:dyDescent="0.2">
      <c r="A141" s="158" t="s">
        <v>180</v>
      </c>
      <c r="B141" s="158" t="s">
        <v>215</v>
      </c>
      <c r="C141" s="158" t="s">
        <v>274</v>
      </c>
      <c r="D141" s="158" t="s">
        <v>275</v>
      </c>
      <c r="E141" s="158" t="s">
        <v>433</v>
      </c>
      <c r="F141" s="158" t="s">
        <v>112</v>
      </c>
      <c r="G141" s="170">
        <v>8480</v>
      </c>
      <c r="H141" s="193">
        <v>136185</v>
      </c>
      <c r="I141" s="191">
        <v>6.2268238058523337</v>
      </c>
      <c r="J141" s="154">
        <v>8461</v>
      </c>
      <c r="K141" s="157">
        <v>135726</v>
      </c>
      <c r="L141" s="152">
        <v>6.2338829701015275</v>
      </c>
      <c r="M141" s="154">
        <v>8401</v>
      </c>
      <c r="N141" s="154">
        <v>135454</v>
      </c>
      <c r="O141" s="152">
        <v>6.2021055118342758</v>
      </c>
      <c r="P141" s="154">
        <v>8388</v>
      </c>
      <c r="Q141" s="154">
        <v>136683</v>
      </c>
      <c r="R141" s="152">
        <v>6.1368275498781859</v>
      </c>
      <c r="S141" s="154">
        <v>8338</v>
      </c>
      <c r="T141" s="154">
        <v>137433</v>
      </c>
      <c r="U141" s="152">
        <v>6.0669562623241875</v>
      </c>
      <c r="V141" s="154">
        <v>8233</v>
      </c>
      <c r="W141" s="154">
        <v>137316</v>
      </c>
      <c r="X141" s="152">
        <v>5.9956596463631326</v>
      </c>
      <c r="Y141" s="205">
        <v>8082</v>
      </c>
      <c r="Z141" s="154">
        <v>137444</v>
      </c>
      <c r="AA141" s="152">
        <v>5.8802130322167567</v>
      </c>
      <c r="AB141" s="154">
        <v>8034</v>
      </c>
      <c r="AC141" s="154">
        <v>137844</v>
      </c>
      <c r="AD141" s="152">
        <v>5.8283276747627752</v>
      </c>
      <c r="AE141" s="154">
        <v>8055</v>
      </c>
      <c r="AF141" s="154">
        <v>139149</v>
      </c>
      <c r="AG141" s="152">
        <v>5.7887588124959573</v>
      </c>
      <c r="AH141" s="154">
        <v>7976</v>
      </c>
      <c r="AI141" s="154">
        <v>138721</v>
      </c>
      <c r="AJ141" s="152">
        <v>5.749670201339379</v>
      </c>
      <c r="AK141" s="154">
        <v>7913</v>
      </c>
      <c r="AL141" s="154">
        <v>137855</v>
      </c>
      <c r="AM141" s="152">
        <v>5.7400892241848318</v>
      </c>
      <c r="AN141" s="154">
        <v>7874</v>
      </c>
      <c r="AO141" s="154">
        <v>138292</v>
      </c>
      <c r="AP141" s="152">
        <v>5.6937494576692798</v>
      </c>
      <c r="AQ141" s="154">
        <v>7830</v>
      </c>
      <c r="AR141" s="154">
        <v>136831</v>
      </c>
      <c r="AS141" s="152">
        <v>5.7223874706755051</v>
      </c>
      <c r="AT141" s="154">
        <v>7719</v>
      </c>
      <c r="AU141" s="154">
        <v>133735</v>
      </c>
      <c r="AV141" s="152">
        <v>5.7718622649269076</v>
      </c>
      <c r="AW141" s="154">
        <v>7729</v>
      </c>
      <c r="AX141" s="154">
        <v>132585</v>
      </c>
      <c r="AY141" s="152">
        <v>5.8294678885243432</v>
      </c>
      <c r="AZ141" s="154">
        <v>7680</v>
      </c>
      <c r="BA141" s="154">
        <v>129647</v>
      </c>
      <c r="BB141" s="152">
        <v>5.9237776423673516</v>
      </c>
      <c r="BC141" s="154">
        <v>7532</v>
      </c>
      <c r="BD141" s="154">
        <v>126617</v>
      </c>
      <c r="BE141" s="152">
        <v>5.9486482857752119</v>
      </c>
      <c r="BF141" s="154">
        <v>7525</v>
      </c>
      <c r="BG141" s="154">
        <v>126074</v>
      </c>
      <c r="BH141" s="152">
        <v>5.9687167853800149</v>
      </c>
      <c r="BI141" s="154">
        <v>7541</v>
      </c>
      <c r="BJ141" s="154">
        <v>123099</v>
      </c>
      <c r="BK141" s="152">
        <v>6.1259636552693362</v>
      </c>
      <c r="BL141" s="154">
        <v>7503</v>
      </c>
      <c r="BM141" s="154">
        <v>119733</v>
      </c>
      <c r="BN141" s="152">
        <v>6.2664428353085615</v>
      </c>
      <c r="BO141" s="154">
        <v>7550</v>
      </c>
      <c r="BP141" s="154">
        <v>115501</v>
      </c>
      <c r="BQ141" s="152">
        <v>6.5367399416455267</v>
      </c>
      <c r="BR141" s="154">
        <v>7511</v>
      </c>
      <c r="BS141" s="154">
        <v>111728</v>
      </c>
      <c r="BT141" s="152">
        <v>6.7225762566232277</v>
      </c>
      <c r="BU141" s="154">
        <v>7482</v>
      </c>
      <c r="BV141" s="154">
        <v>109284</v>
      </c>
      <c r="BW141" s="152">
        <v>6.8463819040298679</v>
      </c>
      <c r="BX141" s="154">
        <v>7469</v>
      </c>
      <c r="BY141" s="154">
        <v>106488</v>
      </c>
      <c r="BZ141" s="152">
        <f t="shared" si="2"/>
        <v>7.0139358425362479</v>
      </c>
    </row>
    <row r="142" spans="1:78" ht="10.5" x14ac:dyDescent="0.25">
      <c r="A142" s="100" t="s">
        <v>127</v>
      </c>
      <c r="G142" s="85">
        <f>SUBTOTAL(9,G7:G141)</f>
        <v>2684622</v>
      </c>
      <c r="H142" s="142">
        <f>SUBTOTAL(9,H7:H141)</f>
        <v>30957766</v>
      </c>
      <c r="I142" s="143">
        <f>G142/H142*100</f>
        <v>8.671885432559959</v>
      </c>
      <c r="J142" s="85">
        <f>SUBTOTAL(9,J7:J141)</f>
        <v>2672152</v>
      </c>
      <c r="K142" s="142">
        <f>SUBTOTAL(9,K7:K141)</f>
        <v>30854708</v>
      </c>
      <c r="L142" s="143">
        <f>J142/K142*100</f>
        <v>8.6604352243424252</v>
      </c>
      <c r="M142" s="85">
        <f>SUBTOTAL(9,M7:M141)</f>
        <v>2654085</v>
      </c>
      <c r="N142" s="142">
        <f>SUBTOTAL(9,N7:N141)</f>
        <v>30742089</v>
      </c>
      <c r="O142" s="143">
        <f>M142/N142*100</f>
        <v>8.6333918296834025</v>
      </c>
      <c r="P142" s="85">
        <f>SUBTOTAL(9,P7:P141)</f>
        <v>2644602</v>
      </c>
      <c r="Q142" s="142">
        <f>SUBTOTAL(9,Q7:Q141)</f>
        <v>30786504</v>
      </c>
      <c r="R142" s="143">
        <f>P142/Q142*100</f>
        <v>8.5901341704793754</v>
      </c>
      <c r="S142" s="85">
        <f>SUBTOTAL(9,S7:S141)</f>
        <v>2629208</v>
      </c>
      <c r="T142" s="142">
        <f>SUBTOTAL(9,T7:T141)</f>
        <v>30796066</v>
      </c>
      <c r="U142" s="143">
        <f>S142/T142*100</f>
        <v>8.5374800794361203</v>
      </c>
      <c r="V142" s="85">
        <f>SUBTOTAL(9,V7:V141)</f>
        <v>2615806</v>
      </c>
      <c r="W142" s="142">
        <f>SUBTOTAL(9,W7:W141)</f>
        <v>30812578</v>
      </c>
      <c r="X142" s="143">
        <f>V142/W142*100</f>
        <v>8.4894097468897289</v>
      </c>
      <c r="Y142" s="85">
        <f>SUBTOTAL(9,Y7:Y141)</f>
        <v>2596897</v>
      </c>
      <c r="Z142" s="142">
        <f>SUBTOTAL(9,Z7:Z141)</f>
        <v>30807733</v>
      </c>
      <c r="AA142" s="143">
        <f>Y142/Z142*100</f>
        <v>8.4293673929204722</v>
      </c>
      <c r="AB142" s="85">
        <f>SUBTOTAL(9,AB7:AB141)</f>
        <v>2581235</v>
      </c>
      <c r="AC142" s="142">
        <f>SUBTOTAL(9,AC7:AC141)</f>
        <v>30845248</v>
      </c>
      <c r="AD142" s="143">
        <f>AB142/AC142*100</f>
        <v>8.3683392657436233</v>
      </c>
      <c r="AE142" s="87">
        <f>SUBTOTAL(9,AE7:AE141)</f>
        <v>2574753</v>
      </c>
      <c r="AF142" s="87">
        <f>SUBTOTAL(9,AF7:AF141)</f>
        <v>31086994</v>
      </c>
      <c r="AG142" s="143">
        <f>AE142/AF142*100</f>
        <v>8.282412252532362</v>
      </c>
      <c r="AH142" s="87">
        <f>SUBTOTAL(9,AH7:AH141)</f>
        <v>2560829</v>
      </c>
      <c r="AI142" s="87">
        <f>SUBTOTAL(9,AI7:AI141)</f>
        <v>31010812</v>
      </c>
      <c r="AJ142" s="143">
        <f>AH142/AI142*100</f>
        <v>8.2578585817101473</v>
      </c>
      <c r="AK142" s="87">
        <f>SUBTOTAL(9,AK7:AK141)</f>
        <v>2550809</v>
      </c>
      <c r="AL142" s="87">
        <f>SUBTOTAL(9,AL7:AL141)</f>
        <v>30935158</v>
      </c>
      <c r="AM142" s="143">
        <f>AK142/AL142*100</f>
        <v>8.245663396967295</v>
      </c>
      <c r="AN142" s="87">
        <f>SUBTOTAL(9,AN7:AN141)</f>
        <v>2552634</v>
      </c>
      <c r="AO142" s="87">
        <f>SUBTOTAL(9,AO7:AO141)</f>
        <v>31039739</v>
      </c>
      <c r="AP142" s="143">
        <f>AN142/AO142*100</f>
        <v>8.2237611598473812</v>
      </c>
      <c r="AQ142" s="87">
        <f>SUBTOTAL(9,AQ7:AQ141)</f>
        <v>2578740</v>
      </c>
      <c r="AR142" s="87">
        <f>SUBTOTAL(9,AR7:AR141)</f>
        <v>30881295</v>
      </c>
      <c r="AS142" s="143">
        <f>AQ142/AR142*100</f>
        <v>8.3504917782754902</v>
      </c>
      <c r="AT142" s="87">
        <f>SUBTOTAL(9,AT7:AT141)</f>
        <v>2567663</v>
      </c>
      <c r="AU142" s="87">
        <f>SUBTOTAL(9,AU7:AU141)</f>
        <v>30371092</v>
      </c>
      <c r="AV142" s="143">
        <f>AT142/AU142*100</f>
        <v>8.4542992395531904</v>
      </c>
      <c r="AW142" s="87">
        <f>SUBTOTAL(9,AW7:AW141)</f>
        <v>2571591</v>
      </c>
      <c r="AX142" s="87">
        <f>SUBTOTAL(9,AX7:AX141)</f>
        <v>30050916</v>
      </c>
      <c r="AY142" s="143">
        <f>AW142/AX142*100</f>
        <v>8.5574463021360145</v>
      </c>
      <c r="AZ142" s="87">
        <f>SUBTOTAL(9,AZ7:AZ141)</f>
        <v>2569300</v>
      </c>
      <c r="BA142" s="87">
        <f>SUBTOTAL(9,BA7:BA141)</f>
        <v>29627790</v>
      </c>
      <c r="BB142" s="143">
        <f>AZ142/BA142*100</f>
        <v>8.6719259182004453</v>
      </c>
      <c r="BC142" s="87">
        <f>SUBTOTAL(9,BC7:BC141)</f>
        <v>2543550</v>
      </c>
      <c r="BD142" s="87">
        <f>SUBTOTAL(9,BD7:BD141)</f>
        <v>29149571</v>
      </c>
      <c r="BE142" s="143">
        <f>BC142/BD142*100</f>
        <v>8.7258574062719489</v>
      </c>
      <c r="BF142" s="87">
        <f>SUBTOTAL(9,BF7:BF141)</f>
        <v>2547712</v>
      </c>
      <c r="BG142" s="87">
        <f>SUBTOTAL(9,BG7:BG141)</f>
        <v>28993495</v>
      </c>
      <c r="BH142" s="143">
        <f>BF142/BG142*100</f>
        <v>8.7871848495671188</v>
      </c>
      <c r="BI142" s="87">
        <f>SUBTOTAL(9,BI7:BI141)</f>
        <v>2543611</v>
      </c>
      <c r="BJ142" s="87">
        <f>SUBTOTAL(9,BJ7:BJ141)</f>
        <v>28463326</v>
      </c>
      <c r="BK142" s="143">
        <f>BI142/BJ142*100</f>
        <v>8.9364503642336111</v>
      </c>
      <c r="BL142" s="87">
        <f>SUBTOTAL(9,BL7:BL141)</f>
        <v>2543569</v>
      </c>
      <c r="BM142" s="87">
        <f>SUBTOTAL(9,BM7:BM141)</f>
        <v>27830216</v>
      </c>
      <c r="BN142" s="143">
        <f>BL142/BM142*100</f>
        <v>9.1395948921129477</v>
      </c>
      <c r="BO142" s="87">
        <f>SUBTOTAL(9,BO7:BO141)</f>
        <v>2545617</v>
      </c>
      <c r="BP142" s="87">
        <f>SUBTOTAL(9,BP7:BP141)</f>
        <v>26983724</v>
      </c>
      <c r="BQ142" s="143">
        <f>BO142/BP142*100</f>
        <v>9.4338980045897305</v>
      </c>
      <c r="BR142" s="87">
        <f>SUBTOTAL(9,BR7:BR141)</f>
        <v>2527850</v>
      </c>
      <c r="BS142" s="87">
        <f>SUBTOTAL(9,BS7:BS141)</f>
        <v>26048181</v>
      </c>
      <c r="BT142" s="143">
        <f>BR142/BS142*100</f>
        <v>9.704516411337897</v>
      </c>
      <c r="BU142" s="87">
        <f>SUBTOTAL(9,BU7:BU141)</f>
        <v>2520356</v>
      </c>
      <c r="BV142" s="87">
        <f>SUBTOTAL(9,BV7:BV141)</f>
        <v>25340276</v>
      </c>
      <c r="BW142" s="143">
        <f>BU142/BV142*100</f>
        <v>9.9460479435977724</v>
      </c>
      <c r="BX142" s="87">
        <f>SUBTOTAL(9,BX7:BX141)</f>
        <v>2510802</v>
      </c>
      <c r="BY142" s="87">
        <f>SUBTOTAL(9,BY7:BY141)</f>
        <v>24696934</v>
      </c>
      <c r="BZ142" s="143">
        <f>BX142/BY142*100</f>
        <v>10.166452240589864</v>
      </c>
    </row>
    <row r="144" spans="1:78" x14ac:dyDescent="0.2">
      <c r="G144" s="154"/>
      <c r="H144" s="154"/>
    </row>
    <row r="145" spans="7:9" x14ac:dyDescent="0.2">
      <c r="G145" s="154"/>
      <c r="H145" s="154"/>
      <c r="I145" s="154"/>
    </row>
  </sheetData>
  <mergeCells count="24">
    <mergeCell ref="BX5:BZ5"/>
    <mergeCell ref="AQ5:AS5"/>
    <mergeCell ref="AT5:AV5"/>
    <mergeCell ref="AW5:AY5"/>
    <mergeCell ref="AZ5:BB5"/>
    <mergeCell ref="BC5:BE5"/>
    <mergeCell ref="BF5:BH5"/>
    <mergeCell ref="BI5:BK5"/>
    <mergeCell ref="BL5:BN5"/>
    <mergeCell ref="BO5:BQ5"/>
    <mergeCell ref="BR5:BT5"/>
    <mergeCell ref="BU5:BW5"/>
    <mergeCell ref="AN5:AP5"/>
    <mergeCell ref="G5:I5"/>
    <mergeCell ref="J5:L5"/>
    <mergeCell ref="M5:O5"/>
    <mergeCell ref="P5:R5"/>
    <mergeCell ref="S5:U5"/>
    <mergeCell ref="V5:X5"/>
    <mergeCell ref="Y5:AA5"/>
    <mergeCell ref="AB5:AD5"/>
    <mergeCell ref="AE5:AG5"/>
    <mergeCell ref="AH5:AJ5"/>
    <mergeCell ref="AK5:AM5"/>
  </mergeCells>
  <conditionalFormatting sqref="E7:E25 E27:E141">
    <cfRule type="expression" dxfId="1" priority="1">
      <formula>#REF!="yes"</formula>
    </cfRule>
    <cfRule type="expression" dxfId="0" priority="2">
      <formula>AND(#REF!="no",$M7="up")</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5E7D-A3CC-4CDB-BF95-75ED4DA2E4B2}">
  <dimension ref="A1:Y53"/>
  <sheetViews>
    <sheetView workbookViewId="0">
      <pane ySplit="4" topLeftCell="A5" activePane="bottomLeft" state="frozen"/>
      <selection pane="bottomLeft"/>
    </sheetView>
  </sheetViews>
  <sheetFormatPr defaultColWidth="8.77734375" defaultRowHeight="10" x14ac:dyDescent="0.2"/>
  <cols>
    <col min="1" max="1" width="34" style="330" bestFit="1" customWidth="1"/>
    <col min="2" max="2" width="10.109375" style="330" customWidth="1"/>
    <col min="3" max="3" width="54.109375" style="330" bestFit="1" customWidth="1"/>
    <col min="4" max="4" width="11.109375" style="330" bestFit="1" customWidth="1"/>
    <col min="5" max="5" width="17" style="330" customWidth="1"/>
    <col min="6" max="6" width="14.77734375" style="330" customWidth="1"/>
    <col min="7" max="7" width="16.77734375" style="330" hidden="1" customWidth="1"/>
    <col min="8" max="8" width="14.77734375" style="330" customWidth="1"/>
    <col min="9" max="9" width="16.77734375" style="330" hidden="1" customWidth="1"/>
    <col min="10" max="10" width="14.77734375" style="330" customWidth="1"/>
    <col min="11" max="11" width="16.77734375" style="330" hidden="1" customWidth="1"/>
    <col min="12" max="12" width="14.77734375" style="330" customWidth="1"/>
    <col min="13" max="13" width="16.77734375" style="330" hidden="1" customWidth="1"/>
    <col min="14" max="14" width="16.77734375" style="330" customWidth="1"/>
    <col min="15" max="15" width="16.77734375" style="330" hidden="1" customWidth="1"/>
    <col min="16" max="16" width="16.77734375" style="330" customWidth="1"/>
    <col min="17" max="17" width="16.77734375" style="330" hidden="1" customWidth="1"/>
    <col min="18" max="18" width="16.77734375" style="330" customWidth="1"/>
    <col min="19" max="19" width="16.77734375" style="330" hidden="1" customWidth="1"/>
    <col min="20" max="20" width="16.77734375" style="330" customWidth="1"/>
    <col min="21" max="21" width="16.77734375" style="330" hidden="1" customWidth="1"/>
    <col min="22" max="22" width="13.44140625" style="330" customWidth="1"/>
    <col min="23" max="16384" width="8.77734375" style="330"/>
  </cols>
  <sheetData>
    <row r="1" spans="1:25" ht="52" x14ac:dyDescent="0.3">
      <c r="A1" s="385" t="s">
        <v>528</v>
      </c>
    </row>
    <row r="2" spans="1:25" ht="16.5" customHeight="1" x14ac:dyDescent="0.25">
      <c r="C2" s="331" t="s">
        <v>529</v>
      </c>
    </row>
    <row r="3" spans="1:25" ht="21" x14ac:dyDescent="0.25">
      <c r="C3" s="344" t="s">
        <v>642</v>
      </c>
      <c r="F3" s="345" t="s">
        <v>462</v>
      </c>
      <c r="H3" s="345" t="s">
        <v>608</v>
      </c>
      <c r="J3" s="345" t="s">
        <v>609</v>
      </c>
      <c r="L3" s="345" t="s">
        <v>610</v>
      </c>
      <c r="N3" s="345" t="s">
        <v>623</v>
      </c>
      <c r="P3" s="345" t="s">
        <v>628</v>
      </c>
      <c r="R3" s="345" t="s">
        <v>633</v>
      </c>
      <c r="T3" s="345" t="s">
        <v>638</v>
      </c>
    </row>
    <row r="4" spans="1:25" ht="40" customHeight="1" x14ac:dyDescent="0.25">
      <c r="A4" s="333" t="s">
        <v>186</v>
      </c>
      <c r="B4" s="333" t="s">
        <v>187</v>
      </c>
      <c r="C4" s="333" t="s">
        <v>188</v>
      </c>
      <c r="D4" s="333" t="s">
        <v>189</v>
      </c>
      <c r="E4" s="346" t="s">
        <v>553</v>
      </c>
      <c r="F4" s="333" t="s">
        <v>2</v>
      </c>
      <c r="G4" s="333" t="s">
        <v>463</v>
      </c>
      <c r="H4" s="333" t="s">
        <v>2</v>
      </c>
      <c r="I4" s="333" t="s">
        <v>605</v>
      </c>
      <c r="J4" s="333" t="s">
        <v>2</v>
      </c>
      <c r="K4" s="333" t="s">
        <v>619</v>
      </c>
      <c r="L4" s="333" t="s">
        <v>2</v>
      </c>
      <c r="M4" s="333" t="s">
        <v>620</v>
      </c>
      <c r="N4" s="333" t="s">
        <v>2</v>
      </c>
      <c r="O4" s="333" t="s">
        <v>627</v>
      </c>
      <c r="P4" s="333" t="s">
        <v>2</v>
      </c>
      <c r="Q4" s="333" t="s">
        <v>632</v>
      </c>
      <c r="R4" s="333" t="s">
        <v>2</v>
      </c>
      <c r="S4" s="333" t="s">
        <v>637</v>
      </c>
      <c r="T4" s="333" t="s">
        <v>2</v>
      </c>
      <c r="U4" s="333" t="s">
        <v>653</v>
      </c>
      <c r="V4" s="334" t="s">
        <v>523</v>
      </c>
    </row>
    <row r="5" spans="1:25" x14ac:dyDescent="0.2">
      <c r="A5" s="330" t="s">
        <v>184</v>
      </c>
      <c r="B5" s="330" t="s">
        <v>190</v>
      </c>
      <c r="C5" s="330" t="s">
        <v>191</v>
      </c>
      <c r="D5" s="335" t="s">
        <v>192</v>
      </c>
      <c r="E5" s="353" t="s">
        <v>131</v>
      </c>
      <c r="F5" s="347">
        <v>11.5</v>
      </c>
      <c r="G5" s="352" t="s">
        <v>143</v>
      </c>
      <c r="H5" s="347">
        <v>11.4</v>
      </c>
      <c r="I5" s="394" t="s">
        <v>143</v>
      </c>
      <c r="J5" s="347">
        <v>11.3</v>
      </c>
      <c r="K5" s="394" t="s">
        <v>143</v>
      </c>
      <c r="L5" s="347">
        <v>11.2</v>
      </c>
      <c r="M5" s="394" t="s">
        <v>143</v>
      </c>
      <c r="N5" s="347">
        <v>11.2</v>
      </c>
      <c r="O5" s="394" t="s">
        <v>143</v>
      </c>
      <c r="P5" s="347">
        <v>11</v>
      </c>
      <c r="Q5" s="394" t="s">
        <v>143</v>
      </c>
      <c r="R5" s="347">
        <v>10.9</v>
      </c>
      <c r="S5" s="394" t="s">
        <v>143</v>
      </c>
      <c r="T5" s="347">
        <v>10.7</v>
      </c>
      <c r="U5" s="394" t="s">
        <v>143</v>
      </c>
      <c r="V5" s="348" t="str">
        <f>IF(T5&lt;R5,"down",IF(T5=R5,"same","up"))</f>
        <v>down</v>
      </c>
      <c r="X5" s="347"/>
      <c r="Y5" s="347"/>
    </row>
    <row r="6" spans="1:25" x14ac:dyDescent="0.2">
      <c r="A6" s="330" t="s">
        <v>179</v>
      </c>
      <c r="B6" s="330" t="s">
        <v>203</v>
      </c>
      <c r="C6" s="330" t="s">
        <v>208</v>
      </c>
      <c r="D6" s="338" t="s">
        <v>209</v>
      </c>
      <c r="E6" s="354" t="s">
        <v>131</v>
      </c>
      <c r="F6" s="347">
        <v>10.9</v>
      </c>
      <c r="G6" s="352" t="s">
        <v>143</v>
      </c>
      <c r="H6" s="347">
        <v>10.8</v>
      </c>
      <c r="I6" s="394" t="s">
        <v>143</v>
      </c>
      <c r="J6" s="347">
        <v>10.6</v>
      </c>
      <c r="K6" s="394" t="s">
        <v>143</v>
      </c>
      <c r="L6" s="347">
        <v>10.5</v>
      </c>
      <c r="M6" s="394" t="s">
        <v>143</v>
      </c>
      <c r="N6" s="347">
        <v>10.4</v>
      </c>
      <c r="O6" s="394" t="s">
        <v>143</v>
      </c>
      <c r="P6" s="347">
        <v>10.4</v>
      </c>
      <c r="Q6" s="394" t="s">
        <v>143</v>
      </c>
      <c r="R6" s="347">
        <v>10.1</v>
      </c>
      <c r="S6" s="394" t="s">
        <v>143</v>
      </c>
      <c r="T6" s="347">
        <v>9.8000000000000007</v>
      </c>
      <c r="U6" s="394" t="s">
        <v>142</v>
      </c>
      <c r="V6" s="348" t="str">
        <f t="shared" ref="V6:V46" si="0">IF(T6&lt;R6,"down",IF(T6=R6,"same","up"))</f>
        <v>down</v>
      </c>
      <c r="X6" s="347"/>
      <c r="Y6" s="347"/>
    </row>
    <row r="7" spans="1:25" x14ac:dyDescent="0.2">
      <c r="A7" s="330" t="s">
        <v>180</v>
      </c>
      <c r="B7" s="330" t="s">
        <v>215</v>
      </c>
      <c r="C7" s="330" t="s">
        <v>216</v>
      </c>
      <c r="D7" s="338" t="s">
        <v>217</v>
      </c>
      <c r="E7" s="354" t="s">
        <v>131</v>
      </c>
      <c r="F7" s="347">
        <v>9.4</v>
      </c>
      <c r="G7" s="352" t="s">
        <v>142</v>
      </c>
      <c r="H7" s="347">
        <v>9.3000000000000007</v>
      </c>
      <c r="I7" s="394" t="s">
        <v>142</v>
      </c>
      <c r="J7" s="347">
        <v>9.1999999999999993</v>
      </c>
      <c r="K7" s="394" t="s">
        <v>142</v>
      </c>
      <c r="L7" s="347">
        <v>9.1</v>
      </c>
      <c r="M7" s="394" t="s">
        <v>142</v>
      </c>
      <c r="N7" s="347">
        <v>9</v>
      </c>
      <c r="O7" s="394" t="s">
        <v>142</v>
      </c>
      <c r="P7" s="347">
        <v>8.9</v>
      </c>
      <c r="Q7" s="394" t="s">
        <v>142</v>
      </c>
      <c r="R7" s="347">
        <v>8.6999999999999993</v>
      </c>
      <c r="S7" s="394" t="s">
        <v>142</v>
      </c>
      <c r="T7" s="347">
        <v>8.5</v>
      </c>
      <c r="U7" s="394" t="s">
        <v>142</v>
      </c>
      <c r="V7" s="348" t="str">
        <f t="shared" si="0"/>
        <v>down</v>
      </c>
      <c r="X7" s="347"/>
      <c r="Y7" s="347"/>
    </row>
    <row r="8" spans="1:25" x14ac:dyDescent="0.2">
      <c r="A8" s="330" t="s">
        <v>184</v>
      </c>
      <c r="B8" s="330" t="s">
        <v>190</v>
      </c>
      <c r="C8" s="330" t="s">
        <v>237</v>
      </c>
      <c r="D8" s="338" t="s">
        <v>238</v>
      </c>
      <c r="E8" s="354" t="s">
        <v>131</v>
      </c>
      <c r="F8" s="347">
        <v>10.7</v>
      </c>
      <c r="G8" s="352" t="s">
        <v>143</v>
      </c>
      <c r="H8" s="347">
        <v>10.7</v>
      </c>
      <c r="I8" s="394" t="s">
        <v>143</v>
      </c>
      <c r="J8" s="347">
        <v>10.6</v>
      </c>
      <c r="K8" s="394" t="s">
        <v>143</v>
      </c>
      <c r="L8" s="347">
        <v>10.6</v>
      </c>
      <c r="M8" s="394" t="s">
        <v>143</v>
      </c>
      <c r="N8" s="347">
        <v>10.6</v>
      </c>
      <c r="O8" s="394" t="s">
        <v>143</v>
      </c>
      <c r="P8" s="347">
        <v>10.5</v>
      </c>
      <c r="Q8" s="394" t="s">
        <v>143</v>
      </c>
      <c r="R8" s="347">
        <v>10.4</v>
      </c>
      <c r="S8" s="394" t="s">
        <v>143</v>
      </c>
      <c r="T8" s="347">
        <v>10.199999999999999</v>
      </c>
      <c r="U8" s="394" t="s">
        <v>143</v>
      </c>
      <c r="V8" s="348" t="str">
        <f t="shared" si="0"/>
        <v>down</v>
      </c>
      <c r="X8" s="347"/>
      <c r="Y8" s="347"/>
    </row>
    <row r="9" spans="1:25" x14ac:dyDescent="0.2">
      <c r="A9" s="330" t="s">
        <v>183</v>
      </c>
      <c r="B9" s="330" t="s">
        <v>211</v>
      </c>
      <c r="C9" s="330" t="s">
        <v>212</v>
      </c>
      <c r="D9" s="338" t="s">
        <v>213</v>
      </c>
      <c r="E9" s="354" t="s">
        <v>131</v>
      </c>
      <c r="F9" s="347">
        <v>11.4</v>
      </c>
      <c r="G9" s="352" t="s">
        <v>143</v>
      </c>
      <c r="H9" s="347">
        <v>11.3</v>
      </c>
      <c r="I9" s="394" t="s">
        <v>143</v>
      </c>
      <c r="J9" s="347">
        <v>11.2</v>
      </c>
      <c r="K9" s="394" t="s">
        <v>143</v>
      </c>
      <c r="L9" s="347">
        <v>11.1</v>
      </c>
      <c r="M9" s="394" t="s">
        <v>143</v>
      </c>
      <c r="N9" s="347">
        <v>11.1</v>
      </c>
      <c r="O9" s="394" t="s">
        <v>143</v>
      </c>
      <c r="P9" s="347">
        <v>11</v>
      </c>
      <c r="Q9" s="394" t="s">
        <v>143</v>
      </c>
      <c r="R9" s="347">
        <v>10.8</v>
      </c>
      <c r="S9" s="394" t="s">
        <v>143</v>
      </c>
      <c r="T9" s="347">
        <v>10.6</v>
      </c>
      <c r="U9" s="394" t="s">
        <v>143</v>
      </c>
      <c r="V9" s="348" t="str">
        <f t="shared" si="0"/>
        <v>down</v>
      </c>
      <c r="X9" s="347"/>
      <c r="Y9" s="347"/>
    </row>
    <row r="10" spans="1:25" x14ac:dyDescent="0.2">
      <c r="A10" s="330" t="s">
        <v>179</v>
      </c>
      <c r="B10" s="330" t="s">
        <v>203</v>
      </c>
      <c r="C10" s="330" t="s">
        <v>243</v>
      </c>
      <c r="D10" s="338" t="s">
        <v>244</v>
      </c>
      <c r="E10" s="354" t="s">
        <v>131</v>
      </c>
      <c r="F10" s="347">
        <v>12.4</v>
      </c>
      <c r="G10" s="352" t="s">
        <v>143</v>
      </c>
      <c r="H10" s="347">
        <v>12.4</v>
      </c>
      <c r="I10" s="394" t="s">
        <v>143</v>
      </c>
      <c r="J10" s="347">
        <v>12.2</v>
      </c>
      <c r="K10" s="394" t="s">
        <v>143</v>
      </c>
      <c r="L10" s="347">
        <v>12.1</v>
      </c>
      <c r="M10" s="394" t="s">
        <v>143</v>
      </c>
      <c r="N10" s="347">
        <v>12</v>
      </c>
      <c r="O10" s="394" t="s">
        <v>143</v>
      </c>
      <c r="P10" s="347">
        <v>11.8</v>
      </c>
      <c r="Q10" s="394" t="s">
        <v>143</v>
      </c>
      <c r="R10" s="347">
        <v>11.6</v>
      </c>
      <c r="S10" s="394" t="s">
        <v>143</v>
      </c>
      <c r="T10" s="347">
        <v>11.4</v>
      </c>
      <c r="U10" s="394" t="s">
        <v>143</v>
      </c>
      <c r="V10" s="348" t="str">
        <f t="shared" si="0"/>
        <v>down</v>
      </c>
      <c r="X10" s="347"/>
      <c r="Y10" s="347"/>
    </row>
    <row r="11" spans="1:25" x14ac:dyDescent="0.2">
      <c r="A11" s="330" t="s">
        <v>182</v>
      </c>
      <c r="B11" s="330" t="s">
        <v>219</v>
      </c>
      <c r="C11" s="330" t="s">
        <v>251</v>
      </c>
      <c r="D11" s="338" t="s">
        <v>252</v>
      </c>
      <c r="E11" s="354" t="s">
        <v>131</v>
      </c>
      <c r="F11" s="347">
        <v>9.8000000000000007</v>
      </c>
      <c r="G11" s="352" t="s">
        <v>142</v>
      </c>
      <c r="H11" s="347">
        <v>9.6999999999999993</v>
      </c>
      <c r="I11" s="394" t="s">
        <v>142</v>
      </c>
      <c r="J11" s="347">
        <v>9.6</v>
      </c>
      <c r="K11" s="394" t="s">
        <v>142</v>
      </c>
      <c r="L11" s="347">
        <v>9.5</v>
      </c>
      <c r="M11" s="394" t="s">
        <v>142</v>
      </c>
      <c r="N11" s="347">
        <v>9.5</v>
      </c>
      <c r="O11" s="394" t="s">
        <v>142</v>
      </c>
      <c r="P11" s="347">
        <v>9.4</v>
      </c>
      <c r="Q11" s="394" t="s">
        <v>142</v>
      </c>
      <c r="R11" s="347">
        <v>9.1999999999999993</v>
      </c>
      <c r="S11" s="394" t="s">
        <v>142</v>
      </c>
      <c r="T11" s="347">
        <v>9</v>
      </c>
      <c r="U11" s="394" t="s">
        <v>142</v>
      </c>
      <c r="V11" s="348" t="str">
        <f t="shared" si="0"/>
        <v>down</v>
      </c>
      <c r="X11" s="347"/>
      <c r="Y11" s="347"/>
    </row>
    <row r="12" spans="1:25" x14ac:dyDescent="0.2">
      <c r="A12" s="330" t="s">
        <v>184</v>
      </c>
      <c r="B12" s="330" t="s">
        <v>190</v>
      </c>
      <c r="C12" s="330" t="s">
        <v>324</v>
      </c>
      <c r="D12" s="338" t="s">
        <v>325</v>
      </c>
      <c r="E12" s="354" t="s">
        <v>131</v>
      </c>
      <c r="F12" s="347">
        <v>11.2</v>
      </c>
      <c r="G12" s="352" t="s">
        <v>143</v>
      </c>
      <c r="H12" s="347">
        <v>11.1</v>
      </c>
      <c r="I12" s="394" t="s">
        <v>143</v>
      </c>
      <c r="J12" s="347">
        <v>11</v>
      </c>
      <c r="K12" s="394" t="s">
        <v>143</v>
      </c>
      <c r="L12" s="347">
        <v>10.8</v>
      </c>
      <c r="M12" s="394" t="s">
        <v>143</v>
      </c>
      <c r="N12" s="347">
        <v>10.7</v>
      </c>
      <c r="O12" s="394" t="s">
        <v>143</v>
      </c>
      <c r="P12" s="347">
        <v>10.6</v>
      </c>
      <c r="Q12" s="394" t="s">
        <v>143</v>
      </c>
      <c r="R12" s="347">
        <v>10.5</v>
      </c>
      <c r="S12" s="394" t="s">
        <v>143</v>
      </c>
      <c r="T12" s="347">
        <v>10.199999999999999</v>
      </c>
      <c r="U12" s="394" t="s">
        <v>143</v>
      </c>
      <c r="V12" s="348" t="str">
        <f t="shared" si="0"/>
        <v>down</v>
      </c>
      <c r="X12" s="347"/>
      <c r="Y12" s="347"/>
    </row>
    <row r="13" spans="1:25" x14ac:dyDescent="0.2">
      <c r="A13" s="330" t="s">
        <v>180</v>
      </c>
      <c r="B13" s="330" t="s">
        <v>215</v>
      </c>
      <c r="C13" s="330" t="s">
        <v>261</v>
      </c>
      <c r="D13" s="338" t="s">
        <v>262</v>
      </c>
      <c r="E13" s="354" t="s">
        <v>131</v>
      </c>
      <c r="F13" s="347">
        <v>10.7</v>
      </c>
      <c r="G13" s="352" t="s">
        <v>143</v>
      </c>
      <c r="H13" s="347">
        <v>10.6</v>
      </c>
      <c r="I13" s="394" t="s">
        <v>143</v>
      </c>
      <c r="J13" s="347">
        <v>10.5</v>
      </c>
      <c r="K13" s="394" t="s">
        <v>143</v>
      </c>
      <c r="L13" s="347">
        <v>10.4</v>
      </c>
      <c r="M13" s="394" t="s">
        <v>143</v>
      </c>
      <c r="N13" s="347">
        <v>10.4</v>
      </c>
      <c r="O13" s="394" t="s">
        <v>143</v>
      </c>
      <c r="P13" s="347">
        <v>10.3</v>
      </c>
      <c r="Q13" s="394" t="s">
        <v>143</v>
      </c>
      <c r="R13" s="347">
        <v>10.1</v>
      </c>
      <c r="S13" s="394" t="s">
        <v>143</v>
      </c>
      <c r="T13" s="347">
        <v>9.9</v>
      </c>
      <c r="U13" s="394" t="s">
        <v>142</v>
      </c>
      <c r="V13" s="348" t="str">
        <f t="shared" si="0"/>
        <v>down</v>
      </c>
      <c r="X13" s="347"/>
      <c r="Y13" s="347"/>
    </row>
    <row r="14" spans="1:25" x14ac:dyDescent="0.2">
      <c r="A14" s="330" t="s">
        <v>181</v>
      </c>
      <c r="B14" s="330" t="s">
        <v>199</v>
      </c>
      <c r="C14" s="330" t="s">
        <v>257</v>
      </c>
      <c r="D14" s="338" t="s">
        <v>258</v>
      </c>
      <c r="E14" s="354" t="s">
        <v>131</v>
      </c>
      <c r="F14" s="347">
        <v>9.1</v>
      </c>
      <c r="G14" s="352" t="s">
        <v>142</v>
      </c>
      <c r="H14" s="347">
        <v>9</v>
      </c>
      <c r="I14" s="394" t="s">
        <v>142</v>
      </c>
      <c r="J14" s="347">
        <v>9</v>
      </c>
      <c r="K14" s="394" t="s">
        <v>142</v>
      </c>
      <c r="L14" s="347">
        <v>8.9</v>
      </c>
      <c r="M14" s="394" t="s">
        <v>142</v>
      </c>
      <c r="N14" s="347">
        <v>8.9</v>
      </c>
      <c r="O14" s="394" t="s">
        <v>142</v>
      </c>
      <c r="P14" s="347">
        <v>8.8000000000000007</v>
      </c>
      <c r="Q14" s="394" t="s">
        <v>142</v>
      </c>
      <c r="R14" s="347">
        <v>8.6</v>
      </c>
      <c r="S14" s="394" t="s">
        <v>142</v>
      </c>
      <c r="T14" s="347">
        <v>8.5</v>
      </c>
      <c r="U14" s="394" t="s">
        <v>142</v>
      </c>
      <c r="V14" s="348" t="str">
        <f t="shared" si="0"/>
        <v>down</v>
      </c>
      <c r="X14" s="347"/>
      <c r="Y14" s="347"/>
    </row>
    <row r="15" spans="1:25" x14ac:dyDescent="0.2">
      <c r="A15" s="330" t="s">
        <v>184</v>
      </c>
      <c r="B15" s="330" t="s">
        <v>190</v>
      </c>
      <c r="C15" s="330" t="s">
        <v>267</v>
      </c>
      <c r="D15" s="338" t="s">
        <v>268</v>
      </c>
      <c r="E15" s="354" t="s">
        <v>131</v>
      </c>
      <c r="F15" s="347">
        <v>10.6</v>
      </c>
      <c r="G15" s="352" t="s">
        <v>143</v>
      </c>
      <c r="H15" s="347">
        <v>10.5</v>
      </c>
      <c r="I15" s="394" t="s">
        <v>143</v>
      </c>
      <c r="J15" s="347">
        <v>10.4</v>
      </c>
      <c r="K15" s="394" t="s">
        <v>143</v>
      </c>
      <c r="L15" s="347">
        <v>10.199999999999999</v>
      </c>
      <c r="M15" s="394" t="s">
        <v>143</v>
      </c>
      <c r="N15" s="347">
        <v>10.199999999999999</v>
      </c>
      <c r="O15" s="394" t="s">
        <v>143</v>
      </c>
      <c r="P15" s="347">
        <v>10.1</v>
      </c>
      <c r="Q15" s="394" t="s">
        <v>143</v>
      </c>
      <c r="R15" s="347">
        <v>9.9</v>
      </c>
      <c r="S15" s="394" t="s">
        <v>142</v>
      </c>
      <c r="T15" s="347">
        <v>9.8000000000000007</v>
      </c>
      <c r="U15" s="394" t="s">
        <v>142</v>
      </c>
      <c r="V15" s="348" t="str">
        <f t="shared" si="0"/>
        <v>down</v>
      </c>
      <c r="X15" s="347"/>
      <c r="Y15" s="347"/>
    </row>
    <row r="16" spans="1:25" x14ac:dyDescent="0.2">
      <c r="A16" s="330" t="s">
        <v>184</v>
      </c>
      <c r="B16" s="330" t="s">
        <v>190</v>
      </c>
      <c r="C16" s="330" t="s">
        <v>271</v>
      </c>
      <c r="D16" s="338" t="s">
        <v>272</v>
      </c>
      <c r="E16" s="354" t="s">
        <v>131</v>
      </c>
      <c r="F16" s="347">
        <v>10.6</v>
      </c>
      <c r="G16" s="352" t="s">
        <v>143</v>
      </c>
      <c r="H16" s="347">
        <v>10.6</v>
      </c>
      <c r="I16" s="394" t="s">
        <v>143</v>
      </c>
      <c r="J16" s="347">
        <v>10.5</v>
      </c>
      <c r="K16" s="394" t="s">
        <v>143</v>
      </c>
      <c r="L16" s="347">
        <v>10.5</v>
      </c>
      <c r="M16" s="394" t="s">
        <v>143</v>
      </c>
      <c r="N16" s="347">
        <v>10.4</v>
      </c>
      <c r="O16" s="394" t="s">
        <v>143</v>
      </c>
      <c r="P16" s="347">
        <v>10.3</v>
      </c>
      <c r="Q16" s="394" t="s">
        <v>143</v>
      </c>
      <c r="R16" s="347">
        <v>10.1</v>
      </c>
      <c r="S16" s="394" t="s">
        <v>143</v>
      </c>
      <c r="T16" s="347">
        <v>9.9</v>
      </c>
      <c r="U16" s="394" t="s">
        <v>142</v>
      </c>
      <c r="V16" s="348" t="str">
        <f t="shared" si="0"/>
        <v>down</v>
      </c>
      <c r="X16" s="347"/>
      <c r="Y16" s="347"/>
    </row>
    <row r="17" spans="1:25" x14ac:dyDescent="0.2">
      <c r="A17" s="330" t="s">
        <v>161</v>
      </c>
      <c r="B17" s="330" t="s">
        <v>195</v>
      </c>
      <c r="C17" s="330" t="s">
        <v>196</v>
      </c>
      <c r="D17" s="338" t="s">
        <v>197</v>
      </c>
      <c r="E17" s="354" t="s">
        <v>131</v>
      </c>
      <c r="F17" s="347">
        <v>11.1</v>
      </c>
      <c r="G17" s="352" t="s">
        <v>143</v>
      </c>
      <c r="H17" s="347">
        <v>11</v>
      </c>
      <c r="I17" s="394" t="s">
        <v>143</v>
      </c>
      <c r="J17" s="347">
        <v>10.8</v>
      </c>
      <c r="K17" s="394" t="s">
        <v>143</v>
      </c>
      <c r="L17" s="347">
        <v>10.7</v>
      </c>
      <c r="M17" s="394" t="s">
        <v>143</v>
      </c>
      <c r="N17" s="347">
        <v>10.6</v>
      </c>
      <c r="O17" s="394" t="s">
        <v>143</v>
      </c>
      <c r="P17" s="347">
        <v>10.5</v>
      </c>
      <c r="Q17" s="394" t="s">
        <v>143</v>
      </c>
      <c r="R17" s="347">
        <v>10.3</v>
      </c>
      <c r="S17" s="394" t="s">
        <v>143</v>
      </c>
      <c r="T17" s="347">
        <v>10.1</v>
      </c>
      <c r="U17" s="394" t="s">
        <v>143</v>
      </c>
      <c r="V17" s="348" t="str">
        <f t="shared" si="0"/>
        <v>down</v>
      </c>
      <c r="X17" s="347"/>
      <c r="Y17" s="347"/>
    </row>
    <row r="18" spans="1:25" x14ac:dyDescent="0.2">
      <c r="A18" s="330" t="s">
        <v>183</v>
      </c>
      <c r="B18" s="330" t="s">
        <v>211</v>
      </c>
      <c r="C18" s="330" t="s">
        <v>281</v>
      </c>
      <c r="D18" s="338" t="s">
        <v>282</v>
      </c>
      <c r="E18" s="354" t="s">
        <v>131</v>
      </c>
      <c r="F18" s="347">
        <v>11.3</v>
      </c>
      <c r="G18" s="352" t="s">
        <v>143</v>
      </c>
      <c r="H18" s="347">
        <v>11.2</v>
      </c>
      <c r="I18" s="394" t="s">
        <v>143</v>
      </c>
      <c r="J18" s="347">
        <v>10.9</v>
      </c>
      <c r="K18" s="394" t="s">
        <v>143</v>
      </c>
      <c r="L18" s="347">
        <v>10.7</v>
      </c>
      <c r="M18" s="394" t="s">
        <v>143</v>
      </c>
      <c r="N18" s="347">
        <v>10.7</v>
      </c>
      <c r="O18" s="394" t="s">
        <v>143</v>
      </c>
      <c r="P18" s="347">
        <v>10.5</v>
      </c>
      <c r="Q18" s="394" t="s">
        <v>143</v>
      </c>
      <c r="R18" s="347">
        <v>10.3</v>
      </c>
      <c r="S18" s="394" t="s">
        <v>143</v>
      </c>
      <c r="T18" s="347">
        <v>10</v>
      </c>
      <c r="U18" s="394" t="s">
        <v>142</v>
      </c>
      <c r="V18" s="348" t="str">
        <f t="shared" si="0"/>
        <v>down</v>
      </c>
      <c r="X18" s="347"/>
      <c r="Y18" s="347"/>
    </row>
    <row r="19" spans="1:25" x14ac:dyDescent="0.2">
      <c r="A19" s="330" t="s">
        <v>184</v>
      </c>
      <c r="B19" s="330" t="s">
        <v>190</v>
      </c>
      <c r="C19" s="330" t="s">
        <v>298</v>
      </c>
      <c r="D19" s="338" t="s">
        <v>299</v>
      </c>
      <c r="E19" s="354" t="s">
        <v>131</v>
      </c>
      <c r="F19" s="347">
        <v>10.6</v>
      </c>
      <c r="G19" s="352" t="s">
        <v>143</v>
      </c>
      <c r="H19" s="347">
        <v>10.6</v>
      </c>
      <c r="I19" s="394" t="s">
        <v>143</v>
      </c>
      <c r="J19" s="347">
        <v>10.5</v>
      </c>
      <c r="K19" s="394" t="s">
        <v>143</v>
      </c>
      <c r="L19" s="347">
        <v>10.4</v>
      </c>
      <c r="M19" s="394" t="s">
        <v>143</v>
      </c>
      <c r="N19" s="347">
        <v>10.3</v>
      </c>
      <c r="O19" s="394" t="s">
        <v>143</v>
      </c>
      <c r="P19" s="347">
        <v>10.3</v>
      </c>
      <c r="Q19" s="394" t="s">
        <v>143</v>
      </c>
      <c r="R19" s="347">
        <v>10.1</v>
      </c>
      <c r="S19" s="394" t="s">
        <v>143</v>
      </c>
      <c r="T19" s="347">
        <v>9.9</v>
      </c>
      <c r="U19" s="394" t="s">
        <v>142</v>
      </c>
      <c r="V19" s="348" t="str">
        <f t="shared" si="0"/>
        <v>down</v>
      </c>
      <c r="X19" s="347"/>
      <c r="Y19" s="347"/>
    </row>
    <row r="20" spans="1:25" x14ac:dyDescent="0.2">
      <c r="A20" s="330" t="s">
        <v>182</v>
      </c>
      <c r="B20" s="330" t="s">
        <v>219</v>
      </c>
      <c r="C20" s="330" t="s">
        <v>224</v>
      </c>
      <c r="D20" s="338" t="s">
        <v>225</v>
      </c>
      <c r="E20" s="354" t="s">
        <v>131</v>
      </c>
      <c r="F20" s="347">
        <v>9.5</v>
      </c>
      <c r="G20" s="352" t="s">
        <v>142</v>
      </c>
      <c r="H20" s="347">
        <v>9.4</v>
      </c>
      <c r="I20" s="394" t="s">
        <v>142</v>
      </c>
      <c r="J20" s="347">
        <v>9.3000000000000007</v>
      </c>
      <c r="K20" s="394" t="s">
        <v>142</v>
      </c>
      <c r="L20" s="347">
        <v>9.1999999999999993</v>
      </c>
      <c r="M20" s="394" t="s">
        <v>142</v>
      </c>
      <c r="N20" s="347">
        <v>9.1999999999999993</v>
      </c>
      <c r="O20" s="394" t="s">
        <v>142</v>
      </c>
      <c r="P20" s="347">
        <v>9.1</v>
      </c>
      <c r="Q20" s="394" t="s">
        <v>142</v>
      </c>
      <c r="R20" s="347">
        <v>8.9</v>
      </c>
      <c r="S20" s="394" t="s">
        <v>142</v>
      </c>
      <c r="T20" s="347">
        <v>8.6999999999999993</v>
      </c>
      <c r="U20" s="394" t="s">
        <v>142</v>
      </c>
      <c r="V20" s="348" t="str">
        <f t="shared" si="0"/>
        <v>down</v>
      </c>
      <c r="X20" s="347"/>
      <c r="Y20" s="347"/>
    </row>
    <row r="21" spans="1:25" x14ac:dyDescent="0.2">
      <c r="A21" s="330" t="s">
        <v>183</v>
      </c>
      <c r="B21" s="330" t="s">
        <v>211</v>
      </c>
      <c r="C21" s="330" t="s">
        <v>294</v>
      </c>
      <c r="D21" s="338" t="s">
        <v>295</v>
      </c>
      <c r="E21" s="354" t="s">
        <v>131</v>
      </c>
      <c r="F21" s="347">
        <v>11.4</v>
      </c>
      <c r="G21" s="352" t="s">
        <v>143</v>
      </c>
      <c r="H21" s="347">
        <v>11.4</v>
      </c>
      <c r="I21" s="394" t="s">
        <v>143</v>
      </c>
      <c r="J21" s="347">
        <v>11.3</v>
      </c>
      <c r="K21" s="394" t="s">
        <v>143</v>
      </c>
      <c r="L21" s="347">
        <v>11.2</v>
      </c>
      <c r="M21" s="394" t="s">
        <v>143</v>
      </c>
      <c r="N21" s="347">
        <v>11.2</v>
      </c>
      <c r="O21" s="394" t="s">
        <v>143</v>
      </c>
      <c r="P21" s="347">
        <v>11.1</v>
      </c>
      <c r="Q21" s="394" t="s">
        <v>143</v>
      </c>
      <c r="R21" s="347">
        <v>10.9</v>
      </c>
      <c r="S21" s="394" t="s">
        <v>143</v>
      </c>
      <c r="T21" s="347">
        <v>10.7</v>
      </c>
      <c r="U21" s="394" t="s">
        <v>143</v>
      </c>
      <c r="V21" s="348" t="str">
        <f t="shared" si="0"/>
        <v>down</v>
      </c>
      <c r="X21" s="347"/>
      <c r="Y21" s="347"/>
    </row>
    <row r="22" spans="1:25" x14ac:dyDescent="0.2">
      <c r="A22" s="330" t="s">
        <v>182</v>
      </c>
      <c r="B22" s="330" t="s">
        <v>219</v>
      </c>
      <c r="C22" s="330" t="s">
        <v>220</v>
      </c>
      <c r="D22" s="338" t="s">
        <v>221</v>
      </c>
      <c r="E22" s="354" t="s">
        <v>131</v>
      </c>
      <c r="F22" s="347">
        <v>9.6999999999999993</v>
      </c>
      <c r="G22" s="352" t="s">
        <v>142</v>
      </c>
      <c r="H22" s="347">
        <v>9.6</v>
      </c>
      <c r="I22" s="394" t="s">
        <v>142</v>
      </c>
      <c r="J22" s="347">
        <v>9.5</v>
      </c>
      <c r="K22" s="394" t="s">
        <v>142</v>
      </c>
      <c r="L22" s="347">
        <v>9.3000000000000007</v>
      </c>
      <c r="M22" s="394" t="s">
        <v>142</v>
      </c>
      <c r="N22" s="347">
        <v>9.3000000000000007</v>
      </c>
      <c r="O22" s="394" t="s">
        <v>142</v>
      </c>
      <c r="P22" s="347">
        <v>9.1999999999999993</v>
      </c>
      <c r="Q22" s="394" t="s">
        <v>142</v>
      </c>
      <c r="R22" s="347">
        <v>9.1</v>
      </c>
      <c r="S22" s="394" t="s">
        <v>142</v>
      </c>
      <c r="T22" s="347">
        <v>8.9</v>
      </c>
      <c r="U22" s="394" t="s">
        <v>142</v>
      </c>
      <c r="V22" s="348" t="str">
        <f t="shared" si="0"/>
        <v>down</v>
      </c>
      <c r="X22" s="347"/>
      <c r="Y22" s="347"/>
    </row>
    <row r="23" spans="1:25" x14ac:dyDescent="0.2">
      <c r="A23" s="330" t="s">
        <v>180</v>
      </c>
      <c r="B23" s="330" t="s">
        <v>215</v>
      </c>
      <c r="C23" s="330" t="s">
        <v>307</v>
      </c>
      <c r="D23" s="338" t="s">
        <v>308</v>
      </c>
      <c r="E23" s="354" t="s">
        <v>131</v>
      </c>
      <c r="F23" s="347">
        <v>10.4</v>
      </c>
      <c r="G23" s="352" t="s">
        <v>143</v>
      </c>
      <c r="H23" s="347">
        <v>10.3</v>
      </c>
      <c r="I23" s="394" t="s">
        <v>143</v>
      </c>
      <c r="J23" s="347">
        <v>10.199999999999999</v>
      </c>
      <c r="K23" s="394" t="s">
        <v>143</v>
      </c>
      <c r="L23" s="347">
        <v>10.1</v>
      </c>
      <c r="M23" s="394" t="s">
        <v>143</v>
      </c>
      <c r="N23" s="347">
        <v>10.1</v>
      </c>
      <c r="O23" s="394" t="s">
        <v>143</v>
      </c>
      <c r="P23" s="347">
        <v>10</v>
      </c>
      <c r="Q23" s="394" t="s">
        <v>142</v>
      </c>
      <c r="R23" s="347">
        <v>9.9</v>
      </c>
      <c r="S23" s="394" t="s">
        <v>142</v>
      </c>
      <c r="T23" s="347">
        <v>9.6999999999999993</v>
      </c>
      <c r="U23" s="394" t="s">
        <v>142</v>
      </c>
      <c r="V23" s="348" t="str">
        <f t="shared" si="0"/>
        <v>down</v>
      </c>
      <c r="X23" s="347"/>
      <c r="Y23" s="347"/>
    </row>
    <row r="24" spans="1:25" x14ac:dyDescent="0.2">
      <c r="A24" s="330" t="s">
        <v>179</v>
      </c>
      <c r="B24" s="330" t="s">
        <v>203</v>
      </c>
      <c r="C24" s="330" t="s">
        <v>278</v>
      </c>
      <c r="D24" s="338" t="s">
        <v>279</v>
      </c>
      <c r="E24" s="354" t="s">
        <v>131</v>
      </c>
      <c r="F24" s="347">
        <v>11.3</v>
      </c>
      <c r="G24" s="352" t="s">
        <v>143</v>
      </c>
      <c r="H24" s="347">
        <v>11.2</v>
      </c>
      <c r="I24" s="394" t="s">
        <v>143</v>
      </c>
      <c r="J24" s="347">
        <v>11</v>
      </c>
      <c r="K24" s="394" t="s">
        <v>143</v>
      </c>
      <c r="L24" s="347">
        <v>10.8</v>
      </c>
      <c r="M24" s="394" t="s">
        <v>143</v>
      </c>
      <c r="N24" s="347">
        <v>10.7</v>
      </c>
      <c r="O24" s="394" t="s">
        <v>143</v>
      </c>
      <c r="P24" s="347">
        <v>10.5</v>
      </c>
      <c r="Q24" s="394" t="s">
        <v>143</v>
      </c>
      <c r="R24" s="347">
        <v>10.3</v>
      </c>
      <c r="S24" s="394" t="s">
        <v>143</v>
      </c>
      <c r="T24" s="347">
        <v>10</v>
      </c>
      <c r="U24" s="394" t="s">
        <v>142</v>
      </c>
      <c r="V24" s="348" t="str">
        <f t="shared" si="0"/>
        <v>down</v>
      </c>
      <c r="X24" s="347"/>
      <c r="Y24" s="347"/>
    </row>
    <row r="25" spans="1:25" x14ac:dyDescent="0.2">
      <c r="A25" s="330" t="s">
        <v>181</v>
      </c>
      <c r="B25" s="330" t="s">
        <v>199</v>
      </c>
      <c r="C25" s="330" t="s">
        <v>288</v>
      </c>
      <c r="D25" s="338" t="s">
        <v>289</v>
      </c>
      <c r="E25" s="354" t="s">
        <v>131</v>
      </c>
      <c r="F25" s="347">
        <v>7.4</v>
      </c>
      <c r="G25" s="352" t="s">
        <v>142</v>
      </c>
      <c r="H25" s="347">
        <v>7.3</v>
      </c>
      <c r="I25" s="394" t="s">
        <v>142</v>
      </c>
      <c r="J25" s="347">
        <v>7.2</v>
      </c>
      <c r="K25" s="394" t="s">
        <v>142</v>
      </c>
      <c r="L25" s="347">
        <v>7.1</v>
      </c>
      <c r="M25" s="394" t="s">
        <v>142</v>
      </c>
      <c r="N25" s="347">
        <v>7.1</v>
      </c>
      <c r="O25" s="394" t="s">
        <v>142</v>
      </c>
      <c r="P25" s="347">
        <v>7</v>
      </c>
      <c r="Q25" s="394" t="s">
        <v>142</v>
      </c>
      <c r="R25" s="347">
        <v>6.9</v>
      </c>
      <c r="S25" s="394" t="s">
        <v>142</v>
      </c>
      <c r="T25" s="347">
        <v>6.7</v>
      </c>
      <c r="U25" s="394" t="s">
        <v>142</v>
      </c>
      <c r="V25" s="348" t="str">
        <f t="shared" si="0"/>
        <v>down</v>
      </c>
      <c r="X25" s="347"/>
      <c r="Y25" s="347"/>
    </row>
    <row r="26" spans="1:25" x14ac:dyDescent="0.2">
      <c r="A26" s="330" t="s">
        <v>180</v>
      </c>
      <c r="B26" s="330" t="s">
        <v>215</v>
      </c>
      <c r="C26" s="330" t="s">
        <v>264</v>
      </c>
      <c r="D26" s="338" t="s">
        <v>265</v>
      </c>
      <c r="E26" s="354" t="s">
        <v>131</v>
      </c>
      <c r="F26" s="347">
        <v>9.1999999999999993</v>
      </c>
      <c r="G26" s="352" t="s">
        <v>142</v>
      </c>
      <c r="H26" s="347">
        <v>9.1</v>
      </c>
      <c r="I26" s="394" t="s">
        <v>142</v>
      </c>
      <c r="J26" s="347">
        <v>9.1</v>
      </c>
      <c r="K26" s="394" t="s">
        <v>142</v>
      </c>
      <c r="L26" s="347">
        <v>9</v>
      </c>
      <c r="M26" s="394" t="s">
        <v>142</v>
      </c>
      <c r="N26" s="347">
        <v>9</v>
      </c>
      <c r="O26" s="394" t="s">
        <v>142</v>
      </c>
      <c r="P26" s="347">
        <v>8.9</v>
      </c>
      <c r="Q26" s="394" t="s">
        <v>142</v>
      </c>
      <c r="R26" s="347">
        <v>8.6999999999999993</v>
      </c>
      <c r="S26" s="394" t="s">
        <v>142</v>
      </c>
      <c r="T26" s="347">
        <v>8.5</v>
      </c>
      <c r="U26" s="394" t="s">
        <v>142</v>
      </c>
      <c r="V26" s="348" t="str">
        <f t="shared" si="0"/>
        <v>down</v>
      </c>
      <c r="X26" s="347"/>
      <c r="Y26" s="347"/>
    </row>
    <row r="27" spans="1:25" x14ac:dyDescent="0.2">
      <c r="A27" s="330" t="s">
        <v>183</v>
      </c>
      <c r="B27" s="330" t="s">
        <v>211</v>
      </c>
      <c r="C27" s="330" t="s">
        <v>320</v>
      </c>
      <c r="D27" s="338" t="s">
        <v>321</v>
      </c>
      <c r="E27" s="354" t="s">
        <v>131</v>
      </c>
      <c r="F27" s="347">
        <v>10.9</v>
      </c>
      <c r="G27" s="352" t="s">
        <v>143</v>
      </c>
      <c r="H27" s="347">
        <v>10.8</v>
      </c>
      <c r="I27" s="394" t="s">
        <v>143</v>
      </c>
      <c r="J27" s="347">
        <v>10.7</v>
      </c>
      <c r="K27" s="394" t="s">
        <v>143</v>
      </c>
      <c r="L27" s="347">
        <v>10.6</v>
      </c>
      <c r="M27" s="394" t="s">
        <v>143</v>
      </c>
      <c r="N27" s="347">
        <v>10.6</v>
      </c>
      <c r="O27" s="394" t="s">
        <v>143</v>
      </c>
      <c r="P27" s="347">
        <v>10.5</v>
      </c>
      <c r="Q27" s="394" t="s">
        <v>143</v>
      </c>
      <c r="R27" s="347">
        <v>10.3</v>
      </c>
      <c r="S27" s="394" t="s">
        <v>143</v>
      </c>
      <c r="T27" s="347">
        <v>10.1</v>
      </c>
      <c r="U27" s="394" t="s">
        <v>143</v>
      </c>
      <c r="V27" s="348" t="str">
        <f t="shared" si="0"/>
        <v>down</v>
      </c>
      <c r="X27" s="347"/>
      <c r="Y27" s="347"/>
    </row>
    <row r="28" spans="1:25" x14ac:dyDescent="0.2">
      <c r="A28" s="330" t="s">
        <v>180</v>
      </c>
      <c r="B28" s="330" t="s">
        <v>215</v>
      </c>
      <c r="C28" s="330" t="s">
        <v>285</v>
      </c>
      <c r="D28" s="338" t="s">
        <v>286</v>
      </c>
      <c r="E28" s="354" t="s">
        <v>131</v>
      </c>
      <c r="F28" s="347">
        <v>11.5</v>
      </c>
      <c r="G28" s="352" t="s">
        <v>143</v>
      </c>
      <c r="H28" s="347">
        <v>11.4</v>
      </c>
      <c r="I28" s="394" t="s">
        <v>143</v>
      </c>
      <c r="J28" s="347">
        <v>11.3</v>
      </c>
      <c r="K28" s="394" t="s">
        <v>143</v>
      </c>
      <c r="L28" s="347">
        <v>11.2</v>
      </c>
      <c r="M28" s="394" t="s">
        <v>143</v>
      </c>
      <c r="N28" s="347">
        <v>11.1</v>
      </c>
      <c r="O28" s="394" t="s">
        <v>143</v>
      </c>
      <c r="P28" s="347">
        <v>11</v>
      </c>
      <c r="Q28" s="394" t="s">
        <v>143</v>
      </c>
      <c r="R28" s="347">
        <v>10.9</v>
      </c>
      <c r="S28" s="394" t="s">
        <v>143</v>
      </c>
      <c r="T28" s="347">
        <v>10.7</v>
      </c>
      <c r="U28" s="394" t="s">
        <v>143</v>
      </c>
      <c r="V28" s="348" t="str">
        <f t="shared" si="0"/>
        <v>down</v>
      </c>
      <c r="X28" s="347"/>
      <c r="Y28" s="347"/>
    </row>
    <row r="29" spans="1:25" x14ac:dyDescent="0.2">
      <c r="A29" s="330" t="s">
        <v>180</v>
      </c>
      <c r="B29" s="330" t="s">
        <v>215</v>
      </c>
      <c r="C29" s="330" t="s">
        <v>330</v>
      </c>
      <c r="D29" s="338" t="s">
        <v>331</v>
      </c>
      <c r="E29" s="354" t="s">
        <v>131</v>
      </c>
      <c r="F29" s="347">
        <v>12.7</v>
      </c>
      <c r="G29" s="352" t="s">
        <v>143</v>
      </c>
      <c r="H29" s="347">
        <v>12.8</v>
      </c>
      <c r="I29" s="394" t="s">
        <v>143</v>
      </c>
      <c r="J29" s="347">
        <v>12.6</v>
      </c>
      <c r="K29" s="394" t="s">
        <v>143</v>
      </c>
      <c r="L29" s="347">
        <v>12.6</v>
      </c>
      <c r="M29" s="394" t="s">
        <v>143</v>
      </c>
      <c r="N29" s="347">
        <v>12.6</v>
      </c>
      <c r="O29" s="394" t="s">
        <v>143</v>
      </c>
      <c r="P29" s="347">
        <v>12.5</v>
      </c>
      <c r="Q29" s="394" t="s">
        <v>143</v>
      </c>
      <c r="R29" s="347">
        <v>12.3</v>
      </c>
      <c r="S29" s="394" t="s">
        <v>143</v>
      </c>
      <c r="T29" s="347">
        <v>12.1</v>
      </c>
      <c r="U29" s="394" t="s">
        <v>143</v>
      </c>
      <c r="V29" s="348" t="str">
        <f t="shared" si="0"/>
        <v>down</v>
      </c>
      <c r="X29" s="347"/>
      <c r="Y29" s="347"/>
    </row>
    <row r="30" spans="1:25" x14ac:dyDescent="0.2">
      <c r="A30" s="330" t="s">
        <v>179</v>
      </c>
      <c r="B30" s="330" t="s">
        <v>203</v>
      </c>
      <c r="C30" s="330" t="s">
        <v>204</v>
      </c>
      <c r="D30" s="338" t="s">
        <v>205</v>
      </c>
      <c r="E30" s="354" t="s">
        <v>131</v>
      </c>
      <c r="F30" s="347">
        <v>11.6</v>
      </c>
      <c r="G30" s="352" t="s">
        <v>143</v>
      </c>
      <c r="H30" s="347">
        <v>11.4</v>
      </c>
      <c r="I30" s="394" t="s">
        <v>143</v>
      </c>
      <c r="J30" s="347">
        <v>11</v>
      </c>
      <c r="K30" s="394" t="s">
        <v>143</v>
      </c>
      <c r="L30" s="347">
        <v>10.8</v>
      </c>
      <c r="M30" s="394" t="s">
        <v>143</v>
      </c>
      <c r="N30" s="347">
        <v>10.6</v>
      </c>
      <c r="O30" s="394" t="s">
        <v>143</v>
      </c>
      <c r="P30" s="347">
        <v>10.4</v>
      </c>
      <c r="Q30" s="394" t="s">
        <v>143</v>
      </c>
      <c r="R30" s="347">
        <v>10</v>
      </c>
      <c r="S30" s="394" t="s">
        <v>142</v>
      </c>
      <c r="T30" s="347">
        <v>9.6999999999999993</v>
      </c>
      <c r="U30" s="394" t="s">
        <v>142</v>
      </c>
      <c r="V30" s="348" t="str">
        <f t="shared" si="0"/>
        <v>down</v>
      </c>
      <c r="X30" s="347"/>
      <c r="Y30" s="347"/>
    </row>
    <row r="31" spans="1:25" x14ac:dyDescent="0.2">
      <c r="A31" s="330" t="s">
        <v>179</v>
      </c>
      <c r="B31" s="330" t="s">
        <v>203</v>
      </c>
      <c r="C31" s="330" t="s">
        <v>342</v>
      </c>
      <c r="D31" s="338" t="s">
        <v>343</v>
      </c>
      <c r="E31" s="354" t="s">
        <v>131</v>
      </c>
      <c r="F31" s="347">
        <v>12</v>
      </c>
      <c r="G31" s="352" t="s">
        <v>143</v>
      </c>
      <c r="H31" s="347">
        <v>12</v>
      </c>
      <c r="I31" s="394" t="s">
        <v>143</v>
      </c>
      <c r="J31" s="347">
        <v>11.9</v>
      </c>
      <c r="K31" s="394" t="s">
        <v>143</v>
      </c>
      <c r="L31" s="347">
        <v>11.8</v>
      </c>
      <c r="M31" s="394" t="s">
        <v>143</v>
      </c>
      <c r="N31" s="347">
        <v>11.8</v>
      </c>
      <c r="O31" s="394" t="s">
        <v>143</v>
      </c>
      <c r="P31" s="347">
        <v>11.7</v>
      </c>
      <c r="Q31" s="394" t="s">
        <v>143</v>
      </c>
      <c r="R31" s="347">
        <v>11.5</v>
      </c>
      <c r="S31" s="394" t="s">
        <v>143</v>
      </c>
      <c r="T31" s="347">
        <v>11.2</v>
      </c>
      <c r="U31" s="394" t="s">
        <v>143</v>
      </c>
      <c r="V31" s="348" t="str">
        <f t="shared" si="0"/>
        <v>down</v>
      </c>
      <c r="X31" s="347"/>
      <c r="Y31" s="347"/>
    </row>
    <row r="32" spans="1:25" x14ac:dyDescent="0.2">
      <c r="A32" s="330" t="s">
        <v>161</v>
      </c>
      <c r="B32" s="330" t="s">
        <v>195</v>
      </c>
      <c r="C32" s="330" t="s">
        <v>346</v>
      </c>
      <c r="D32" s="338" t="s">
        <v>347</v>
      </c>
      <c r="E32" s="354" t="s">
        <v>131</v>
      </c>
      <c r="F32" s="347">
        <v>12.2</v>
      </c>
      <c r="G32" s="352" t="s">
        <v>143</v>
      </c>
      <c r="H32" s="347">
        <v>12.1</v>
      </c>
      <c r="I32" s="394" t="s">
        <v>143</v>
      </c>
      <c r="J32" s="347">
        <v>11.8</v>
      </c>
      <c r="K32" s="394" t="s">
        <v>143</v>
      </c>
      <c r="L32" s="347">
        <v>11.6</v>
      </c>
      <c r="M32" s="394" t="s">
        <v>143</v>
      </c>
      <c r="N32" s="347">
        <v>11.5</v>
      </c>
      <c r="O32" s="394" t="s">
        <v>143</v>
      </c>
      <c r="P32" s="347">
        <v>11.4</v>
      </c>
      <c r="Q32" s="394" t="s">
        <v>143</v>
      </c>
      <c r="R32" s="347">
        <v>11.2</v>
      </c>
      <c r="S32" s="394" t="s">
        <v>143</v>
      </c>
      <c r="T32" s="347">
        <v>10.9</v>
      </c>
      <c r="U32" s="394" t="s">
        <v>143</v>
      </c>
      <c r="V32" s="348" t="str">
        <f t="shared" si="0"/>
        <v>down</v>
      </c>
      <c r="X32" s="347"/>
      <c r="Y32" s="347"/>
    </row>
    <row r="33" spans="1:25" x14ac:dyDescent="0.2">
      <c r="A33" s="330" t="s">
        <v>180</v>
      </c>
      <c r="B33" s="330" t="s">
        <v>215</v>
      </c>
      <c r="C33" s="330" t="s">
        <v>361</v>
      </c>
      <c r="D33" s="338" t="s">
        <v>362</v>
      </c>
      <c r="E33" s="354" t="s">
        <v>131</v>
      </c>
      <c r="F33" s="347">
        <v>9.1999999999999993</v>
      </c>
      <c r="G33" s="352" t="s">
        <v>142</v>
      </c>
      <c r="H33" s="347">
        <v>9.1</v>
      </c>
      <c r="I33" s="394" t="s">
        <v>142</v>
      </c>
      <c r="J33" s="347">
        <v>9</v>
      </c>
      <c r="K33" s="394" t="s">
        <v>142</v>
      </c>
      <c r="L33" s="347">
        <v>9</v>
      </c>
      <c r="M33" s="394" t="s">
        <v>142</v>
      </c>
      <c r="N33" s="347">
        <v>8.9</v>
      </c>
      <c r="O33" s="394" t="s">
        <v>142</v>
      </c>
      <c r="P33" s="347">
        <v>8.8000000000000007</v>
      </c>
      <c r="Q33" s="394" t="s">
        <v>142</v>
      </c>
      <c r="R33" s="347">
        <v>8.6999999999999993</v>
      </c>
      <c r="S33" s="394" t="s">
        <v>142</v>
      </c>
      <c r="T33" s="347">
        <v>8.5</v>
      </c>
      <c r="U33" s="394" t="s">
        <v>142</v>
      </c>
      <c r="V33" s="348" t="str">
        <f t="shared" si="0"/>
        <v>down</v>
      </c>
      <c r="X33" s="347"/>
      <c r="Y33" s="347"/>
    </row>
    <row r="34" spans="1:25" x14ac:dyDescent="0.2">
      <c r="A34" s="330" t="s">
        <v>180</v>
      </c>
      <c r="B34" s="330" t="s">
        <v>215</v>
      </c>
      <c r="C34" s="330" t="s">
        <v>366</v>
      </c>
      <c r="D34" s="338" t="s">
        <v>367</v>
      </c>
      <c r="E34" s="354" t="s">
        <v>131</v>
      </c>
      <c r="F34" s="347">
        <v>9.1</v>
      </c>
      <c r="G34" s="352" t="s">
        <v>142</v>
      </c>
      <c r="H34" s="347">
        <v>9</v>
      </c>
      <c r="I34" s="394" t="s">
        <v>142</v>
      </c>
      <c r="J34" s="347">
        <v>8.9</v>
      </c>
      <c r="K34" s="394" t="s">
        <v>142</v>
      </c>
      <c r="L34" s="347">
        <v>8.8000000000000007</v>
      </c>
      <c r="M34" s="394" t="s">
        <v>142</v>
      </c>
      <c r="N34" s="347">
        <v>8.8000000000000007</v>
      </c>
      <c r="O34" s="394" t="s">
        <v>142</v>
      </c>
      <c r="P34" s="347">
        <v>8.6999999999999993</v>
      </c>
      <c r="Q34" s="394" t="s">
        <v>142</v>
      </c>
      <c r="R34" s="347">
        <v>8.6</v>
      </c>
      <c r="S34" s="394" t="s">
        <v>142</v>
      </c>
      <c r="T34" s="347">
        <v>8.5</v>
      </c>
      <c r="U34" s="394" t="s">
        <v>142</v>
      </c>
      <c r="V34" s="348" t="str">
        <f t="shared" si="0"/>
        <v>down</v>
      </c>
      <c r="X34" s="347"/>
      <c r="Y34" s="347"/>
    </row>
    <row r="35" spans="1:25" x14ac:dyDescent="0.2">
      <c r="A35" s="330" t="s">
        <v>161</v>
      </c>
      <c r="B35" s="330" t="s">
        <v>195</v>
      </c>
      <c r="C35" s="330" t="s">
        <v>231</v>
      </c>
      <c r="D35" s="338" t="s">
        <v>232</v>
      </c>
      <c r="E35" s="354" t="s">
        <v>131</v>
      </c>
      <c r="F35" s="347">
        <v>11.3</v>
      </c>
      <c r="G35" s="352" t="s">
        <v>143</v>
      </c>
      <c r="H35" s="347">
        <v>11.1</v>
      </c>
      <c r="I35" s="394" t="s">
        <v>143</v>
      </c>
      <c r="J35" s="347">
        <v>10.9</v>
      </c>
      <c r="K35" s="394" t="s">
        <v>143</v>
      </c>
      <c r="L35" s="347">
        <v>10.7</v>
      </c>
      <c r="M35" s="394" t="s">
        <v>143</v>
      </c>
      <c r="N35" s="347">
        <v>10.6</v>
      </c>
      <c r="O35" s="394" t="s">
        <v>143</v>
      </c>
      <c r="P35" s="347">
        <v>10.5</v>
      </c>
      <c r="Q35" s="394" t="s">
        <v>143</v>
      </c>
      <c r="R35" s="347">
        <v>10.199999999999999</v>
      </c>
      <c r="S35" s="394" t="s">
        <v>143</v>
      </c>
      <c r="T35" s="347">
        <v>10</v>
      </c>
      <c r="U35" s="394" t="s">
        <v>142</v>
      </c>
      <c r="V35" s="348" t="str">
        <f t="shared" si="0"/>
        <v>down</v>
      </c>
      <c r="X35" s="347"/>
      <c r="Y35" s="347"/>
    </row>
    <row r="36" spans="1:25" x14ac:dyDescent="0.2">
      <c r="A36" s="330" t="s">
        <v>161</v>
      </c>
      <c r="B36" s="330" t="s">
        <v>195</v>
      </c>
      <c r="C36" s="330" t="s">
        <v>385</v>
      </c>
      <c r="D36" s="338" t="s">
        <v>386</v>
      </c>
      <c r="E36" s="354" t="s">
        <v>131</v>
      </c>
      <c r="F36" s="347">
        <v>10.3</v>
      </c>
      <c r="G36" s="352" t="s">
        <v>143</v>
      </c>
      <c r="H36" s="347">
        <v>10.3</v>
      </c>
      <c r="I36" s="394" t="s">
        <v>143</v>
      </c>
      <c r="J36" s="347">
        <v>10.199999999999999</v>
      </c>
      <c r="K36" s="394" t="s">
        <v>143</v>
      </c>
      <c r="L36" s="347">
        <v>10.1</v>
      </c>
      <c r="M36" s="394" t="s">
        <v>143</v>
      </c>
      <c r="N36" s="347">
        <v>10</v>
      </c>
      <c r="O36" s="394" t="s">
        <v>142</v>
      </c>
      <c r="P36" s="347">
        <v>10</v>
      </c>
      <c r="Q36" s="394" t="s">
        <v>142</v>
      </c>
      <c r="R36" s="347">
        <v>9.8000000000000007</v>
      </c>
      <c r="S36" s="394" t="s">
        <v>142</v>
      </c>
      <c r="T36" s="347">
        <v>9.6</v>
      </c>
      <c r="U36" s="394" t="s">
        <v>142</v>
      </c>
      <c r="V36" s="348" t="str">
        <f t="shared" si="0"/>
        <v>down</v>
      </c>
      <c r="X36" s="347"/>
      <c r="Y36" s="347"/>
    </row>
    <row r="37" spans="1:25" x14ac:dyDescent="0.2">
      <c r="A37" s="330" t="s">
        <v>180</v>
      </c>
      <c r="B37" s="330" t="s">
        <v>215</v>
      </c>
      <c r="C37" s="330" t="s">
        <v>379</v>
      </c>
      <c r="D37" s="338" t="s">
        <v>380</v>
      </c>
      <c r="E37" s="354" t="s">
        <v>131</v>
      </c>
      <c r="F37" s="347">
        <v>8.3000000000000007</v>
      </c>
      <c r="G37" s="352" t="s">
        <v>142</v>
      </c>
      <c r="H37" s="347">
        <v>8.3000000000000007</v>
      </c>
      <c r="I37" s="394" t="s">
        <v>142</v>
      </c>
      <c r="J37" s="347">
        <v>8.1999999999999993</v>
      </c>
      <c r="K37" s="394" t="s">
        <v>142</v>
      </c>
      <c r="L37" s="347">
        <v>8.1999999999999993</v>
      </c>
      <c r="M37" s="394" t="s">
        <v>142</v>
      </c>
      <c r="N37" s="347">
        <v>8.1999999999999993</v>
      </c>
      <c r="O37" s="394" t="s">
        <v>142</v>
      </c>
      <c r="P37" s="347">
        <v>8.1</v>
      </c>
      <c r="Q37" s="394" t="s">
        <v>142</v>
      </c>
      <c r="R37" s="347">
        <v>8</v>
      </c>
      <c r="S37" s="394" t="s">
        <v>142</v>
      </c>
      <c r="T37" s="347">
        <v>7.8</v>
      </c>
      <c r="U37" s="394" t="s">
        <v>142</v>
      </c>
      <c r="V37" s="348" t="str">
        <f t="shared" si="0"/>
        <v>down</v>
      </c>
      <c r="X37" s="347"/>
      <c r="Y37" s="347"/>
    </row>
    <row r="38" spans="1:25" x14ac:dyDescent="0.2">
      <c r="A38" s="330" t="s">
        <v>184</v>
      </c>
      <c r="B38" s="330" t="s">
        <v>190</v>
      </c>
      <c r="C38" s="330" t="s">
        <v>382</v>
      </c>
      <c r="D38" s="338" t="s">
        <v>383</v>
      </c>
      <c r="E38" s="354" t="s">
        <v>131</v>
      </c>
      <c r="F38" s="347">
        <v>5.2</v>
      </c>
      <c r="G38" s="352" t="s">
        <v>142</v>
      </c>
      <c r="H38" s="347">
        <v>5.2</v>
      </c>
      <c r="I38" s="394" t="s">
        <v>142</v>
      </c>
      <c r="J38" s="347">
        <v>5.2</v>
      </c>
      <c r="K38" s="394" t="s">
        <v>142</v>
      </c>
      <c r="L38" s="347">
        <v>5.0999999999999996</v>
      </c>
      <c r="M38" s="394" t="s">
        <v>142</v>
      </c>
      <c r="N38" s="347">
        <v>5.0999999999999996</v>
      </c>
      <c r="O38" s="394" t="s">
        <v>142</v>
      </c>
      <c r="P38" s="347">
        <v>5.0999999999999996</v>
      </c>
      <c r="Q38" s="394" t="s">
        <v>142</v>
      </c>
      <c r="R38" s="347">
        <v>5</v>
      </c>
      <c r="S38" s="394" t="s">
        <v>142</v>
      </c>
      <c r="T38" s="347">
        <v>4.9000000000000004</v>
      </c>
      <c r="U38" s="394" t="s">
        <v>142</v>
      </c>
      <c r="V38" s="348" t="str">
        <f t="shared" si="0"/>
        <v>down</v>
      </c>
      <c r="X38" s="347"/>
      <c r="Y38" s="347"/>
    </row>
    <row r="39" spans="1:25" x14ac:dyDescent="0.2">
      <c r="A39" s="330" t="s">
        <v>181</v>
      </c>
      <c r="B39" s="330" t="s">
        <v>199</v>
      </c>
      <c r="C39" s="330" t="s">
        <v>200</v>
      </c>
      <c r="D39" s="338" t="s">
        <v>201</v>
      </c>
      <c r="E39" s="354" t="s">
        <v>131</v>
      </c>
      <c r="F39" s="347">
        <v>8</v>
      </c>
      <c r="G39" s="352" t="s">
        <v>142</v>
      </c>
      <c r="H39" s="347">
        <v>7.9</v>
      </c>
      <c r="I39" s="394" t="s">
        <v>142</v>
      </c>
      <c r="J39" s="347">
        <v>7.8</v>
      </c>
      <c r="K39" s="394" t="s">
        <v>142</v>
      </c>
      <c r="L39" s="347">
        <v>7.8</v>
      </c>
      <c r="M39" s="394" t="s">
        <v>142</v>
      </c>
      <c r="N39" s="347">
        <v>7.7</v>
      </c>
      <c r="O39" s="394" t="s">
        <v>142</v>
      </c>
      <c r="P39" s="347">
        <v>7.7</v>
      </c>
      <c r="Q39" s="394" t="s">
        <v>142</v>
      </c>
      <c r="R39" s="347">
        <v>7.6</v>
      </c>
      <c r="S39" s="394" t="s">
        <v>142</v>
      </c>
      <c r="T39" s="347">
        <v>7.4</v>
      </c>
      <c r="U39" s="394" t="s">
        <v>142</v>
      </c>
      <c r="V39" s="348" t="str">
        <f t="shared" si="0"/>
        <v>down</v>
      </c>
      <c r="X39" s="347"/>
      <c r="Y39" s="347"/>
    </row>
    <row r="40" spans="1:25" x14ac:dyDescent="0.2">
      <c r="A40" s="330" t="s">
        <v>180</v>
      </c>
      <c r="B40" s="330" t="s">
        <v>215</v>
      </c>
      <c r="C40" s="330" t="s">
        <v>246</v>
      </c>
      <c r="D40" s="338" t="s">
        <v>247</v>
      </c>
      <c r="E40" s="354" t="s">
        <v>131</v>
      </c>
      <c r="F40" s="347">
        <v>10.4</v>
      </c>
      <c r="G40" s="352" t="s">
        <v>143</v>
      </c>
      <c r="H40" s="347">
        <v>10.4</v>
      </c>
      <c r="I40" s="394" t="s">
        <v>143</v>
      </c>
      <c r="J40" s="347">
        <v>10.3</v>
      </c>
      <c r="K40" s="394" t="s">
        <v>143</v>
      </c>
      <c r="L40" s="347">
        <v>10.1</v>
      </c>
      <c r="M40" s="394" t="s">
        <v>143</v>
      </c>
      <c r="N40" s="347">
        <v>10.1</v>
      </c>
      <c r="O40" s="394" t="s">
        <v>143</v>
      </c>
      <c r="P40" s="347">
        <v>10</v>
      </c>
      <c r="Q40" s="394" t="s">
        <v>142</v>
      </c>
      <c r="R40" s="347">
        <v>9.8000000000000007</v>
      </c>
      <c r="S40" s="394" t="s">
        <v>142</v>
      </c>
      <c r="T40" s="347">
        <v>9.6</v>
      </c>
      <c r="U40" s="394" t="s">
        <v>142</v>
      </c>
      <c r="V40" s="348" t="str">
        <f t="shared" si="0"/>
        <v>down</v>
      </c>
      <c r="X40" s="347"/>
      <c r="Y40" s="347"/>
    </row>
    <row r="41" spans="1:25" x14ac:dyDescent="0.2">
      <c r="A41" s="330" t="s">
        <v>179</v>
      </c>
      <c r="B41" s="330" t="s">
        <v>203</v>
      </c>
      <c r="C41" s="330" t="s">
        <v>316</v>
      </c>
      <c r="D41" s="338" t="s">
        <v>317</v>
      </c>
      <c r="E41" s="354" t="s">
        <v>131</v>
      </c>
      <c r="F41" s="347">
        <v>10.7</v>
      </c>
      <c r="G41" s="352" t="s">
        <v>143</v>
      </c>
      <c r="H41" s="347">
        <v>10.6</v>
      </c>
      <c r="I41" s="394" t="s">
        <v>143</v>
      </c>
      <c r="J41" s="347">
        <v>10.4</v>
      </c>
      <c r="K41" s="394" t="s">
        <v>143</v>
      </c>
      <c r="L41" s="347">
        <v>10.3</v>
      </c>
      <c r="M41" s="394" t="s">
        <v>143</v>
      </c>
      <c r="N41" s="347">
        <v>10.199999999999999</v>
      </c>
      <c r="O41" s="394" t="s">
        <v>143</v>
      </c>
      <c r="P41" s="347">
        <v>10</v>
      </c>
      <c r="Q41" s="394" t="s">
        <v>142</v>
      </c>
      <c r="R41" s="347">
        <v>9.8000000000000007</v>
      </c>
      <c r="S41" s="394" t="s">
        <v>142</v>
      </c>
      <c r="T41" s="347">
        <v>9.5</v>
      </c>
      <c r="U41" s="394" t="s">
        <v>142</v>
      </c>
      <c r="V41" s="348" t="str">
        <f t="shared" si="0"/>
        <v>down</v>
      </c>
      <c r="X41" s="347"/>
      <c r="Y41" s="347"/>
    </row>
    <row r="42" spans="1:25" x14ac:dyDescent="0.2">
      <c r="A42" s="330" t="s">
        <v>183</v>
      </c>
      <c r="B42" s="330" t="s">
        <v>211</v>
      </c>
      <c r="C42" s="330" t="s">
        <v>405</v>
      </c>
      <c r="D42" s="338" t="s">
        <v>406</v>
      </c>
      <c r="E42" s="354" t="s">
        <v>131</v>
      </c>
      <c r="F42" s="347">
        <v>11.6</v>
      </c>
      <c r="G42" s="352" t="s">
        <v>143</v>
      </c>
      <c r="H42" s="347">
        <v>11.6</v>
      </c>
      <c r="I42" s="394" t="s">
        <v>143</v>
      </c>
      <c r="J42" s="347">
        <v>11.5</v>
      </c>
      <c r="K42" s="394" t="s">
        <v>143</v>
      </c>
      <c r="L42" s="347">
        <v>11.4</v>
      </c>
      <c r="M42" s="394" t="s">
        <v>143</v>
      </c>
      <c r="N42" s="347">
        <v>11.3</v>
      </c>
      <c r="O42" s="394" t="s">
        <v>143</v>
      </c>
      <c r="P42" s="347">
        <v>11.2</v>
      </c>
      <c r="Q42" s="394" t="s">
        <v>143</v>
      </c>
      <c r="R42" s="347">
        <v>11</v>
      </c>
      <c r="S42" s="394" t="s">
        <v>143</v>
      </c>
      <c r="T42" s="347">
        <v>10.7</v>
      </c>
      <c r="U42" s="394" t="s">
        <v>143</v>
      </c>
      <c r="V42" s="348" t="str">
        <f t="shared" si="0"/>
        <v>down</v>
      </c>
      <c r="X42" s="347"/>
      <c r="Y42" s="347"/>
    </row>
    <row r="43" spans="1:25" x14ac:dyDescent="0.2">
      <c r="A43" s="330" t="s">
        <v>183</v>
      </c>
      <c r="B43" s="330" t="s">
        <v>211</v>
      </c>
      <c r="C43" s="330" t="s">
        <v>234</v>
      </c>
      <c r="D43" s="338" t="s">
        <v>235</v>
      </c>
      <c r="E43" s="354" t="s">
        <v>131</v>
      </c>
      <c r="F43" s="347">
        <v>12.3</v>
      </c>
      <c r="G43" s="352" t="s">
        <v>143</v>
      </c>
      <c r="H43" s="347">
        <v>12.3</v>
      </c>
      <c r="I43" s="394" t="s">
        <v>143</v>
      </c>
      <c r="J43" s="347">
        <v>12.2</v>
      </c>
      <c r="K43" s="394" t="s">
        <v>143</v>
      </c>
      <c r="L43" s="347">
        <v>12.1</v>
      </c>
      <c r="M43" s="394" t="s">
        <v>143</v>
      </c>
      <c r="N43" s="347">
        <v>12</v>
      </c>
      <c r="O43" s="394" t="s">
        <v>143</v>
      </c>
      <c r="P43" s="347">
        <v>11.8</v>
      </c>
      <c r="Q43" s="394" t="s">
        <v>143</v>
      </c>
      <c r="R43" s="347">
        <v>11.6</v>
      </c>
      <c r="S43" s="394" t="s">
        <v>143</v>
      </c>
      <c r="T43" s="347">
        <v>11.3</v>
      </c>
      <c r="U43" s="394" t="s">
        <v>143</v>
      </c>
      <c r="V43" s="348" t="str">
        <f t="shared" si="0"/>
        <v>down</v>
      </c>
      <c r="X43" s="347"/>
      <c r="Y43" s="347"/>
    </row>
    <row r="44" spans="1:25" x14ac:dyDescent="0.2">
      <c r="A44" s="330" t="s">
        <v>161</v>
      </c>
      <c r="B44" s="330" t="s">
        <v>195</v>
      </c>
      <c r="C44" s="330" t="s">
        <v>393</v>
      </c>
      <c r="D44" s="338" t="s">
        <v>394</v>
      </c>
      <c r="E44" s="354" t="s">
        <v>131</v>
      </c>
      <c r="F44" s="347">
        <v>10.9</v>
      </c>
      <c r="G44" s="352" t="s">
        <v>143</v>
      </c>
      <c r="H44" s="347">
        <v>10.8</v>
      </c>
      <c r="I44" s="394" t="s">
        <v>143</v>
      </c>
      <c r="J44" s="347">
        <v>10.6</v>
      </c>
      <c r="K44" s="394" t="s">
        <v>143</v>
      </c>
      <c r="L44" s="347">
        <v>10.5</v>
      </c>
      <c r="M44" s="394" t="s">
        <v>143</v>
      </c>
      <c r="N44" s="347">
        <v>10.5</v>
      </c>
      <c r="O44" s="394" t="s">
        <v>143</v>
      </c>
      <c r="P44" s="347">
        <v>10.3</v>
      </c>
      <c r="Q44" s="394" t="s">
        <v>143</v>
      </c>
      <c r="R44" s="347">
        <v>10.1</v>
      </c>
      <c r="S44" s="394" t="s">
        <v>143</v>
      </c>
      <c r="T44" s="347">
        <v>9.9</v>
      </c>
      <c r="U44" s="394" t="s">
        <v>142</v>
      </c>
      <c r="V44" s="348" t="str">
        <f t="shared" si="0"/>
        <v>down</v>
      </c>
      <c r="X44" s="347"/>
      <c r="Y44" s="347"/>
    </row>
    <row r="45" spans="1:25" x14ac:dyDescent="0.2">
      <c r="A45" s="330" t="s">
        <v>180</v>
      </c>
      <c r="B45" s="330" t="s">
        <v>215</v>
      </c>
      <c r="C45" s="330" t="s">
        <v>274</v>
      </c>
      <c r="D45" s="338" t="s">
        <v>275</v>
      </c>
      <c r="E45" s="354" t="s">
        <v>131</v>
      </c>
      <c r="F45" s="347">
        <v>7.1</v>
      </c>
      <c r="G45" s="352" t="s">
        <v>142</v>
      </c>
      <c r="H45" s="347">
        <v>7.1</v>
      </c>
      <c r="I45" s="394" t="s">
        <v>142</v>
      </c>
      <c r="J45" s="347">
        <v>7</v>
      </c>
      <c r="K45" s="394" t="s">
        <v>142</v>
      </c>
      <c r="L45" s="347">
        <v>6.9</v>
      </c>
      <c r="M45" s="394" t="s">
        <v>142</v>
      </c>
      <c r="N45" s="347">
        <v>6.9</v>
      </c>
      <c r="O45" s="394" t="s">
        <v>142</v>
      </c>
      <c r="P45" s="347">
        <v>6.9</v>
      </c>
      <c r="Q45" s="394" t="s">
        <v>142</v>
      </c>
      <c r="R45" s="347">
        <v>6.8</v>
      </c>
      <c r="S45" s="394" t="s">
        <v>142</v>
      </c>
      <c r="T45" s="347">
        <v>6.7</v>
      </c>
      <c r="U45" s="394" t="s">
        <v>142</v>
      </c>
      <c r="V45" s="348" t="str">
        <f t="shared" si="0"/>
        <v>down</v>
      </c>
      <c r="X45" s="347"/>
      <c r="Y45" s="347"/>
    </row>
    <row r="46" spans="1:25" x14ac:dyDescent="0.2">
      <c r="A46" s="330" t="s">
        <v>181</v>
      </c>
      <c r="B46" s="330" t="s">
        <v>199</v>
      </c>
      <c r="C46" s="330" t="s">
        <v>227</v>
      </c>
      <c r="D46" s="338" t="s">
        <v>228</v>
      </c>
      <c r="E46" s="354" t="s">
        <v>131</v>
      </c>
      <c r="F46" s="347">
        <v>7.5</v>
      </c>
      <c r="G46" s="352" t="s">
        <v>142</v>
      </c>
      <c r="H46" s="347">
        <v>7.4</v>
      </c>
      <c r="I46" s="394" t="s">
        <v>142</v>
      </c>
      <c r="J46" s="347">
        <v>7.2</v>
      </c>
      <c r="K46" s="394" t="s">
        <v>142</v>
      </c>
      <c r="L46" s="347">
        <v>7.1</v>
      </c>
      <c r="M46" s="394" t="s">
        <v>142</v>
      </c>
      <c r="N46" s="347">
        <v>7.1</v>
      </c>
      <c r="O46" s="394" t="s">
        <v>142</v>
      </c>
      <c r="P46" s="347">
        <v>7</v>
      </c>
      <c r="Q46" s="394" t="s">
        <v>142</v>
      </c>
      <c r="R46" s="347">
        <v>6.8</v>
      </c>
      <c r="S46" s="394" t="s">
        <v>142</v>
      </c>
      <c r="T46" s="347">
        <v>6.7</v>
      </c>
      <c r="U46" s="394" t="s">
        <v>142</v>
      </c>
      <c r="V46" s="348" t="str">
        <f t="shared" si="0"/>
        <v>down</v>
      </c>
      <c r="X46" s="347"/>
      <c r="Y46" s="347"/>
    </row>
    <row r="47" spans="1:25" x14ac:dyDescent="0.2">
      <c r="E47" s="347"/>
      <c r="F47" s="347"/>
      <c r="H47" s="347"/>
      <c r="J47" s="347"/>
      <c r="L47" s="347"/>
      <c r="T47" s="347"/>
    </row>
    <row r="48" spans="1:25" x14ac:dyDescent="0.2">
      <c r="C48" s="330" t="s">
        <v>505</v>
      </c>
      <c r="F48" s="347">
        <v>10.199999999999999</v>
      </c>
      <c r="H48" s="347">
        <v>10.1</v>
      </c>
      <c r="J48" s="347">
        <v>10</v>
      </c>
      <c r="L48" s="347">
        <v>9.8000000000000007</v>
      </c>
      <c r="N48" s="347">
        <v>9.8000000000000007</v>
      </c>
      <c r="P48" s="330">
        <v>9.6999999999999993</v>
      </c>
      <c r="R48" s="347">
        <v>9.5</v>
      </c>
      <c r="T48" s="347">
        <v>9.3000000000000007</v>
      </c>
    </row>
    <row r="49" spans="3:22" x14ac:dyDescent="0.2">
      <c r="H49" s="347"/>
      <c r="J49" s="347"/>
      <c r="L49" s="347"/>
      <c r="T49" s="347"/>
    </row>
    <row r="50" spans="3:22" ht="12.5" x14ac:dyDescent="0.25">
      <c r="C50" s="349" t="s">
        <v>554</v>
      </c>
      <c r="D50" s="341"/>
      <c r="E50" s="341"/>
      <c r="F50" s="349">
        <f>COUNTIF(G5:G46,"yes")</f>
        <v>14</v>
      </c>
      <c r="G50" s="349"/>
      <c r="H50" s="349">
        <f t="shared" ref="H50:L50" si="1">COUNTIF(I5:I46,"yes")</f>
        <v>14</v>
      </c>
      <c r="I50" s="349"/>
      <c r="J50" s="349">
        <f t="shared" si="1"/>
        <v>14</v>
      </c>
      <c r="K50" s="349"/>
      <c r="L50" s="349">
        <f t="shared" si="1"/>
        <v>14</v>
      </c>
      <c r="M50" s="341"/>
      <c r="N50" s="349">
        <f t="shared" ref="N50" si="2">COUNTIF(O5:O46,"yes")</f>
        <v>15</v>
      </c>
      <c r="O50" s="349"/>
      <c r="P50" s="349">
        <f t="shared" ref="P50" si="3">COUNTIF(Q5:Q46,"yes")</f>
        <v>18</v>
      </c>
      <c r="Q50" s="349"/>
      <c r="R50" s="349">
        <f t="shared" ref="R50" si="4">COUNTIF(S5:S46,"yes")</f>
        <v>20</v>
      </c>
      <c r="S50" s="349"/>
      <c r="T50" s="349">
        <f t="shared" ref="T50" si="5">COUNTIF(U5:U46,"yes")</f>
        <v>28</v>
      </c>
      <c r="U50" s="341"/>
      <c r="V50" s="341"/>
    </row>
    <row r="51" spans="3:22" x14ac:dyDescent="0.2">
      <c r="C51" s="350" t="s">
        <v>549</v>
      </c>
      <c r="V51" s="350">
        <f>COUNTIF(V5:V46,"up")</f>
        <v>0</v>
      </c>
    </row>
    <row r="52" spans="3:22" x14ac:dyDescent="0.2">
      <c r="C52" s="350" t="s">
        <v>550</v>
      </c>
      <c r="V52" s="350">
        <f>COUNTIF(V5:V46,"same")</f>
        <v>0</v>
      </c>
    </row>
    <row r="53" spans="3:22" x14ac:dyDescent="0.2">
      <c r="C53" s="350" t="s">
        <v>551</v>
      </c>
      <c r="V53" s="350">
        <f>COUNTIF(V5:V46,"down")</f>
        <v>42</v>
      </c>
    </row>
  </sheetData>
  <conditionalFormatting sqref="V5:V46">
    <cfRule type="expression" dxfId="149" priority="11">
      <formula>V5="up"</formula>
    </cfRule>
  </conditionalFormatting>
  <conditionalFormatting sqref="F5:F46">
    <cfRule type="expression" dxfId="148" priority="10">
      <formula>G5="yes"</formula>
    </cfRule>
  </conditionalFormatting>
  <conditionalFormatting sqref="C5:C46">
    <cfRule type="expression" dxfId="147" priority="8">
      <formula>U5="yes"</formula>
    </cfRule>
    <cfRule type="expression" dxfId="146" priority="9">
      <formula>AND($U5="no",$V5="up")</formula>
    </cfRule>
  </conditionalFormatting>
  <conditionalFormatting sqref="H5:H46">
    <cfRule type="expression" dxfId="145" priority="7">
      <formula>I5="yes"</formula>
    </cfRule>
  </conditionalFormatting>
  <conditionalFormatting sqref="J5:J46">
    <cfRule type="expression" dxfId="144" priority="6">
      <formula>K5="yes"</formula>
    </cfRule>
  </conditionalFormatting>
  <conditionalFormatting sqref="L5:L46">
    <cfRule type="expression" dxfId="143" priority="5">
      <formula>M5="yes"</formula>
    </cfRule>
  </conditionalFormatting>
  <conditionalFormatting sqref="N5:N46">
    <cfRule type="expression" dxfId="142" priority="4">
      <formula>O5="yes"</formula>
    </cfRule>
  </conditionalFormatting>
  <conditionalFormatting sqref="P5:P46">
    <cfRule type="expression" dxfId="141" priority="3">
      <formula>Q5="yes"</formula>
    </cfRule>
  </conditionalFormatting>
  <conditionalFormatting sqref="R5:R46">
    <cfRule type="expression" dxfId="140" priority="2">
      <formula>S5="yes"</formula>
    </cfRule>
  </conditionalFormatting>
  <conditionalFormatting sqref="T5:T46">
    <cfRule type="expression" dxfId="139" priority="1">
      <formula>U5="yes"</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E5FB8-17C0-4B37-B174-E1E264872936}">
  <dimension ref="A1:L48"/>
  <sheetViews>
    <sheetView workbookViewId="0">
      <pane ySplit="4" topLeftCell="A5" activePane="bottomLeft" state="frozen"/>
      <selection activeCell="C1" sqref="C1"/>
      <selection pane="bottomLeft"/>
    </sheetView>
  </sheetViews>
  <sheetFormatPr defaultColWidth="8.77734375" defaultRowHeight="10" x14ac:dyDescent="0.2"/>
  <cols>
    <col min="1" max="1" width="27.109375" style="307" bestFit="1" customWidth="1"/>
    <col min="2" max="2" width="18.109375" style="307" customWidth="1"/>
    <col min="3" max="3" width="60.77734375" style="307" bestFit="1" customWidth="1"/>
    <col min="4" max="4" width="15.77734375" style="307" bestFit="1" customWidth="1"/>
    <col min="5" max="5" width="20.77734375" style="307" customWidth="1"/>
    <col min="6" max="8" width="20.77734375" style="392" customWidth="1"/>
    <col min="9" max="9" width="20.77734375" style="400" customWidth="1"/>
    <col min="10" max="10" width="20.77734375" style="404" customWidth="1"/>
    <col min="11" max="11" width="20.77734375" style="407" customWidth="1"/>
    <col min="12" max="12" width="20.77734375" style="411" customWidth="1"/>
    <col min="13" max="18" width="8.77734375" style="307"/>
    <col min="19" max="19" width="7.6640625" style="307" customWidth="1"/>
    <col min="20" max="20" width="7.44140625" style="307" customWidth="1"/>
    <col min="21" max="16384" width="8.77734375" style="307"/>
  </cols>
  <sheetData>
    <row r="1" spans="1:12" ht="30.65" customHeight="1" x14ac:dyDescent="0.3">
      <c r="C1" s="383" t="s">
        <v>531</v>
      </c>
    </row>
    <row r="2" spans="1:12" ht="12" customHeight="1" x14ac:dyDescent="0.2"/>
    <row r="3" spans="1:12" ht="10.5" x14ac:dyDescent="0.25">
      <c r="C3" s="165" t="s">
        <v>643</v>
      </c>
      <c r="E3" s="117"/>
      <c r="F3" s="117"/>
      <c r="G3" s="117"/>
      <c r="H3" s="117"/>
      <c r="I3" s="117"/>
      <c r="J3" s="117"/>
      <c r="K3" s="117"/>
      <c r="L3" s="117"/>
    </row>
    <row r="4" spans="1:12" ht="17.5" customHeight="1" x14ac:dyDescent="0.2">
      <c r="A4" s="355" t="s">
        <v>186</v>
      </c>
      <c r="B4" s="355" t="s">
        <v>187</v>
      </c>
      <c r="C4" s="355" t="s">
        <v>188</v>
      </c>
      <c r="D4" s="355" t="s">
        <v>189</v>
      </c>
      <c r="E4" s="102" t="s">
        <v>482</v>
      </c>
      <c r="F4" s="102" t="s">
        <v>611</v>
      </c>
      <c r="G4" s="102" t="s">
        <v>612</v>
      </c>
      <c r="H4" s="102" t="s">
        <v>613</v>
      </c>
      <c r="I4" s="102" t="s">
        <v>625</v>
      </c>
      <c r="J4" s="102" t="s">
        <v>630</v>
      </c>
      <c r="K4" s="102" t="s">
        <v>635</v>
      </c>
      <c r="L4" s="102" t="s">
        <v>641</v>
      </c>
    </row>
    <row r="5" spans="1:12" x14ac:dyDescent="0.2">
      <c r="A5" s="307" t="s">
        <v>184</v>
      </c>
      <c r="B5" s="307" t="s">
        <v>190</v>
      </c>
      <c r="C5" s="148" t="s">
        <v>191</v>
      </c>
      <c r="D5" s="307" t="s">
        <v>192</v>
      </c>
      <c r="E5" s="307" t="str">
        <f>IF(AND('SOF metric 44a STP performance'!G5="yes",'SOF metric 44b STP performance'!G5="yes"),"yes","no")</f>
        <v>no</v>
      </c>
      <c r="F5" s="392" t="str">
        <f>IF(AND('SOF metric 44a STP performance'!I5="yes",'SOF metric 44b STP performance'!I5="yes"),"yes","no")</f>
        <v>no</v>
      </c>
      <c r="G5" s="392" t="str">
        <f>IF(AND('SOF metric 44a STP performance'!K5="yes",'SOF metric 44b STP performance'!K5="yes"),"yes","no")</f>
        <v>no</v>
      </c>
      <c r="H5" s="392" t="str">
        <f>IF(AND('SOF metric 44a STP performance'!M5="yes",'SOF metric 44b STP performance'!M5="yes"),"yes","no")</f>
        <v>no</v>
      </c>
      <c r="I5" s="400" t="str">
        <f>IF(AND('SOF metric 44a STP performance'!O5="yes",'SOF metric 44b STP performance'!O5="yes"),"yes","no")</f>
        <v>no</v>
      </c>
      <c r="J5" s="404" t="str">
        <f>IF(AND('SOF metric 44a STP performance'!Q5="yes",'SOF metric 44b STP performance'!Q5="yes"),"yes","no")</f>
        <v>no</v>
      </c>
      <c r="K5" s="407" t="str">
        <f>IF(AND('SOF metric 44a STP performance'!S5="yes",'SOF metric 44b STP performance'!S5="yes"),"yes","no")</f>
        <v>no</v>
      </c>
      <c r="L5" s="411" t="str">
        <f>IF(AND('SOF metric 44a STP performance'!U5="yes",'SOF metric 44b STP performance'!U5="yes"),"yes","no")</f>
        <v>no</v>
      </c>
    </row>
    <row r="6" spans="1:12" x14ac:dyDescent="0.2">
      <c r="A6" s="307" t="s">
        <v>179</v>
      </c>
      <c r="B6" s="307" t="s">
        <v>203</v>
      </c>
      <c r="C6" s="148" t="s">
        <v>208</v>
      </c>
      <c r="D6" s="307" t="s">
        <v>209</v>
      </c>
      <c r="E6" s="307" t="str">
        <f>IF(AND('SOF metric 44a STP performance'!G6="yes",'SOF metric 44b STP performance'!G6="yes"),"yes","no")</f>
        <v>no</v>
      </c>
      <c r="F6" s="392" t="str">
        <f>IF(AND('SOF metric 44a STP performance'!I6="yes",'SOF metric 44b STP performance'!I6="yes"),"yes","no")</f>
        <v>no</v>
      </c>
      <c r="G6" s="392" t="str">
        <f>IF(AND('SOF metric 44a STP performance'!K6="yes",'SOF metric 44b STP performance'!K6="yes"),"yes","no")</f>
        <v>no</v>
      </c>
      <c r="H6" s="392" t="str">
        <f>IF(AND('SOF metric 44a STP performance'!M6="yes",'SOF metric 44b STP performance'!M6="yes"),"yes","no")</f>
        <v>no</v>
      </c>
      <c r="I6" s="400" t="str">
        <f>IF(AND('SOF metric 44a STP performance'!O6="yes",'SOF metric 44b STP performance'!O6="yes"),"yes","no")</f>
        <v>no</v>
      </c>
      <c r="J6" s="404" t="str">
        <f>IF(AND('SOF metric 44a STP performance'!Q6="yes",'SOF metric 44b STP performance'!Q6="yes"),"yes","no")</f>
        <v>no</v>
      </c>
      <c r="K6" s="407" t="str">
        <f>IF(AND('SOF metric 44a STP performance'!S6="yes",'SOF metric 44b STP performance'!S6="yes"),"yes","no")</f>
        <v>no</v>
      </c>
      <c r="L6" s="411" t="str">
        <f>IF(AND('SOF metric 44a STP performance'!U6="yes",'SOF metric 44b STP performance'!U6="yes"),"yes","no")</f>
        <v>yes</v>
      </c>
    </row>
    <row r="7" spans="1:12" x14ac:dyDescent="0.2">
      <c r="A7" s="307" t="s">
        <v>180</v>
      </c>
      <c r="B7" s="307" t="s">
        <v>215</v>
      </c>
      <c r="C7" s="148" t="s">
        <v>216</v>
      </c>
      <c r="D7" s="307" t="s">
        <v>217</v>
      </c>
      <c r="E7" s="307" t="str">
        <f>IF(AND('SOF metric 44a STP performance'!G7="yes",'SOF metric 44b STP performance'!G7="yes"),"yes","no")</f>
        <v>yes</v>
      </c>
      <c r="F7" s="392" t="str">
        <f>IF(AND('SOF metric 44a STP performance'!I7="yes",'SOF metric 44b STP performance'!I7="yes"),"yes","no")</f>
        <v>yes</v>
      </c>
      <c r="G7" s="392" t="str">
        <f>IF(AND('SOF metric 44a STP performance'!K7="yes",'SOF metric 44b STP performance'!K7="yes"),"yes","no")</f>
        <v>yes</v>
      </c>
      <c r="H7" s="392" t="str">
        <f>IF(AND('SOF metric 44a STP performance'!M7="yes",'SOF metric 44b STP performance'!M7="yes"),"yes","no")</f>
        <v>yes</v>
      </c>
      <c r="I7" s="400" t="str">
        <f>IF(AND('SOF metric 44a STP performance'!O7="yes",'SOF metric 44b STP performance'!O7="yes"),"yes","no")</f>
        <v>yes</v>
      </c>
      <c r="J7" s="404" t="str">
        <f>IF(AND('SOF metric 44a STP performance'!Q7="yes",'SOF metric 44b STP performance'!Q7="yes"),"yes","no")</f>
        <v>yes</v>
      </c>
      <c r="K7" s="407" t="str">
        <f>IF(AND('SOF metric 44a STP performance'!S7="yes",'SOF metric 44b STP performance'!S7="yes"),"yes","no")</f>
        <v>yes</v>
      </c>
      <c r="L7" s="411" t="str">
        <f>IF(AND('SOF metric 44a STP performance'!U7="yes",'SOF metric 44b STP performance'!U7="yes"),"yes","no")</f>
        <v>yes</v>
      </c>
    </row>
    <row r="8" spans="1:12" x14ac:dyDescent="0.2">
      <c r="A8" s="307" t="s">
        <v>184</v>
      </c>
      <c r="B8" s="307" t="s">
        <v>190</v>
      </c>
      <c r="C8" s="148" t="s">
        <v>237</v>
      </c>
      <c r="D8" s="307" t="s">
        <v>238</v>
      </c>
      <c r="E8" s="307" t="str">
        <f>IF(AND('SOF metric 44a STP performance'!G8="yes",'SOF metric 44b STP performance'!G8="yes"),"yes","no")</f>
        <v>no</v>
      </c>
      <c r="F8" s="392" t="str">
        <f>IF(AND('SOF metric 44a STP performance'!I8="yes",'SOF metric 44b STP performance'!I8="yes"),"yes","no")</f>
        <v>no</v>
      </c>
      <c r="G8" s="392" t="str">
        <f>IF(AND('SOF metric 44a STP performance'!K8="yes",'SOF metric 44b STP performance'!K8="yes"),"yes","no")</f>
        <v>no</v>
      </c>
      <c r="H8" s="392" t="str">
        <f>IF(AND('SOF metric 44a STP performance'!M8="yes",'SOF metric 44b STP performance'!M8="yes"),"yes","no")</f>
        <v>no</v>
      </c>
      <c r="I8" s="400" t="str">
        <f>IF(AND('SOF metric 44a STP performance'!O8="yes",'SOF metric 44b STP performance'!O8="yes"),"yes","no")</f>
        <v>no</v>
      </c>
      <c r="J8" s="404" t="str">
        <f>IF(AND('SOF metric 44a STP performance'!Q8="yes",'SOF metric 44b STP performance'!Q8="yes"),"yes","no")</f>
        <v>no</v>
      </c>
      <c r="K8" s="407" t="str">
        <f>IF(AND('SOF metric 44a STP performance'!S8="yes",'SOF metric 44b STP performance'!S8="yes"),"yes","no")</f>
        <v>no</v>
      </c>
      <c r="L8" s="411" t="str">
        <f>IF(AND('SOF metric 44a STP performance'!U8="yes",'SOF metric 44b STP performance'!U8="yes"),"yes","no")</f>
        <v>no</v>
      </c>
    </row>
    <row r="9" spans="1:12" x14ac:dyDescent="0.2">
      <c r="A9" s="307" t="s">
        <v>183</v>
      </c>
      <c r="B9" s="307" t="s">
        <v>211</v>
      </c>
      <c r="C9" s="148" t="s">
        <v>212</v>
      </c>
      <c r="D9" s="307" t="s">
        <v>213</v>
      </c>
      <c r="E9" s="307" t="str">
        <f>IF(AND('SOF metric 44a STP performance'!G9="yes",'SOF metric 44b STP performance'!G9="yes"),"yes","no")</f>
        <v>no</v>
      </c>
      <c r="F9" s="392" t="str">
        <f>IF(AND('SOF metric 44a STP performance'!I9="yes",'SOF metric 44b STP performance'!I9="yes"),"yes","no")</f>
        <v>no</v>
      </c>
      <c r="G9" s="392" t="str">
        <f>IF(AND('SOF metric 44a STP performance'!K9="yes",'SOF metric 44b STP performance'!K9="yes"),"yes","no")</f>
        <v>no</v>
      </c>
      <c r="H9" s="392" t="str">
        <f>IF(AND('SOF metric 44a STP performance'!M9="yes",'SOF metric 44b STP performance'!M9="yes"),"yes","no")</f>
        <v>no</v>
      </c>
      <c r="I9" s="400" t="str">
        <f>IF(AND('SOF metric 44a STP performance'!O9="yes",'SOF metric 44b STP performance'!O9="yes"),"yes","no")</f>
        <v>no</v>
      </c>
      <c r="J9" s="404" t="str">
        <f>IF(AND('SOF metric 44a STP performance'!Q9="yes",'SOF metric 44b STP performance'!Q9="yes"),"yes","no")</f>
        <v>no</v>
      </c>
      <c r="K9" s="407" t="str">
        <f>IF(AND('SOF metric 44a STP performance'!S9="yes",'SOF metric 44b STP performance'!S9="yes"),"yes","no")</f>
        <v>no</v>
      </c>
      <c r="L9" s="411" t="str">
        <f>IF(AND('SOF metric 44a STP performance'!U9="yes",'SOF metric 44b STP performance'!U9="yes"),"yes","no")</f>
        <v>no</v>
      </c>
    </row>
    <row r="10" spans="1:12" x14ac:dyDescent="0.2">
      <c r="A10" s="307" t="s">
        <v>179</v>
      </c>
      <c r="B10" s="307" t="s">
        <v>203</v>
      </c>
      <c r="C10" s="148" t="s">
        <v>243</v>
      </c>
      <c r="D10" s="307" t="s">
        <v>244</v>
      </c>
      <c r="E10" s="307" t="str">
        <f>IF(AND('SOF metric 44a STP performance'!G10="yes",'SOF metric 44b STP performance'!G10="yes"),"yes","no")</f>
        <v>no</v>
      </c>
      <c r="F10" s="392" t="str">
        <f>IF(AND('SOF metric 44a STP performance'!I10="yes",'SOF metric 44b STP performance'!I10="yes"),"yes","no")</f>
        <v>no</v>
      </c>
      <c r="G10" s="392" t="str">
        <f>IF(AND('SOF metric 44a STP performance'!K10="yes",'SOF metric 44b STP performance'!K10="yes"),"yes","no")</f>
        <v>no</v>
      </c>
      <c r="H10" s="392" t="str">
        <f>IF(AND('SOF metric 44a STP performance'!M10="yes",'SOF metric 44b STP performance'!M10="yes"),"yes","no")</f>
        <v>no</v>
      </c>
      <c r="I10" s="400" t="str">
        <f>IF(AND('SOF metric 44a STP performance'!O10="yes",'SOF metric 44b STP performance'!O10="yes"),"yes","no")</f>
        <v>no</v>
      </c>
      <c r="J10" s="404" t="str">
        <f>IF(AND('SOF metric 44a STP performance'!Q10="yes",'SOF metric 44b STP performance'!Q10="yes"),"yes","no")</f>
        <v>no</v>
      </c>
      <c r="K10" s="407" t="str">
        <f>IF(AND('SOF metric 44a STP performance'!S10="yes",'SOF metric 44b STP performance'!S10="yes"),"yes","no")</f>
        <v>no</v>
      </c>
      <c r="L10" s="411" t="str">
        <f>IF(AND('SOF metric 44a STP performance'!U10="yes",'SOF metric 44b STP performance'!U10="yes"),"yes","no")</f>
        <v>no</v>
      </c>
    </row>
    <row r="11" spans="1:12" x14ac:dyDescent="0.2">
      <c r="A11" s="307" t="s">
        <v>182</v>
      </c>
      <c r="B11" s="307" t="s">
        <v>219</v>
      </c>
      <c r="C11" s="148" t="s">
        <v>251</v>
      </c>
      <c r="D11" s="307" t="s">
        <v>252</v>
      </c>
      <c r="E11" s="307" t="str">
        <f>IF(AND('SOF metric 44a STP performance'!G11="yes",'SOF metric 44b STP performance'!G11="yes"),"yes","no")</f>
        <v>yes</v>
      </c>
      <c r="F11" s="392" t="str">
        <f>IF(AND('SOF metric 44a STP performance'!I11="yes",'SOF metric 44b STP performance'!I11="yes"),"yes","no")</f>
        <v>yes</v>
      </c>
      <c r="G11" s="392" t="str">
        <f>IF(AND('SOF metric 44a STP performance'!K11="yes",'SOF metric 44b STP performance'!K11="yes"),"yes","no")</f>
        <v>yes</v>
      </c>
      <c r="H11" s="392" t="str">
        <f>IF(AND('SOF metric 44a STP performance'!M11="yes",'SOF metric 44b STP performance'!M11="yes"),"yes","no")</f>
        <v>yes</v>
      </c>
      <c r="I11" s="400" t="str">
        <f>IF(AND('SOF metric 44a STP performance'!O11="yes",'SOF metric 44b STP performance'!O11="yes"),"yes","no")</f>
        <v>yes</v>
      </c>
      <c r="J11" s="404" t="str">
        <f>IF(AND('SOF metric 44a STP performance'!Q11="yes",'SOF metric 44b STP performance'!Q11="yes"),"yes","no")</f>
        <v>yes</v>
      </c>
      <c r="K11" s="407" t="str">
        <f>IF(AND('SOF metric 44a STP performance'!S11="yes",'SOF metric 44b STP performance'!S11="yes"),"yes","no")</f>
        <v>no</v>
      </c>
      <c r="L11" s="411" t="str">
        <f>IF(AND('SOF metric 44a STP performance'!U11="yes",'SOF metric 44b STP performance'!U11="yes"),"yes","no")</f>
        <v>no</v>
      </c>
    </row>
    <row r="12" spans="1:12" x14ac:dyDescent="0.2">
      <c r="A12" s="307" t="s">
        <v>184</v>
      </c>
      <c r="B12" s="307" t="s">
        <v>190</v>
      </c>
      <c r="C12" s="148" t="s">
        <v>324</v>
      </c>
      <c r="D12" s="307" t="s">
        <v>325</v>
      </c>
      <c r="E12" s="307" t="str">
        <f>IF(AND('SOF metric 44a STP performance'!G12="yes",'SOF metric 44b STP performance'!G12="yes"),"yes","no")</f>
        <v>no</v>
      </c>
      <c r="F12" s="392" t="str">
        <f>IF(AND('SOF metric 44a STP performance'!I12="yes",'SOF metric 44b STP performance'!I12="yes"),"yes","no")</f>
        <v>no</v>
      </c>
      <c r="G12" s="392" t="str">
        <f>IF(AND('SOF metric 44a STP performance'!K12="yes",'SOF metric 44b STP performance'!K12="yes"),"yes","no")</f>
        <v>no</v>
      </c>
      <c r="H12" s="392" t="str">
        <f>IF(AND('SOF metric 44a STP performance'!M12="yes",'SOF metric 44b STP performance'!M12="yes"),"yes","no")</f>
        <v>no</v>
      </c>
      <c r="I12" s="400" t="str">
        <f>IF(AND('SOF metric 44a STP performance'!O12="yes",'SOF metric 44b STP performance'!O12="yes"),"yes","no")</f>
        <v>no</v>
      </c>
      <c r="J12" s="404" t="str">
        <f>IF(AND('SOF metric 44a STP performance'!Q12="yes",'SOF metric 44b STP performance'!Q12="yes"),"yes","no")</f>
        <v>no</v>
      </c>
      <c r="K12" s="407" t="str">
        <f>IF(AND('SOF metric 44a STP performance'!S12="yes",'SOF metric 44b STP performance'!S12="yes"),"yes","no")</f>
        <v>no</v>
      </c>
      <c r="L12" s="411" t="str">
        <f>IF(AND('SOF metric 44a STP performance'!U12="yes",'SOF metric 44b STP performance'!U12="yes"),"yes","no")</f>
        <v>no</v>
      </c>
    </row>
    <row r="13" spans="1:12" x14ac:dyDescent="0.2">
      <c r="A13" s="307" t="s">
        <v>180</v>
      </c>
      <c r="B13" s="307" t="s">
        <v>215</v>
      </c>
      <c r="C13" s="148" t="s">
        <v>261</v>
      </c>
      <c r="D13" s="307" t="s">
        <v>262</v>
      </c>
      <c r="E13" s="307" t="str">
        <f>IF(AND('SOF metric 44a STP performance'!G13="yes",'SOF metric 44b STP performance'!G13="yes"),"yes","no")</f>
        <v>no</v>
      </c>
      <c r="F13" s="392" t="str">
        <f>IF(AND('SOF metric 44a STP performance'!I13="yes",'SOF metric 44b STP performance'!I13="yes"),"yes","no")</f>
        <v>no</v>
      </c>
      <c r="G13" s="392" t="str">
        <f>IF(AND('SOF metric 44a STP performance'!K13="yes",'SOF metric 44b STP performance'!K13="yes"),"yes","no")</f>
        <v>no</v>
      </c>
      <c r="H13" s="392" t="str">
        <f>IF(AND('SOF metric 44a STP performance'!M13="yes",'SOF metric 44b STP performance'!M13="yes"),"yes","no")</f>
        <v>no</v>
      </c>
      <c r="I13" s="400" t="str">
        <f>IF(AND('SOF metric 44a STP performance'!O13="yes",'SOF metric 44b STP performance'!O13="yes"),"yes","no")</f>
        <v>no</v>
      </c>
      <c r="J13" s="404" t="str">
        <f>IF(AND('SOF metric 44a STP performance'!Q13="yes",'SOF metric 44b STP performance'!Q13="yes"),"yes","no")</f>
        <v>no</v>
      </c>
      <c r="K13" s="407" t="str">
        <f>IF(AND('SOF metric 44a STP performance'!S13="yes",'SOF metric 44b STP performance'!S13="yes"),"yes","no")</f>
        <v>no</v>
      </c>
      <c r="L13" s="411" t="str">
        <f>IF(AND('SOF metric 44a STP performance'!U13="yes",'SOF metric 44b STP performance'!U13="yes"),"yes","no")</f>
        <v>yes</v>
      </c>
    </row>
    <row r="14" spans="1:12" x14ac:dyDescent="0.2">
      <c r="A14" s="307" t="s">
        <v>181</v>
      </c>
      <c r="B14" s="307" t="s">
        <v>199</v>
      </c>
      <c r="C14" s="148" t="s">
        <v>257</v>
      </c>
      <c r="D14" s="307" t="s">
        <v>258</v>
      </c>
      <c r="E14" s="307" t="str">
        <f>IF(AND('SOF metric 44a STP performance'!G14="yes",'SOF metric 44b STP performance'!G14="yes"),"yes","no")</f>
        <v>no</v>
      </c>
      <c r="F14" s="392" t="str">
        <f>IF(AND('SOF metric 44a STP performance'!I14="yes",'SOF metric 44b STP performance'!I14="yes"),"yes","no")</f>
        <v>no</v>
      </c>
      <c r="G14" s="392" t="str">
        <f>IF(AND('SOF metric 44a STP performance'!K14="yes",'SOF metric 44b STP performance'!K14="yes"),"yes","no")</f>
        <v>no</v>
      </c>
      <c r="H14" s="392" t="str">
        <f>IF(AND('SOF metric 44a STP performance'!M14="yes",'SOF metric 44b STP performance'!M14="yes"),"yes","no")</f>
        <v>no</v>
      </c>
      <c r="I14" s="400" t="str">
        <f>IF(AND('SOF metric 44a STP performance'!O14="yes",'SOF metric 44b STP performance'!O14="yes"),"yes","no")</f>
        <v>no</v>
      </c>
      <c r="J14" s="404" t="str">
        <f>IF(AND('SOF metric 44a STP performance'!Q14="yes",'SOF metric 44b STP performance'!Q14="yes"),"yes","no")</f>
        <v>no</v>
      </c>
      <c r="K14" s="407" t="str">
        <f>IF(AND('SOF metric 44a STP performance'!S14="yes",'SOF metric 44b STP performance'!S14="yes"),"yes","no")</f>
        <v>no</v>
      </c>
      <c r="L14" s="411" t="str">
        <f>IF(AND('SOF metric 44a STP performance'!U14="yes",'SOF metric 44b STP performance'!U14="yes"),"yes","no")</f>
        <v>no</v>
      </c>
    </row>
    <row r="15" spans="1:12" x14ac:dyDescent="0.2">
      <c r="A15" s="307" t="s">
        <v>184</v>
      </c>
      <c r="B15" s="307" t="s">
        <v>190</v>
      </c>
      <c r="C15" s="148" t="s">
        <v>267</v>
      </c>
      <c r="D15" s="307" t="s">
        <v>268</v>
      </c>
      <c r="E15" s="307" t="str">
        <f>IF(AND('SOF metric 44a STP performance'!G15="yes",'SOF metric 44b STP performance'!G15="yes"),"yes","no")</f>
        <v>no</v>
      </c>
      <c r="F15" s="392" t="str">
        <f>IF(AND('SOF metric 44a STP performance'!I15="yes",'SOF metric 44b STP performance'!I15="yes"),"yes","no")</f>
        <v>no</v>
      </c>
      <c r="G15" s="392" t="str">
        <f>IF(AND('SOF metric 44a STP performance'!K15="yes",'SOF metric 44b STP performance'!K15="yes"),"yes","no")</f>
        <v>no</v>
      </c>
      <c r="H15" s="392" t="str">
        <f>IF(AND('SOF metric 44a STP performance'!M15="yes",'SOF metric 44b STP performance'!M15="yes"),"yes","no")</f>
        <v>no</v>
      </c>
      <c r="I15" s="400" t="str">
        <f>IF(AND('SOF metric 44a STP performance'!O15="yes",'SOF metric 44b STP performance'!O15="yes"),"yes","no")</f>
        <v>no</v>
      </c>
      <c r="J15" s="404" t="str">
        <f>IF(AND('SOF metric 44a STP performance'!Q15="yes",'SOF metric 44b STP performance'!Q15="yes"),"yes","no")</f>
        <v>no</v>
      </c>
      <c r="K15" s="407" t="str">
        <f>IF(AND('SOF metric 44a STP performance'!S15="yes",'SOF metric 44b STP performance'!S15="yes"),"yes","no")</f>
        <v>yes</v>
      </c>
      <c r="L15" s="411" t="str">
        <f>IF(AND('SOF metric 44a STP performance'!U15="yes",'SOF metric 44b STP performance'!U15="yes"),"yes","no")</f>
        <v>yes</v>
      </c>
    </row>
    <row r="16" spans="1:12" x14ac:dyDescent="0.2">
      <c r="A16" s="307" t="s">
        <v>184</v>
      </c>
      <c r="B16" s="307" t="s">
        <v>190</v>
      </c>
      <c r="C16" s="148" t="s">
        <v>271</v>
      </c>
      <c r="D16" s="307" t="s">
        <v>272</v>
      </c>
      <c r="E16" s="307" t="str">
        <f>IF(AND('SOF metric 44a STP performance'!G16="yes",'SOF metric 44b STP performance'!G16="yes"),"yes","no")</f>
        <v>no</v>
      </c>
      <c r="F16" s="392" t="str">
        <f>IF(AND('SOF metric 44a STP performance'!I16="yes",'SOF metric 44b STP performance'!I16="yes"),"yes","no")</f>
        <v>no</v>
      </c>
      <c r="G16" s="392" t="str">
        <f>IF(AND('SOF metric 44a STP performance'!K16="yes",'SOF metric 44b STP performance'!K16="yes"),"yes","no")</f>
        <v>no</v>
      </c>
      <c r="H16" s="392" t="str">
        <f>IF(AND('SOF metric 44a STP performance'!M16="yes",'SOF metric 44b STP performance'!M16="yes"),"yes","no")</f>
        <v>no</v>
      </c>
      <c r="I16" s="400" t="str">
        <f>IF(AND('SOF metric 44a STP performance'!O16="yes",'SOF metric 44b STP performance'!O16="yes"),"yes","no")</f>
        <v>no</v>
      </c>
      <c r="J16" s="404" t="str">
        <f>IF(AND('SOF metric 44a STP performance'!Q16="yes",'SOF metric 44b STP performance'!Q16="yes"),"yes","no")</f>
        <v>no</v>
      </c>
      <c r="K16" s="407" t="str">
        <f>IF(AND('SOF metric 44a STP performance'!S16="yes",'SOF metric 44b STP performance'!S16="yes"),"yes","no")</f>
        <v>no</v>
      </c>
      <c r="L16" s="411" t="str">
        <f>IF(AND('SOF metric 44a STP performance'!U16="yes",'SOF metric 44b STP performance'!U16="yes"),"yes","no")</f>
        <v>yes</v>
      </c>
    </row>
    <row r="17" spans="1:12" x14ac:dyDescent="0.2">
      <c r="A17" s="307" t="s">
        <v>161</v>
      </c>
      <c r="B17" s="307" t="s">
        <v>195</v>
      </c>
      <c r="C17" s="148" t="s">
        <v>196</v>
      </c>
      <c r="D17" s="307" t="s">
        <v>197</v>
      </c>
      <c r="E17" s="307" t="str">
        <f>IF(AND('SOF metric 44a STP performance'!G17="yes",'SOF metric 44b STP performance'!G17="yes"),"yes","no")</f>
        <v>no</v>
      </c>
      <c r="F17" s="392" t="str">
        <f>IF(AND('SOF metric 44a STP performance'!I17="yes",'SOF metric 44b STP performance'!I17="yes"),"yes","no")</f>
        <v>no</v>
      </c>
      <c r="G17" s="392" t="str">
        <f>IF(AND('SOF metric 44a STP performance'!K17="yes",'SOF metric 44b STP performance'!K17="yes"),"yes","no")</f>
        <v>no</v>
      </c>
      <c r="H17" s="392" t="str">
        <f>IF(AND('SOF metric 44a STP performance'!M17="yes",'SOF metric 44b STP performance'!M17="yes"),"yes","no")</f>
        <v>no</v>
      </c>
      <c r="I17" s="400" t="str">
        <f>IF(AND('SOF metric 44a STP performance'!O17="yes",'SOF metric 44b STP performance'!O17="yes"),"yes","no")</f>
        <v>no</v>
      </c>
      <c r="J17" s="404" t="str">
        <f>IF(AND('SOF metric 44a STP performance'!Q17="yes",'SOF metric 44b STP performance'!Q17="yes"),"yes","no")</f>
        <v>no</v>
      </c>
      <c r="K17" s="407" t="str">
        <f>IF(AND('SOF metric 44a STP performance'!S17="yes",'SOF metric 44b STP performance'!S17="yes"),"yes","no")</f>
        <v>no</v>
      </c>
      <c r="L17" s="411" t="str">
        <f>IF(AND('SOF metric 44a STP performance'!U17="yes",'SOF metric 44b STP performance'!U17="yes"),"yes","no")</f>
        <v>no</v>
      </c>
    </row>
    <row r="18" spans="1:12" x14ac:dyDescent="0.2">
      <c r="A18" s="307" t="s">
        <v>183</v>
      </c>
      <c r="B18" s="307" t="s">
        <v>211</v>
      </c>
      <c r="C18" s="148" t="s">
        <v>281</v>
      </c>
      <c r="D18" s="307" t="s">
        <v>282</v>
      </c>
      <c r="E18" s="307" t="str">
        <f>IF(AND('SOF metric 44a STP performance'!G18="yes",'SOF metric 44b STP performance'!G18="yes"),"yes","no")</f>
        <v>no</v>
      </c>
      <c r="F18" s="392" t="str">
        <f>IF(AND('SOF metric 44a STP performance'!I18="yes",'SOF metric 44b STP performance'!I18="yes"),"yes","no")</f>
        <v>no</v>
      </c>
      <c r="G18" s="392" t="str">
        <f>IF(AND('SOF metric 44a STP performance'!K18="yes",'SOF metric 44b STP performance'!K18="yes"),"yes","no")</f>
        <v>no</v>
      </c>
      <c r="H18" s="392" t="str">
        <f>IF(AND('SOF metric 44a STP performance'!M18="yes",'SOF metric 44b STP performance'!M18="yes"),"yes","no")</f>
        <v>no</v>
      </c>
      <c r="I18" s="400" t="str">
        <f>IF(AND('SOF metric 44a STP performance'!O18="yes",'SOF metric 44b STP performance'!O18="yes"),"yes","no")</f>
        <v>no</v>
      </c>
      <c r="J18" s="404" t="str">
        <f>IF(AND('SOF metric 44a STP performance'!Q18="yes",'SOF metric 44b STP performance'!Q18="yes"),"yes","no")</f>
        <v>no</v>
      </c>
      <c r="K18" s="407" t="str">
        <f>IF(AND('SOF metric 44a STP performance'!S18="yes",'SOF metric 44b STP performance'!S18="yes"),"yes","no")</f>
        <v>no</v>
      </c>
      <c r="L18" s="411" t="str">
        <f>IF(AND('SOF metric 44a STP performance'!U18="yes",'SOF metric 44b STP performance'!U18="yes"),"yes","no")</f>
        <v>yes</v>
      </c>
    </row>
    <row r="19" spans="1:12" x14ac:dyDescent="0.2">
      <c r="A19" s="307" t="s">
        <v>184</v>
      </c>
      <c r="B19" s="307" t="s">
        <v>190</v>
      </c>
      <c r="C19" s="148" t="s">
        <v>298</v>
      </c>
      <c r="D19" s="307" t="s">
        <v>299</v>
      </c>
      <c r="E19" s="307" t="str">
        <f>IF(AND('SOF metric 44a STP performance'!G19="yes",'SOF metric 44b STP performance'!G19="yes"),"yes","no")</f>
        <v>no</v>
      </c>
      <c r="F19" s="392" t="str">
        <f>IF(AND('SOF metric 44a STP performance'!I19="yes",'SOF metric 44b STP performance'!I19="yes"),"yes","no")</f>
        <v>no</v>
      </c>
      <c r="G19" s="392" t="str">
        <f>IF(AND('SOF metric 44a STP performance'!K19="yes",'SOF metric 44b STP performance'!K19="yes"),"yes","no")</f>
        <v>no</v>
      </c>
      <c r="H19" s="392" t="str">
        <f>IF(AND('SOF metric 44a STP performance'!M19="yes",'SOF metric 44b STP performance'!M19="yes"),"yes","no")</f>
        <v>no</v>
      </c>
      <c r="I19" s="400" t="str">
        <f>IF(AND('SOF metric 44a STP performance'!O19="yes",'SOF metric 44b STP performance'!O19="yes"),"yes","no")</f>
        <v>no</v>
      </c>
      <c r="J19" s="404" t="str">
        <f>IF(AND('SOF metric 44a STP performance'!Q19="yes",'SOF metric 44b STP performance'!Q19="yes"),"yes","no")</f>
        <v>no</v>
      </c>
      <c r="K19" s="407" t="str">
        <f>IF(AND('SOF metric 44a STP performance'!S19="yes",'SOF metric 44b STP performance'!S19="yes"),"yes","no")</f>
        <v>no</v>
      </c>
      <c r="L19" s="411" t="str">
        <f>IF(AND('SOF metric 44a STP performance'!U19="yes",'SOF metric 44b STP performance'!U19="yes"),"yes","no")</f>
        <v>yes</v>
      </c>
    </row>
    <row r="20" spans="1:12" x14ac:dyDescent="0.2">
      <c r="A20" s="307" t="s">
        <v>182</v>
      </c>
      <c r="B20" s="307" t="s">
        <v>219</v>
      </c>
      <c r="C20" s="148" t="s">
        <v>224</v>
      </c>
      <c r="D20" s="307" t="s">
        <v>225</v>
      </c>
      <c r="E20" s="307" t="str">
        <f>IF(AND('SOF metric 44a STP performance'!G20="yes",'SOF metric 44b STP performance'!G20="yes"),"yes","no")</f>
        <v>yes</v>
      </c>
      <c r="F20" s="392" t="str">
        <f>IF(AND('SOF metric 44a STP performance'!I20="yes",'SOF metric 44b STP performance'!I20="yes"),"yes","no")</f>
        <v>yes</v>
      </c>
      <c r="G20" s="392" t="str">
        <f>IF(AND('SOF metric 44a STP performance'!K20="yes",'SOF metric 44b STP performance'!K20="yes"),"yes","no")</f>
        <v>yes</v>
      </c>
      <c r="H20" s="392" t="str">
        <f>IF(AND('SOF metric 44a STP performance'!M20="yes",'SOF metric 44b STP performance'!M20="yes"),"yes","no")</f>
        <v>yes</v>
      </c>
      <c r="I20" s="400" t="str">
        <f>IF(AND('SOF metric 44a STP performance'!O20="yes",'SOF metric 44b STP performance'!O20="yes"),"yes","no")</f>
        <v>yes</v>
      </c>
      <c r="J20" s="404" t="str">
        <f>IF(AND('SOF metric 44a STP performance'!Q20="yes",'SOF metric 44b STP performance'!Q20="yes"),"yes","no")</f>
        <v>yes</v>
      </c>
      <c r="K20" s="407" t="str">
        <f>IF(AND('SOF metric 44a STP performance'!S20="yes",'SOF metric 44b STP performance'!S20="yes"),"yes","no")</f>
        <v>no</v>
      </c>
      <c r="L20" s="411" t="str">
        <f>IF(AND('SOF metric 44a STP performance'!U20="yes",'SOF metric 44b STP performance'!U20="yes"),"yes","no")</f>
        <v>no</v>
      </c>
    </row>
    <row r="21" spans="1:12" x14ac:dyDescent="0.2">
      <c r="A21" s="307" t="s">
        <v>183</v>
      </c>
      <c r="B21" s="307" t="s">
        <v>211</v>
      </c>
      <c r="C21" s="148" t="s">
        <v>294</v>
      </c>
      <c r="D21" s="307" t="s">
        <v>295</v>
      </c>
      <c r="E21" s="307" t="str">
        <f>IF(AND('SOF metric 44a STP performance'!G21="yes",'SOF metric 44b STP performance'!G21="yes"),"yes","no")</f>
        <v>no</v>
      </c>
      <c r="F21" s="392" t="str">
        <f>IF(AND('SOF metric 44a STP performance'!I21="yes",'SOF metric 44b STP performance'!I21="yes"),"yes","no")</f>
        <v>no</v>
      </c>
      <c r="G21" s="392" t="str">
        <f>IF(AND('SOF metric 44a STP performance'!K21="yes",'SOF metric 44b STP performance'!K21="yes"),"yes","no")</f>
        <v>no</v>
      </c>
      <c r="H21" s="392" t="str">
        <f>IF(AND('SOF metric 44a STP performance'!M21="yes",'SOF metric 44b STP performance'!M21="yes"),"yes","no")</f>
        <v>no</v>
      </c>
      <c r="I21" s="400" t="str">
        <f>IF(AND('SOF metric 44a STP performance'!O21="yes",'SOF metric 44b STP performance'!O21="yes"),"yes","no")</f>
        <v>no</v>
      </c>
      <c r="J21" s="404" t="str">
        <f>IF(AND('SOF metric 44a STP performance'!Q21="yes",'SOF metric 44b STP performance'!Q21="yes"),"yes","no")</f>
        <v>no</v>
      </c>
      <c r="K21" s="407" t="str">
        <f>IF(AND('SOF metric 44a STP performance'!S21="yes",'SOF metric 44b STP performance'!S21="yes"),"yes","no")</f>
        <v>no</v>
      </c>
      <c r="L21" s="411" t="str">
        <f>IF(AND('SOF metric 44a STP performance'!U21="yes",'SOF metric 44b STP performance'!U21="yes"),"yes","no")</f>
        <v>no</v>
      </c>
    </row>
    <row r="22" spans="1:12" x14ac:dyDescent="0.2">
      <c r="A22" s="307" t="s">
        <v>182</v>
      </c>
      <c r="B22" s="307" t="s">
        <v>219</v>
      </c>
      <c r="C22" s="148" t="s">
        <v>220</v>
      </c>
      <c r="D22" s="307" t="s">
        <v>221</v>
      </c>
      <c r="E22" s="307" t="str">
        <f>IF(AND('SOF metric 44a STP performance'!G22="yes",'SOF metric 44b STP performance'!G22="yes"),"yes","no")</f>
        <v>yes</v>
      </c>
      <c r="F22" s="392" t="str">
        <f>IF(AND('SOF metric 44a STP performance'!I22="yes",'SOF metric 44b STP performance'!I22="yes"),"yes","no")</f>
        <v>yes</v>
      </c>
      <c r="G22" s="392" t="str">
        <f>IF(AND('SOF metric 44a STP performance'!K22="yes",'SOF metric 44b STP performance'!K22="yes"),"yes","no")</f>
        <v>yes</v>
      </c>
      <c r="H22" s="392" t="str">
        <f>IF(AND('SOF metric 44a STP performance'!M22="yes",'SOF metric 44b STP performance'!M22="yes"),"yes","no")</f>
        <v>yes</v>
      </c>
      <c r="I22" s="400" t="str">
        <f>IF(AND('SOF metric 44a STP performance'!O22="yes",'SOF metric 44b STP performance'!O22="yes"),"yes","no")</f>
        <v>yes</v>
      </c>
      <c r="J22" s="404" t="str">
        <f>IF(AND('SOF metric 44a STP performance'!Q22="yes",'SOF metric 44b STP performance'!Q22="yes"),"yes","no")</f>
        <v>yes</v>
      </c>
      <c r="K22" s="407" t="str">
        <f>IF(AND('SOF metric 44a STP performance'!S22="yes",'SOF metric 44b STP performance'!S22="yes"),"yes","no")</f>
        <v>yes</v>
      </c>
      <c r="L22" s="411" t="str">
        <f>IF(AND('SOF metric 44a STP performance'!U22="yes",'SOF metric 44b STP performance'!U22="yes"),"yes","no")</f>
        <v>no</v>
      </c>
    </row>
    <row r="23" spans="1:12" x14ac:dyDescent="0.2">
      <c r="A23" s="307" t="s">
        <v>180</v>
      </c>
      <c r="B23" s="307" t="s">
        <v>215</v>
      </c>
      <c r="C23" s="148" t="s">
        <v>307</v>
      </c>
      <c r="D23" s="307" t="s">
        <v>308</v>
      </c>
      <c r="E23" s="307" t="str">
        <f>IF(AND('SOF metric 44a STP performance'!G23="yes",'SOF metric 44b STP performance'!G23="yes"),"yes","no")</f>
        <v>no</v>
      </c>
      <c r="F23" s="392" t="str">
        <f>IF(AND('SOF metric 44a STP performance'!I23="yes",'SOF metric 44b STP performance'!I23="yes"),"yes","no")</f>
        <v>no</v>
      </c>
      <c r="G23" s="392" t="str">
        <f>IF(AND('SOF metric 44a STP performance'!K23="yes",'SOF metric 44b STP performance'!K23="yes"),"yes","no")</f>
        <v>no</v>
      </c>
      <c r="H23" s="392" t="str">
        <f>IF(AND('SOF metric 44a STP performance'!M23="yes",'SOF metric 44b STP performance'!M23="yes"),"yes","no")</f>
        <v>no</v>
      </c>
      <c r="I23" s="400" t="str">
        <f>IF(AND('SOF metric 44a STP performance'!O23="yes",'SOF metric 44b STP performance'!O23="yes"),"yes","no")</f>
        <v>no</v>
      </c>
      <c r="J23" s="404" t="str">
        <f>IF(AND('SOF metric 44a STP performance'!Q23="yes",'SOF metric 44b STP performance'!Q23="yes"),"yes","no")</f>
        <v>yes</v>
      </c>
      <c r="K23" s="407" t="str">
        <f>IF(AND('SOF metric 44a STP performance'!S23="yes",'SOF metric 44b STP performance'!S23="yes"),"yes","no")</f>
        <v>yes</v>
      </c>
      <c r="L23" s="411" t="str">
        <f>IF(AND('SOF metric 44a STP performance'!U23="yes",'SOF metric 44b STP performance'!U23="yes"),"yes","no")</f>
        <v>no</v>
      </c>
    </row>
    <row r="24" spans="1:12" x14ac:dyDescent="0.2">
      <c r="A24" s="307" t="s">
        <v>179</v>
      </c>
      <c r="B24" s="307" t="s">
        <v>203</v>
      </c>
      <c r="C24" s="148" t="s">
        <v>278</v>
      </c>
      <c r="D24" s="307" t="s">
        <v>279</v>
      </c>
      <c r="E24" s="307" t="str">
        <f>IF(AND('SOF metric 44a STP performance'!G24="yes",'SOF metric 44b STP performance'!G24="yes"),"yes","no")</f>
        <v>no</v>
      </c>
      <c r="F24" s="392" t="str">
        <f>IF(AND('SOF metric 44a STP performance'!I24="yes",'SOF metric 44b STP performance'!I24="yes"),"yes","no")</f>
        <v>no</v>
      </c>
      <c r="G24" s="392" t="str">
        <f>IF(AND('SOF metric 44a STP performance'!K24="yes",'SOF metric 44b STP performance'!K24="yes"),"yes","no")</f>
        <v>no</v>
      </c>
      <c r="H24" s="392" t="str">
        <f>IF(AND('SOF metric 44a STP performance'!M24="yes",'SOF metric 44b STP performance'!M24="yes"),"yes","no")</f>
        <v>no</v>
      </c>
      <c r="I24" s="400" t="str">
        <f>IF(AND('SOF metric 44a STP performance'!O24="yes",'SOF metric 44b STP performance'!O24="yes"),"yes","no")</f>
        <v>no</v>
      </c>
      <c r="J24" s="404" t="str">
        <f>IF(AND('SOF metric 44a STP performance'!Q24="yes",'SOF metric 44b STP performance'!Q24="yes"),"yes","no")</f>
        <v>no</v>
      </c>
      <c r="K24" s="407" t="str">
        <f>IF(AND('SOF metric 44a STP performance'!S24="yes",'SOF metric 44b STP performance'!S24="yes"),"yes","no")</f>
        <v>no</v>
      </c>
      <c r="L24" s="411" t="str">
        <f>IF(AND('SOF metric 44a STP performance'!U24="yes",'SOF metric 44b STP performance'!U24="yes"),"yes","no")</f>
        <v>yes</v>
      </c>
    </row>
    <row r="25" spans="1:12" x14ac:dyDescent="0.2">
      <c r="A25" s="307" t="s">
        <v>181</v>
      </c>
      <c r="B25" s="307" t="s">
        <v>199</v>
      </c>
      <c r="C25" s="148" t="s">
        <v>288</v>
      </c>
      <c r="D25" s="307" t="s">
        <v>289</v>
      </c>
      <c r="E25" s="307" t="str">
        <f>IF(AND('SOF metric 44a STP performance'!G25="yes",'SOF metric 44b STP performance'!G25="yes"),"yes","no")</f>
        <v>yes</v>
      </c>
      <c r="F25" s="392" t="str">
        <f>IF(AND('SOF metric 44a STP performance'!I25="yes",'SOF metric 44b STP performance'!I25="yes"),"yes","no")</f>
        <v>yes</v>
      </c>
      <c r="G25" s="392" t="str">
        <f>IF(AND('SOF metric 44a STP performance'!K25="yes",'SOF metric 44b STP performance'!K25="yes"),"yes","no")</f>
        <v>yes</v>
      </c>
      <c r="H25" s="392" t="str">
        <f>IF(AND('SOF metric 44a STP performance'!M25="yes",'SOF metric 44b STP performance'!M25="yes"),"yes","no")</f>
        <v>yes</v>
      </c>
      <c r="I25" s="400" t="str">
        <f>IF(AND('SOF metric 44a STP performance'!O25="yes",'SOF metric 44b STP performance'!O25="yes"),"yes","no")</f>
        <v>yes</v>
      </c>
      <c r="J25" s="404" t="str">
        <f>IF(AND('SOF metric 44a STP performance'!Q25="yes",'SOF metric 44b STP performance'!Q25="yes"),"yes","no")</f>
        <v>yes</v>
      </c>
      <c r="K25" s="407" t="str">
        <f>IF(AND('SOF metric 44a STP performance'!S25="yes",'SOF metric 44b STP performance'!S25="yes"),"yes","no")</f>
        <v>yes</v>
      </c>
      <c r="L25" s="411" t="str">
        <f>IF(AND('SOF metric 44a STP performance'!U25="yes",'SOF metric 44b STP performance'!U25="yes"),"yes","no")</f>
        <v>yes</v>
      </c>
    </row>
    <row r="26" spans="1:12" x14ac:dyDescent="0.2">
      <c r="A26" s="307" t="s">
        <v>180</v>
      </c>
      <c r="B26" s="307" t="s">
        <v>215</v>
      </c>
      <c r="C26" s="148" t="s">
        <v>264</v>
      </c>
      <c r="D26" s="307" t="s">
        <v>265</v>
      </c>
      <c r="E26" s="307" t="str">
        <f>IF(AND('SOF metric 44a STP performance'!G26="yes",'SOF metric 44b STP performance'!G26="yes"),"yes","no")</f>
        <v>yes</v>
      </c>
      <c r="F26" s="392" t="str">
        <f>IF(AND('SOF metric 44a STP performance'!I26="yes",'SOF metric 44b STP performance'!I26="yes"),"yes","no")</f>
        <v>yes</v>
      </c>
      <c r="G26" s="392" t="str">
        <f>IF(AND('SOF metric 44a STP performance'!K26="yes",'SOF metric 44b STP performance'!K26="yes"),"yes","no")</f>
        <v>yes</v>
      </c>
      <c r="H26" s="392" t="str">
        <f>IF(AND('SOF metric 44a STP performance'!M26="yes",'SOF metric 44b STP performance'!M26="yes"),"yes","no")</f>
        <v>yes</v>
      </c>
      <c r="I26" s="400" t="str">
        <f>IF(AND('SOF metric 44a STP performance'!O26="yes",'SOF metric 44b STP performance'!O26="yes"),"yes","no")</f>
        <v>yes</v>
      </c>
      <c r="J26" s="404" t="str">
        <f>IF(AND('SOF metric 44a STP performance'!Q26="yes",'SOF metric 44b STP performance'!Q26="yes"),"yes","no")</f>
        <v>yes</v>
      </c>
      <c r="K26" s="407" t="str">
        <f>IF(AND('SOF metric 44a STP performance'!S26="yes",'SOF metric 44b STP performance'!S26="yes"),"yes","no")</f>
        <v>yes</v>
      </c>
      <c r="L26" s="411" t="str">
        <f>IF(AND('SOF metric 44a STP performance'!U26="yes",'SOF metric 44b STP performance'!U26="yes"),"yes","no")</f>
        <v>yes</v>
      </c>
    </row>
    <row r="27" spans="1:12" x14ac:dyDescent="0.2">
      <c r="A27" s="307" t="s">
        <v>183</v>
      </c>
      <c r="B27" s="307" t="s">
        <v>211</v>
      </c>
      <c r="C27" s="148" t="s">
        <v>320</v>
      </c>
      <c r="D27" s="307" t="s">
        <v>321</v>
      </c>
      <c r="E27" s="307" t="str">
        <f>IF(AND('SOF metric 44a STP performance'!G27="yes",'SOF metric 44b STP performance'!G27="yes"),"yes","no")</f>
        <v>no</v>
      </c>
      <c r="F27" s="392" t="str">
        <f>IF(AND('SOF metric 44a STP performance'!I27="yes",'SOF metric 44b STP performance'!I27="yes"),"yes","no")</f>
        <v>no</v>
      </c>
      <c r="G27" s="392" t="str">
        <f>IF(AND('SOF metric 44a STP performance'!K27="yes",'SOF metric 44b STP performance'!K27="yes"),"yes","no")</f>
        <v>no</v>
      </c>
      <c r="H27" s="392" t="str">
        <f>IF(AND('SOF metric 44a STP performance'!M27="yes",'SOF metric 44b STP performance'!M27="yes"),"yes","no")</f>
        <v>no</v>
      </c>
      <c r="I27" s="400" t="str">
        <f>IF(AND('SOF metric 44a STP performance'!O27="yes",'SOF metric 44b STP performance'!O27="yes"),"yes","no")</f>
        <v>no</v>
      </c>
      <c r="J27" s="404" t="str">
        <f>IF(AND('SOF metric 44a STP performance'!Q27="yes",'SOF metric 44b STP performance'!Q27="yes"),"yes","no")</f>
        <v>no</v>
      </c>
      <c r="K27" s="407" t="str">
        <f>IF(AND('SOF metric 44a STP performance'!S27="yes",'SOF metric 44b STP performance'!S27="yes"),"yes","no")</f>
        <v>no</v>
      </c>
      <c r="L27" s="411" t="str">
        <f>IF(AND('SOF metric 44a STP performance'!U27="yes",'SOF metric 44b STP performance'!U27="yes"),"yes","no")</f>
        <v>no</v>
      </c>
    </row>
    <row r="28" spans="1:12" x14ac:dyDescent="0.2">
      <c r="A28" s="307" t="s">
        <v>180</v>
      </c>
      <c r="B28" s="307" t="s">
        <v>215</v>
      </c>
      <c r="C28" s="148" t="s">
        <v>285</v>
      </c>
      <c r="D28" s="307" t="s">
        <v>286</v>
      </c>
      <c r="E28" s="307" t="str">
        <f>IF(AND('SOF metric 44a STP performance'!G28="yes",'SOF metric 44b STP performance'!G28="yes"),"yes","no")</f>
        <v>no</v>
      </c>
      <c r="F28" s="392" t="str">
        <f>IF(AND('SOF metric 44a STP performance'!I28="yes",'SOF metric 44b STP performance'!I28="yes"),"yes","no")</f>
        <v>no</v>
      </c>
      <c r="G28" s="392" t="str">
        <f>IF(AND('SOF metric 44a STP performance'!K28="yes",'SOF metric 44b STP performance'!K28="yes"),"yes","no")</f>
        <v>no</v>
      </c>
      <c r="H28" s="392" t="str">
        <f>IF(AND('SOF metric 44a STP performance'!M28="yes",'SOF metric 44b STP performance'!M28="yes"),"yes","no")</f>
        <v>no</v>
      </c>
      <c r="I28" s="400" t="str">
        <f>IF(AND('SOF metric 44a STP performance'!O28="yes",'SOF metric 44b STP performance'!O28="yes"),"yes","no")</f>
        <v>no</v>
      </c>
      <c r="J28" s="404" t="str">
        <f>IF(AND('SOF metric 44a STP performance'!Q28="yes",'SOF metric 44b STP performance'!Q28="yes"),"yes","no")</f>
        <v>no</v>
      </c>
      <c r="K28" s="407" t="str">
        <f>IF(AND('SOF metric 44a STP performance'!S28="yes",'SOF metric 44b STP performance'!S28="yes"),"yes","no")</f>
        <v>no</v>
      </c>
      <c r="L28" s="411" t="str">
        <f>IF(AND('SOF metric 44a STP performance'!U28="yes",'SOF metric 44b STP performance'!U28="yes"),"yes","no")</f>
        <v>no</v>
      </c>
    </row>
    <row r="29" spans="1:12" x14ac:dyDescent="0.2">
      <c r="A29" s="307" t="s">
        <v>180</v>
      </c>
      <c r="B29" s="307" t="s">
        <v>215</v>
      </c>
      <c r="C29" s="148" t="s">
        <v>330</v>
      </c>
      <c r="D29" s="307" t="s">
        <v>331</v>
      </c>
      <c r="E29" s="307" t="str">
        <f>IF(AND('SOF metric 44a STP performance'!G29="yes",'SOF metric 44b STP performance'!G29="yes"),"yes","no")</f>
        <v>no</v>
      </c>
      <c r="F29" s="392" t="str">
        <f>IF(AND('SOF metric 44a STP performance'!I29="yes",'SOF metric 44b STP performance'!I29="yes"),"yes","no")</f>
        <v>no</v>
      </c>
      <c r="G29" s="392" t="str">
        <f>IF(AND('SOF metric 44a STP performance'!K29="yes",'SOF metric 44b STP performance'!K29="yes"),"yes","no")</f>
        <v>no</v>
      </c>
      <c r="H29" s="392" t="str">
        <f>IF(AND('SOF metric 44a STP performance'!M29="yes",'SOF metric 44b STP performance'!M29="yes"),"yes","no")</f>
        <v>no</v>
      </c>
      <c r="I29" s="400" t="str">
        <f>IF(AND('SOF metric 44a STP performance'!O29="yes",'SOF metric 44b STP performance'!O29="yes"),"yes","no")</f>
        <v>no</v>
      </c>
      <c r="J29" s="404" t="str">
        <f>IF(AND('SOF metric 44a STP performance'!Q29="yes",'SOF metric 44b STP performance'!Q29="yes"),"yes","no")</f>
        <v>no</v>
      </c>
      <c r="K29" s="407" t="str">
        <f>IF(AND('SOF metric 44a STP performance'!S29="yes",'SOF metric 44b STP performance'!S29="yes"),"yes","no")</f>
        <v>no</v>
      </c>
      <c r="L29" s="411" t="str">
        <f>IF(AND('SOF metric 44a STP performance'!U29="yes",'SOF metric 44b STP performance'!U29="yes"),"yes","no")</f>
        <v>no</v>
      </c>
    </row>
    <row r="30" spans="1:12" x14ac:dyDescent="0.2">
      <c r="A30" s="307" t="s">
        <v>179</v>
      </c>
      <c r="B30" s="307" t="s">
        <v>203</v>
      </c>
      <c r="C30" s="148" t="s">
        <v>204</v>
      </c>
      <c r="D30" s="307" t="s">
        <v>205</v>
      </c>
      <c r="E30" s="307" t="str">
        <f>IF(AND('SOF metric 44a STP performance'!G30="yes",'SOF metric 44b STP performance'!G30="yes"),"yes","no")</f>
        <v>no</v>
      </c>
      <c r="F30" s="392" t="str">
        <f>IF(AND('SOF metric 44a STP performance'!I30="yes",'SOF metric 44b STP performance'!I30="yes"),"yes","no")</f>
        <v>no</v>
      </c>
      <c r="G30" s="392" t="str">
        <f>IF(AND('SOF metric 44a STP performance'!K30="yes",'SOF metric 44b STP performance'!K30="yes"),"yes","no")</f>
        <v>no</v>
      </c>
      <c r="H30" s="392" t="str">
        <f>IF(AND('SOF metric 44a STP performance'!M30="yes",'SOF metric 44b STP performance'!M30="yes"),"yes","no")</f>
        <v>no</v>
      </c>
      <c r="I30" s="400" t="str">
        <f>IF(AND('SOF metric 44a STP performance'!O30="yes",'SOF metric 44b STP performance'!O30="yes"),"yes","no")</f>
        <v>no</v>
      </c>
      <c r="J30" s="404" t="str">
        <f>IF(AND('SOF metric 44a STP performance'!Q30="yes",'SOF metric 44b STP performance'!Q30="yes"),"yes","no")</f>
        <v>no</v>
      </c>
      <c r="K30" s="407" t="str">
        <f>IF(AND('SOF metric 44a STP performance'!S30="yes",'SOF metric 44b STP performance'!S30="yes"),"yes","no")</f>
        <v>yes</v>
      </c>
      <c r="L30" s="411" t="str">
        <f>IF(AND('SOF metric 44a STP performance'!U30="yes",'SOF metric 44b STP performance'!U30="yes"),"yes","no")</f>
        <v>no</v>
      </c>
    </row>
    <row r="31" spans="1:12" x14ac:dyDescent="0.2">
      <c r="A31" s="307" t="s">
        <v>179</v>
      </c>
      <c r="B31" s="307" t="s">
        <v>203</v>
      </c>
      <c r="C31" s="148" t="s">
        <v>342</v>
      </c>
      <c r="D31" s="307" t="s">
        <v>343</v>
      </c>
      <c r="E31" s="307" t="str">
        <f>IF(AND('SOF metric 44a STP performance'!G31="yes",'SOF metric 44b STP performance'!G31="yes"),"yes","no")</f>
        <v>no</v>
      </c>
      <c r="F31" s="392" t="str">
        <f>IF(AND('SOF metric 44a STP performance'!I31="yes",'SOF metric 44b STP performance'!I31="yes"),"yes","no")</f>
        <v>no</v>
      </c>
      <c r="G31" s="392" t="str">
        <f>IF(AND('SOF metric 44a STP performance'!K31="yes",'SOF metric 44b STP performance'!K31="yes"),"yes","no")</f>
        <v>no</v>
      </c>
      <c r="H31" s="392" t="str">
        <f>IF(AND('SOF metric 44a STP performance'!M31="yes",'SOF metric 44b STP performance'!M31="yes"),"yes","no")</f>
        <v>no</v>
      </c>
      <c r="I31" s="400" t="str">
        <f>IF(AND('SOF metric 44a STP performance'!O31="yes",'SOF metric 44b STP performance'!O31="yes"),"yes","no")</f>
        <v>no</v>
      </c>
      <c r="J31" s="404" t="str">
        <f>IF(AND('SOF metric 44a STP performance'!Q31="yes",'SOF metric 44b STP performance'!Q31="yes"),"yes","no")</f>
        <v>no</v>
      </c>
      <c r="K31" s="407" t="str">
        <f>IF(AND('SOF metric 44a STP performance'!S31="yes",'SOF metric 44b STP performance'!S31="yes"),"yes","no")</f>
        <v>no</v>
      </c>
      <c r="L31" s="411" t="str">
        <f>IF(AND('SOF metric 44a STP performance'!U31="yes",'SOF metric 44b STP performance'!U31="yes"),"yes","no")</f>
        <v>no</v>
      </c>
    </row>
    <row r="32" spans="1:12" x14ac:dyDescent="0.2">
      <c r="A32" s="307" t="s">
        <v>161</v>
      </c>
      <c r="B32" s="307" t="s">
        <v>195</v>
      </c>
      <c r="C32" s="148" t="s">
        <v>346</v>
      </c>
      <c r="D32" s="307" t="s">
        <v>347</v>
      </c>
      <c r="E32" s="307" t="str">
        <f>IF(AND('SOF metric 44a STP performance'!G32="yes",'SOF metric 44b STP performance'!G32="yes"),"yes","no")</f>
        <v>no</v>
      </c>
      <c r="F32" s="392" t="str">
        <f>IF(AND('SOF metric 44a STP performance'!I32="yes",'SOF metric 44b STP performance'!I32="yes"),"yes","no")</f>
        <v>no</v>
      </c>
      <c r="G32" s="392" t="str">
        <f>IF(AND('SOF metric 44a STP performance'!K32="yes",'SOF metric 44b STP performance'!K32="yes"),"yes","no")</f>
        <v>no</v>
      </c>
      <c r="H32" s="392" t="str">
        <f>IF(AND('SOF metric 44a STP performance'!M32="yes",'SOF metric 44b STP performance'!M32="yes"),"yes","no")</f>
        <v>no</v>
      </c>
      <c r="I32" s="400" t="str">
        <f>IF(AND('SOF metric 44a STP performance'!O32="yes",'SOF metric 44b STP performance'!O32="yes"),"yes","no")</f>
        <v>no</v>
      </c>
      <c r="J32" s="404" t="str">
        <f>IF(AND('SOF metric 44a STP performance'!Q32="yes",'SOF metric 44b STP performance'!Q32="yes"),"yes","no")</f>
        <v>no</v>
      </c>
      <c r="K32" s="407" t="str">
        <f>IF(AND('SOF metric 44a STP performance'!S32="yes",'SOF metric 44b STP performance'!S32="yes"),"yes","no")</f>
        <v>no</v>
      </c>
      <c r="L32" s="411" t="str">
        <f>IF(AND('SOF metric 44a STP performance'!U32="yes",'SOF metric 44b STP performance'!U32="yes"),"yes","no")</f>
        <v>no</v>
      </c>
    </row>
    <row r="33" spans="1:12" x14ac:dyDescent="0.2">
      <c r="A33" s="307" t="s">
        <v>180</v>
      </c>
      <c r="B33" s="307" t="s">
        <v>215</v>
      </c>
      <c r="C33" s="148" t="s">
        <v>361</v>
      </c>
      <c r="D33" s="307" t="s">
        <v>362</v>
      </c>
      <c r="E33" s="307" t="str">
        <f>IF(AND('SOF metric 44a STP performance'!G33="yes",'SOF metric 44b STP performance'!G33="yes"),"yes","no")</f>
        <v>yes</v>
      </c>
      <c r="F33" s="392" t="str">
        <f>IF(AND('SOF metric 44a STP performance'!I33="yes",'SOF metric 44b STP performance'!I33="yes"),"yes","no")</f>
        <v>yes</v>
      </c>
      <c r="G33" s="392" t="str">
        <f>IF(AND('SOF metric 44a STP performance'!K33="yes",'SOF metric 44b STP performance'!K33="yes"),"yes","no")</f>
        <v>yes</v>
      </c>
      <c r="H33" s="392" t="str">
        <f>IF(AND('SOF metric 44a STP performance'!M33="yes",'SOF metric 44b STP performance'!M33="yes"),"yes","no")</f>
        <v>yes</v>
      </c>
      <c r="I33" s="400" t="str">
        <f>IF(AND('SOF metric 44a STP performance'!O33="yes",'SOF metric 44b STP performance'!O33="yes"),"yes","no")</f>
        <v>yes</v>
      </c>
      <c r="J33" s="404" t="str">
        <f>IF(AND('SOF metric 44a STP performance'!Q33="yes",'SOF metric 44b STP performance'!Q33="yes"),"yes","no")</f>
        <v>yes</v>
      </c>
      <c r="K33" s="407" t="str">
        <f>IF(AND('SOF metric 44a STP performance'!S33="yes",'SOF metric 44b STP performance'!S33="yes"),"yes","no")</f>
        <v>yes</v>
      </c>
      <c r="L33" s="411" t="str">
        <f>IF(AND('SOF metric 44a STP performance'!U33="yes",'SOF metric 44b STP performance'!U33="yes"),"yes","no")</f>
        <v>yes</v>
      </c>
    </row>
    <row r="34" spans="1:12" x14ac:dyDescent="0.2">
      <c r="A34" s="307" t="s">
        <v>180</v>
      </c>
      <c r="B34" s="307" t="s">
        <v>215</v>
      </c>
      <c r="C34" s="148" t="s">
        <v>366</v>
      </c>
      <c r="D34" s="307" t="s">
        <v>367</v>
      </c>
      <c r="E34" s="307" t="str">
        <f>IF(AND('SOF metric 44a STP performance'!G34="yes",'SOF metric 44b STP performance'!G34="yes"),"yes","no")</f>
        <v>yes</v>
      </c>
      <c r="F34" s="392" t="str">
        <f>IF(AND('SOF metric 44a STP performance'!I34="yes",'SOF metric 44b STP performance'!I34="yes"),"yes","no")</f>
        <v>yes</v>
      </c>
      <c r="G34" s="392" t="str">
        <f>IF(AND('SOF metric 44a STP performance'!K34="yes",'SOF metric 44b STP performance'!K34="yes"),"yes","no")</f>
        <v>yes</v>
      </c>
      <c r="H34" s="392" t="str">
        <f>IF(AND('SOF metric 44a STP performance'!M34="yes",'SOF metric 44b STP performance'!M34="yes"),"yes","no")</f>
        <v>yes</v>
      </c>
      <c r="I34" s="400" t="str">
        <f>IF(AND('SOF metric 44a STP performance'!O34="yes",'SOF metric 44b STP performance'!O34="yes"),"yes","no")</f>
        <v>yes</v>
      </c>
      <c r="J34" s="404" t="str">
        <f>IF(AND('SOF metric 44a STP performance'!Q34="yes",'SOF metric 44b STP performance'!Q34="yes"),"yes","no")</f>
        <v>yes</v>
      </c>
      <c r="K34" s="407" t="str">
        <f>IF(AND('SOF metric 44a STP performance'!S34="yes",'SOF metric 44b STP performance'!S34="yes"),"yes","no")</f>
        <v>yes</v>
      </c>
      <c r="L34" s="411" t="str">
        <f>IF(AND('SOF metric 44a STP performance'!U34="yes",'SOF metric 44b STP performance'!U34="yes"),"yes","no")</f>
        <v>yes</v>
      </c>
    </row>
    <row r="35" spans="1:12" x14ac:dyDescent="0.2">
      <c r="A35" s="307" t="s">
        <v>161</v>
      </c>
      <c r="B35" s="307" t="s">
        <v>195</v>
      </c>
      <c r="C35" s="148" t="s">
        <v>231</v>
      </c>
      <c r="D35" s="307" t="s">
        <v>232</v>
      </c>
      <c r="E35" s="307" t="str">
        <f>IF(AND('SOF metric 44a STP performance'!G35="yes",'SOF metric 44b STP performance'!G35="yes"),"yes","no")</f>
        <v>no</v>
      </c>
      <c r="F35" s="392" t="str">
        <f>IF(AND('SOF metric 44a STP performance'!I35="yes",'SOF metric 44b STP performance'!I35="yes"),"yes","no")</f>
        <v>no</v>
      </c>
      <c r="G35" s="392" t="str">
        <f>IF(AND('SOF metric 44a STP performance'!K35="yes",'SOF metric 44b STP performance'!K35="yes"),"yes","no")</f>
        <v>no</v>
      </c>
      <c r="H35" s="392" t="str">
        <f>IF(AND('SOF metric 44a STP performance'!M35="yes",'SOF metric 44b STP performance'!M35="yes"),"yes","no")</f>
        <v>no</v>
      </c>
      <c r="I35" s="400" t="str">
        <f>IF(AND('SOF metric 44a STP performance'!O35="yes",'SOF metric 44b STP performance'!O35="yes"),"yes","no")</f>
        <v>no</v>
      </c>
      <c r="J35" s="404" t="str">
        <f>IF(AND('SOF metric 44a STP performance'!Q35="yes",'SOF metric 44b STP performance'!Q35="yes"),"yes","no")</f>
        <v>no</v>
      </c>
      <c r="K35" s="407" t="str">
        <f>IF(AND('SOF metric 44a STP performance'!S35="yes",'SOF metric 44b STP performance'!S35="yes"),"yes","no")</f>
        <v>no</v>
      </c>
      <c r="L35" s="411" t="str">
        <f>IF(AND('SOF metric 44a STP performance'!U35="yes",'SOF metric 44b STP performance'!U35="yes"),"yes","no")</f>
        <v>yes</v>
      </c>
    </row>
    <row r="36" spans="1:12" x14ac:dyDescent="0.2">
      <c r="A36" s="307" t="s">
        <v>161</v>
      </c>
      <c r="B36" s="307" t="s">
        <v>195</v>
      </c>
      <c r="C36" s="148" t="s">
        <v>385</v>
      </c>
      <c r="D36" s="307" t="s">
        <v>386</v>
      </c>
      <c r="E36" s="307" t="str">
        <f>IF(AND('SOF metric 44a STP performance'!G36="yes",'SOF metric 44b STP performance'!G36="yes"),"yes","no")</f>
        <v>no</v>
      </c>
      <c r="F36" s="392" t="str">
        <f>IF(AND('SOF metric 44a STP performance'!I36="yes",'SOF metric 44b STP performance'!I36="yes"),"yes","no")</f>
        <v>no</v>
      </c>
      <c r="G36" s="392" t="str">
        <f>IF(AND('SOF metric 44a STP performance'!K36="yes",'SOF metric 44b STP performance'!K36="yes"),"yes","no")</f>
        <v>no</v>
      </c>
      <c r="H36" s="392" t="str">
        <f>IF(AND('SOF metric 44a STP performance'!M36="yes",'SOF metric 44b STP performance'!M36="yes"),"yes","no")</f>
        <v>no</v>
      </c>
      <c r="I36" s="400" t="str">
        <f>IF(AND('SOF metric 44a STP performance'!O36="yes",'SOF metric 44b STP performance'!O36="yes"),"yes","no")</f>
        <v>yes</v>
      </c>
      <c r="J36" s="404" t="str">
        <f>IF(AND('SOF metric 44a STP performance'!Q36="yes",'SOF metric 44b STP performance'!Q36="yes"),"yes","no")</f>
        <v>yes</v>
      </c>
      <c r="K36" s="407" t="str">
        <f>IF(AND('SOF metric 44a STP performance'!S36="yes",'SOF metric 44b STP performance'!S36="yes"),"yes","no")</f>
        <v>yes</v>
      </c>
      <c r="L36" s="411" t="str">
        <f>IF(AND('SOF metric 44a STP performance'!U36="yes",'SOF metric 44b STP performance'!U36="yes"),"yes","no")</f>
        <v>yes</v>
      </c>
    </row>
    <row r="37" spans="1:12" x14ac:dyDescent="0.2">
      <c r="A37" s="307" t="s">
        <v>180</v>
      </c>
      <c r="B37" s="307" t="s">
        <v>215</v>
      </c>
      <c r="C37" s="148" t="s">
        <v>379</v>
      </c>
      <c r="D37" s="307" t="s">
        <v>380</v>
      </c>
      <c r="E37" s="307" t="str">
        <f>IF(AND('SOF metric 44a STP performance'!G37="yes",'SOF metric 44b STP performance'!G37="yes"),"yes","no")</f>
        <v>yes</v>
      </c>
      <c r="F37" s="392" t="str">
        <f>IF(AND('SOF metric 44a STP performance'!I37="yes",'SOF metric 44b STP performance'!I37="yes"),"yes","no")</f>
        <v>yes</v>
      </c>
      <c r="G37" s="392" t="str">
        <f>IF(AND('SOF metric 44a STP performance'!K37="yes",'SOF metric 44b STP performance'!K37="yes"),"yes","no")</f>
        <v>yes</v>
      </c>
      <c r="H37" s="392" t="str">
        <f>IF(AND('SOF metric 44a STP performance'!M37="yes",'SOF metric 44b STP performance'!M37="yes"),"yes","no")</f>
        <v>yes</v>
      </c>
      <c r="I37" s="400" t="str">
        <f>IF(AND('SOF metric 44a STP performance'!O37="yes",'SOF metric 44b STP performance'!O37="yes"),"yes","no")</f>
        <v>yes</v>
      </c>
      <c r="J37" s="404" t="str">
        <f>IF(AND('SOF metric 44a STP performance'!Q37="yes",'SOF metric 44b STP performance'!Q37="yes"),"yes","no")</f>
        <v>yes</v>
      </c>
      <c r="K37" s="407" t="str">
        <f>IF(AND('SOF metric 44a STP performance'!S37="yes",'SOF metric 44b STP performance'!S37="yes"),"yes","no")</f>
        <v>yes</v>
      </c>
      <c r="L37" s="411" t="str">
        <f>IF(AND('SOF metric 44a STP performance'!U37="yes",'SOF metric 44b STP performance'!U37="yes"),"yes","no")</f>
        <v>yes</v>
      </c>
    </row>
    <row r="38" spans="1:12" x14ac:dyDescent="0.2">
      <c r="A38" s="307" t="s">
        <v>184</v>
      </c>
      <c r="B38" s="307" t="s">
        <v>190</v>
      </c>
      <c r="C38" s="148" t="s">
        <v>382</v>
      </c>
      <c r="D38" s="307" t="s">
        <v>383</v>
      </c>
      <c r="E38" s="307" t="str">
        <f>IF(AND('SOF metric 44a STP performance'!G38="yes",'SOF metric 44b STP performance'!G38="yes"),"yes","no")</f>
        <v>yes</v>
      </c>
      <c r="F38" s="392" t="str">
        <f>IF(AND('SOF metric 44a STP performance'!I38="yes",'SOF metric 44b STP performance'!I38="yes"),"yes","no")</f>
        <v>yes</v>
      </c>
      <c r="G38" s="392" t="str">
        <f>IF(AND('SOF metric 44a STP performance'!K38="yes",'SOF metric 44b STP performance'!K38="yes"),"yes","no")</f>
        <v>yes</v>
      </c>
      <c r="H38" s="392" t="str">
        <f>IF(AND('SOF metric 44a STP performance'!M38="yes",'SOF metric 44b STP performance'!M38="yes"),"yes","no")</f>
        <v>yes</v>
      </c>
      <c r="I38" s="400" t="str">
        <f>IF(AND('SOF metric 44a STP performance'!O38="yes",'SOF metric 44b STP performance'!O38="yes"),"yes","no")</f>
        <v>yes</v>
      </c>
      <c r="J38" s="404" t="str">
        <f>IF(AND('SOF metric 44a STP performance'!Q38="yes",'SOF metric 44b STP performance'!Q38="yes"),"yes","no")</f>
        <v>yes</v>
      </c>
      <c r="K38" s="407" t="str">
        <f>IF(AND('SOF metric 44a STP performance'!S38="yes",'SOF metric 44b STP performance'!S38="yes"),"yes","no")</f>
        <v>yes</v>
      </c>
      <c r="L38" s="411" t="str">
        <f>IF(AND('SOF metric 44a STP performance'!U38="yes",'SOF metric 44b STP performance'!U38="yes"),"yes","no")</f>
        <v>yes</v>
      </c>
    </row>
    <row r="39" spans="1:12" x14ac:dyDescent="0.2">
      <c r="A39" s="307" t="s">
        <v>181</v>
      </c>
      <c r="B39" s="307" t="s">
        <v>199</v>
      </c>
      <c r="C39" s="148" t="s">
        <v>200</v>
      </c>
      <c r="D39" s="307" t="s">
        <v>201</v>
      </c>
      <c r="E39" s="307" t="str">
        <f>IF(AND('SOF metric 44a STP performance'!G39="yes",'SOF metric 44b STP performance'!G39="yes"),"yes","no")</f>
        <v>yes</v>
      </c>
      <c r="F39" s="392" t="str">
        <f>IF(AND('SOF metric 44a STP performance'!I39="yes",'SOF metric 44b STP performance'!I39="yes"),"yes","no")</f>
        <v>yes</v>
      </c>
      <c r="G39" s="392" t="str">
        <f>IF(AND('SOF metric 44a STP performance'!K39="yes",'SOF metric 44b STP performance'!K39="yes"),"yes","no")</f>
        <v>yes</v>
      </c>
      <c r="H39" s="392" t="str">
        <f>IF(AND('SOF metric 44a STP performance'!M39="yes",'SOF metric 44b STP performance'!M39="yes"),"yes","no")</f>
        <v>yes</v>
      </c>
      <c r="I39" s="400" t="str">
        <f>IF(AND('SOF metric 44a STP performance'!O39="yes",'SOF metric 44b STP performance'!O39="yes"),"yes","no")</f>
        <v>yes</v>
      </c>
      <c r="J39" s="404" t="str">
        <f>IF(AND('SOF metric 44a STP performance'!Q39="yes",'SOF metric 44b STP performance'!Q39="yes"),"yes","no")</f>
        <v>yes</v>
      </c>
      <c r="K39" s="407" t="str">
        <f>IF(AND('SOF metric 44a STP performance'!S39="yes",'SOF metric 44b STP performance'!S39="yes"),"yes","no")</f>
        <v>yes</v>
      </c>
      <c r="L39" s="411" t="str">
        <f>IF(AND('SOF metric 44a STP performance'!U39="yes",'SOF metric 44b STP performance'!U39="yes"),"yes","no")</f>
        <v>yes</v>
      </c>
    </row>
    <row r="40" spans="1:12" x14ac:dyDescent="0.2">
      <c r="A40" s="307" t="s">
        <v>180</v>
      </c>
      <c r="B40" s="307" t="s">
        <v>215</v>
      </c>
      <c r="C40" s="148" t="s">
        <v>246</v>
      </c>
      <c r="D40" s="307" t="s">
        <v>247</v>
      </c>
      <c r="E40" s="307" t="str">
        <f>IF(AND('SOF metric 44a STP performance'!G40="yes",'SOF metric 44b STP performance'!G40="yes"),"yes","no")</f>
        <v>no</v>
      </c>
      <c r="F40" s="392" t="str">
        <f>IF(AND('SOF metric 44a STP performance'!I40="yes",'SOF metric 44b STP performance'!I40="yes"),"yes","no")</f>
        <v>no</v>
      </c>
      <c r="G40" s="392" t="str">
        <f>IF(AND('SOF metric 44a STP performance'!K40="yes",'SOF metric 44b STP performance'!K40="yes"),"yes","no")</f>
        <v>no</v>
      </c>
      <c r="H40" s="392" t="str">
        <f>IF(AND('SOF metric 44a STP performance'!M40="yes",'SOF metric 44b STP performance'!M40="yes"),"yes","no")</f>
        <v>no</v>
      </c>
      <c r="I40" s="400" t="str">
        <f>IF(AND('SOF metric 44a STP performance'!O40="yes",'SOF metric 44b STP performance'!O40="yes"),"yes","no")</f>
        <v>no</v>
      </c>
      <c r="J40" s="404" t="str">
        <f>IF(AND('SOF metric 44a STP performance'!Q40="yes",'SOF metric 44b STP performance'!Q40="yes"),"yes","no")</f>
        <v>yes</v>
      </c>
      <c r="K40" s="407" t="str">
        <f>IF(AND('SOF metric 44a STP performance'!S40="yes",'SOF metric 44b STP performance'!S40="yes"),"yes","no")</f>
        <v>no</v>
      </c>
      <c r="L40" s="411" t="str">
        <f>IF(AND('SOF metric 44a STP performance'!U40="yes",'SOF metric 44b STP performance'!U40="yes"),"yes","no")</f>
        <v>no</v>
      </c>
    </row>
    <row r="41" spans="1:12" x14ac:dyDescent="0.2">
      <c r="A41" s="307" t="s">
        <v>179</v>
      </c>
      <c r="B41" s="307" t="s">
        <v>203</v>
      </c>
      <c r="C41" s="148" t="s">
        <v>316</v>
      </c>
      <c r="D41" s="307" t="s">
        <v>317</v>
      </c>
      <c r="E41" s="307" t="str">
        <f>IF(AND('SOF metric 44a STP performance'!G41="yes",'SOF metric 44b STP performance'!G41="yes"),"yes","no")</f>
        <v>no</v>
      </c>
      <c r="F41" s="392" t="str">
        <f>IF(AND('SOF metric 44a STP performance'!I41="yes",'SOF metric 44b STP performance'!I41="yes"),"yes","no")</f>
        <v>no</v>
      </c>
      <c r="G41" s="392" t="str">
        <f>IF(AND('SOF metric 44a STP performance'!K41="yes",'SOF metric 44b STP performance'!K41="yes"),"yes","no")</f>
        <v>no</v>
      </c>
      <c r="H41" s="392" t="str">
        <f>IF(AND('SOF metric 44a STP performance'!M41="yes",'SOF metric 44b STP performance'!M41="yes"),"yes","no")</f>
        <v>no</v>
      </c>
      <c r="I41" s="400" t="str">
        <f>IF(AND('SOF metric 44a STP performance'!O41="yes",'SOF metric 44b STP performance'!O41="yes"),"yes","no")</f>
        <v>no</v>
      </c>
      <c r="J41" s="404" t="str">
        <f>IF(AND('SOF metric 44a STP performance'!Q41="yes",'SOF metric 44b STP performance'!Q41="yes"),"yes","no")</f>
        <v>yes</v>
      </c>
      <c r="K41" s="407" t="str">
        <f>IF(AND('SOF metric 44a STP performance'!S41="yes",'SOF metric 44b STP performance'!S41="yes"),"yes","no")</f>
        <v>yes</v>
      </c>
      <c r="L41" s="411" t="str">
        <f>IF(AND('SOF metric 44a STP performance'!U41="yes",'SOF metric 44b STP performance'!U41="yes"),"yes","no")</f>
        <v>yes</v>
      </c>
    </row>
    <row r="42" spans="1:12" x14ac:dyDescent="0.2">
      <c r="A42" s="307" t="s">
        <v>183</v>
      </c>
      <c r="B42" s="307" t="s">
        <v>211</v>
      </c>
      <c r="C42" s="148" t="s">
        <v>405</v>
      </c>
      <c r="D42" s="307" t="s">
        <v>406</v>
      </c>
      <c r="E42" s="307" t="str">
        <f>IF(AND('SOF metric 44a STP performance'!G42="yes",'SOF metric 44b STP performance'!G42="yes"),"yes","no")</f>
        <v>no</v>
      </c>
      <c r="F42" s="392" t="str">
        <f>IF(AND('SOF metric 44a STP performance'!I42="yes",'SOF metric 44b STP performance'!I42="yes"),"yes","no")</f>
        <v>no</v>
      </c>
      <c r="G42" s="392" t="str">
        <f>IF(AND('SOF metric 44a STP performance'!K42="yes",'SOF metric 44b STP performance'!K42="yes"),"yes","no")</f>
        <v>no</v>
      </c>
      <c r="H42" s="392" t="str">
        <f>IF(AND('SOF metric 44a STP performance'!M42="yes",'SOF metric 44b STP performance'!M42="yes"),"yes","no")</f>
        <v>no</v>
      </c>
      <c r="I42" s="400" t="str">
        <f>IF(AND('SOF metric 44a STP performance'!O42="yes",'SOF metric 44b STP performance'!O42="yes"),"yes","no")</f>
        <v>no</v>
      </c>
      <c r="J42" s="404" t="str">
        <f>IF(AND('SOF metric 44a STP performance'!Q42="yes",'SOF metric 44b STP performance'!Q42="yes"),"yes","no")</f>
        <v>no</v>
      </c>
      <c r="K42" s="407" t="str">
        <f>IF(AND('SOF metric 44a STP performance'!S42="yes",'SOF metric 44b STP performance'!S42="yes"),"yes","no")</f>
        <v>no</v>
      </c>
      <c r="L42" s="411" t="str">
        <f>IF(AND('SOF metric 44a STP performance'!U42="yes",'SOF metric 44b STP performance'!U42="yes"),"yes","no")</f>
        <v>no</v>
      </c>
    </row>
    <row r="43" spans="1:12" x14ac:dyDescent="0.2">
      <c r="A43" s="307" t="s">
        <v>183</v>
      </c>
      <c r="B43" s="307" t="s">
        <v>211</v>
      </c>
      <c r="C43" s="148" t="s">
        <v>234</v>
      </c>
      <c r="D43" s="307" t="s">
        <v>235</v>
      </c>
      <c r="E43" s="307" t="str">
        <f>IF(AND('SOF metric 44a STP performance'!G43="yes",'SOF metric 44b STP performance'!G43="yes"),"yes","no")</f>
        <v>no</v>
      </c>
      <c r="F43" s="392" t="str">
        <f>IF(AND('SOF metric 44a STP performance'!I43="yes",'SOF metric 44b STP performance'!I43="yes"),"yes","no")</f>
        <v>no</v>
      </c>
      <c r="G43" s="392" t="str">
        <f>IF(AND('SOF metric 44a STP performance'!K43="yes",'SOF metric 44b STP performance'!K43="yes"),"yes","no")</f>
        <v>no</v>
      </c>
      <c r="H43" s="392" t="str">
        <f>IF(AND('SOF metric 44a STP performance'!M43="yes",'SOF metric 44b STP performance'!M43="yes"),"yes","no")</f>
        <v>no</v>
      </c>
      <c r="I43" s="400" t="str">
        <f>IF(AND('SOF metric 44a STP performance'!O43="yes",'SOF metric 44b STP performance'!O43="yes"),"yes","no")</f>
        <v>no</v>
      </c>
      <c r="J43" s="404" t="str">
        <f>IF(AND('SOF metric 44a STP performance'!Q43="yes",'SOF metric 44b STP performance'!Q43="yes"),"yes","no")</f>
        <v>no</v>
      </c>
      <c r="K43" s="407" t="str">
        <f>IF(AND('SOF metric 44a STP performance'!S43="yes",'SOF metric 44b STP performance'!S43="yes"),"yes","no")</f>
        <v>no</v>
      </c>
      <c r="L43" s="411" t="str">
        <f>IF(AND('SOF metric 44a STP performance'!U43="yes",'SOF metric 44b STP performance'!U43="yes"),"yes","no")</f>
        <v>no</v>
      </c>
    </row>
    <row r="44" spans="1:12" x14ac:dyDescent="0.2">
      <c r="A44" s="307" t="s">
        <v>161</v>
      </c>
      <c r="B44" s="307" t="s">
        <v>195</v>
      </c>
      <c r="C44" s="148" t="s">
        <v>393</v>
      </c>
      <c r="D44" s="307" t="s">
        <v>394</v>
      </c>
      <c r="E44" s="307" t="str">
        <f>IF(AND('SOF metric 44a STP performance'!G44="yes",'SOF metric 44b STP performance'!G44="yes"),"yes","no")</f>
        <v>no</v>
      </c>
      <c r="F44" s="392" t="str">
        <f>IF(AND('SOF metric 44a STP performance'!I44="yes",'SOF metric 44b STP performance'!I44="yes"),"yes","no")</f>
        <v>no</v>
      </c>
      <c r="G44" s="392" t="str">
        <f>IF(AND('SOF metric 44a STP performance'!K44="yes",'SOF metric 44b STP performance'!K44="yes"),"yes","no")</f>
        <v>no</v>
      </c>
      <c r="H44" s="392" t="str">
        <f>IF(AND('SOF metric 44a STP performance'!M44="yes",'SOF metric 44b STP performance'!M44="yes"),"yes","no")</f>
        <v>no</v>
      </c>
      <c r="I44" s="400" t="str">
        <f>IF(AND('SOF metric 44a STP performance'!O44="yes",'SOF metric 44b STP performance'!O44="yes"),"yes","no")</f>
        <v>no</v>
      </c>
      <c r="J44" s="404" t="str">
        <f>IF(AND('SOF metric 44a STP performance'!Q44="yes",'SOF metric 44b STP performance'!Q44="yes"),"yes","no")</f>
        <v>no</v>
      </c>
      <c r="K44" s="407" t="str">
        <f>IF(AND('SOF metric 44a STP performance'!S44="yes",'SOF metric 44b STP performance'!S44="yes"),"yes","no")</f>
        <v>no</v>
      </c>
      <c r="L44" s="411" t="str">
        <f>IF(AND('SOF metric 44a STP performance'!U44="yes",'SOF metric 44b STP performance'!U44="yes"),"yes","no")</f>
        <v>yes</v>
      </c>
    </row>
    <row r="45" spans="1:12" x14ac:dyDescent="0.2">
      <c r="A45" s="307" t="s">
        <v>180</v>
      </c>
      <c r="B45" s="307" t="s">
        <v>215</v>
      </c>
      <c r="C45" s="148" t="s">
        <v>274</v>
      </c>
      <c r="D45" s="307" t="s">
        <v>275</v>
      </c>
      <c r="E45" s="307" t="str">
        <f>IF(AND('SOF metric 44a STP performance'!G45="yes",'SOF metric 44b STP performance'!G45="yes"),"yes","no")</f>
        <v>yes</v>
      </c>
      <c r="F45" s="392" t="str">
        <f>IF(AND('SOF metric 44a STP performance'!I45="yes",'SOF metric 44b STP performance'!I45="yes"),"yes","no")</f>
        <v>yes</v>
      </c>
      <c r="G45" s="392" t="str">
        <f>IF(AND('SOF metric 44a STP performance'!K45="yes",'SOF metric 44b STP performance'!K45="yes"),"yes","no")</f>
        <v>yes</v>
      </c>
      <c r="H45" s="392" t="str">
        <f>IF(AND('SOF metric 44a STP performance'!M45="yes",'SOF metric 44b STP performance'!M45="yes"),"yes","no")</f>
        <v>yes</v>
      </c>
      <c r="I45" s="400" t="str">
        <f>IF(AND('SOF metric 44a STP performance'!O45="yes",'SOF metric 44b STP performance'!O45="yes"),"yes","no")</f>
        <v>yes</v>
      </c>
      <c r="J45" s="404" t="str">
        <f>IF(AND('SOF metric 44a STP performance'!Q45="yes",'SOF metric 44b STP performance'!Q45="yes"),"yes","no")</f>
        <v>yes</v>
      </c>
      <c r="K45" s="407" t="str">
        <f>IF(AND('SOF metric 44a STP performance'!S45="yes",'SOF metric 44b STP performance'!S45="yes"),"yes","no")</f>
        <v>yes</v>
      </c>
      <c r="L45" s="411" t="str">
        <f>IF(AND('SOF metric 44a STP performance'!U45="yes",'SOF metric 44b STP performance'!U45="yes"),"yes","no")</f>
        <v>yes</v>
      </c>
    </row>
    <row r="46" spans="1:12" x14ac:dyDescent="0.2">
      <c r="A46" s="307" t="s">
        <v>181</v>
      </c>
      <c r="B46" s="307" t="s">
        <v>199</v>
      </c>
      <c r="C46" s="148" t="s">
        <v>227</v>
      </c>
      <c r="D46" s="307" t="s">
        <v>228</v>
      </c>
      <c r="E46" s="307" t="str">
        <f>IF(AND('SOF metric 44a STP performance'!G46="yes",'SOF metric 44b STP performance'!G46="yes"),"yes","no")</f>
        <v>yes</v>
      </c>
      <c r="F46" s="392" t="str">
        <f>IF(AND('SOF metric 44a STP performance'!I46="yes",'SOF metric 44b STP performance'!I46="yes"),"yes","no")</f>
        <v>yes</v>
      </c>
      <c r="G46" s="392" t="str">
        <f>IF(AND('SOF metric 44a STP performance'!K46="yes",'SOF metric 44b STP performance'!K46="yes"),"yes","no")</f>
        <v>yes</v>
      </c>
      <c r="H46" s="392" t="str">
        <f>IF(AND('SOF metric 44a STP performance'!M46="yes",'SOF metric 44b STP performance'!M46="yes"),"yes","no")</f>
        <v>yes</v>
      </c>
      <c r="I46" s="400" t="str">
        <f>IF(AND('SOF metric 44a STP performance'!O46="yes",'SOF metric 44b STP performance'!O46="yes"),"yes","no")</f>
        <v>yes</v>
      </c>
      <c r="J46" s="404" t="str">
        <f>IF(AND('SOF metric 44a STP performance'!Q46="yes",'SOF metric 44b STP performance'!Q46="yes"),"yes","no")</f>
        <v>yes</v>
      </c>
      <c r="K46" s="407" t="str">
        <f>IF(AND('SOF metric 44a STP performance'!S46="yes",'SOF metric 44b STP performance'!S46="yes"),"yes","no")</f>
        <v>yes</v>
      </c>
      <c r="L46" s="411" t="str">
        <f>IF(AND('SOF metric 44a STP performance'!U46="yes",'SOF metric 44b STP performance'!U46="yes"),"yes","no")</f>
        <v>no</v>
      </c>
    </row>
    <row r="48" spans="1:12" x14ac:dyDescent="0.2">
      <c r="C48" s="107" t="s">
        <v>555</v>
      </c>
      <c r="E48" s="307">
        <f>COUNTIF(E5:E46,"yes")</f>
        <v>13</v>
      </c>
      <c r="F48" s="392">
        <f t="shared" ref="F48:L48" si="0">COUNTIF(F5:F46,"yes")</f>
        <v>13</v>
      </c>
      <c r="G48" s="392">
        <f t="shared" si="0"/>
        <v>13</v>
      </c>
      <c r="H48" s="392">
        <f t="shared" si="0"/>
        <v>13</v>
      </c>
      <c r="I48" s="400">
        <f t="shared" si="0"/>
        <v>14</v>
      </c>
      <c r="J48" s="404">
        <f t="shared" si="0"/>
        <v>17</v>
      </c>
      <c r="K48" s="407">
        <f t="shared" si="0"/>
        <v>16</v>
      </c>
      <c r="L48" s="411">
        <f>COUNTIF(L5:L46,"yes")</f>
        <v>20</v>
      </c>
    </row>
  </sheetData>
  <dataConsolidate/>
  <phoneticPr fontId="12" type="noConversion"/>
  <conditionalFormatting sqref="E5:E46">
    <cfRule type="expression" dxfId="138" priority="13">
      <formula>E5="yes"</formula>
    </cfRule>
  </conditionalFormatting>
  <conditionalFormatting sqref="C5:C46">
    <cfRule type="expression" dxfId="137" priority="12">
      <formula>$L5="yes"</formula>
    </cfRule>
  </conditionalFormatting>
  <conditionalFormatting sqref="F5:F46">
    <cfRule type="expression" dxfId="136" priority="8">
      <formula>F5="yes"</formula>
    </cfRule>
  </conditionalFormatting>
  <conditionalFormatting sqref="G5:G46">
    <cfRule type="expression" dxfId="135" priority="7">
      <formula>G5="yes"</formula>
    </cfRule>
  </conditionalFormatting>
  <conditionalFormatting sqref="H5:H46">
    <cfRule type="expression" dxfId="134" priority="6">
      <formula>H5="yes"</formula>
    </cfRule>
  </conditionalFormatting>
  <conditionalFormatting sqref="I5:I46">
    <cfRule type="expression" dxfId="133" priority="5">
      <formula>I5="yes"</formula>
    </cfRule>
  </conditionalFormatting>
  <conditionalFormatting sqref="J5:J46">
    <cfRule type="expression" dxfId="132" priority="4">
      <formula>J5="yes"</formula>
    </cfRule>
  </conditionalFormatting>
  <conditionalFormatting sqref="K5:K46">
    <cfRule type="expression" dxfId="131" priority="3">
      <formula>K5="yes"</formula>
    </cfRule>
  </conditionalFormatting>
  <conditionalFormatting sqref="L5:L46">
    <cfRule type="expression" dxfId="130" priority="1">
      <formula>L5="yes"</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0B02-062C-400F-817B-DD1C161C1E77}">
  <dimension ref="A1:N53"/>
  <sheetViews>
    <sheetView workbookViewId="0">
      <pane ySplit="4" topLeftCell="A5" activePane="bottomLeft" state="frozen"/>
      <selection activeCell="C1" sqref="C1"/>
      <selection pane="bottomLeft"/>
    </sheetView>
  </sheetViews>
  <sheetFormatPr defaultColWidth="8.77734375" defaultRowHeight="10" x14ac:dyDescent="0.2"/>
  <cols>
    <col min="1" max="1" width="44" style="307" bestFit="1" customWidth="1"/>
    <col min="2" max="2" width="15.33203125" style="307" bestFit="1" customWidth="1"/>
    <col min="3" max="3" width="64.77734375" style="307" bestFit="1" customWidth="1"/>
    <col min="4" max="4" width="15.77734375" style="307" bestFit="1" customWidth="1"/>
    <col min="5" max="5" width="20.77734375" style="307" customWidth="1"/>
    <col min="6" max="8" width="20.77734375" style="392" customWidth="1"/>
    <col min="9" max="9" width="19.6640625" style="307" customWidth="1"/>
    <col min="10" max="10" width="19.6640625" style="404" customWidth="1"/>
    <col min="11" max="11" width="19.6640625" style="407" customWidth="1"/>
    <col min="12" max="12" width="19.6640625" style="411" customWidth="1"/>
    <col min="13" max="13" width="6.77734375" style="307" customWidth="1"/>
    <col min="14" max="16384" width="8.77734375" style="307"/>
  </cols>
  <sheetData>
    <row r="1" spans="1:12" ht="34.5" customHeight="1" x14ac:dyDescent="0.3">
      <c r="C1" s="383" t="s">
        <v>533</v>
      </c>
    </row>
    <row r="2" spans="1:12" ht="15.75" customHeight="1" x14ac:dyDescent="0.35">
      <c r="C2" s="74"/>
    </row>
    <row r="3" spans="1:12" ht="17.25" customHeight="1" x14ac:dyDescent="0.25">
      <c r="C3" s="163" t="s">
        <v>644</v>
      </c>
      <c r="E3" s="117"/>
      <c r="F3" s="117"/>
      <c r="G3" s="117"/>
      <c r="H3" s="117"/>
    </row>
    <row r="4" spans="1:12" ht="25.5" customHeight="1" x14ac:dyDescent="0.2">
      <c r="A4" s="355" t="s">
        <v>186</v>
      </c>
      <c r="B4" s="355" t="s">
        <v>187</v>
      </c>
      <c r="C4" s="355" t="s">
        <v>188</v>
      </c>
      <c r="D4" s="355" t="s">
        <v>189</v>
      </c>
      <c r="E4" s="102" t="s">
        <v>482</v>
      </c>
      <c r="F4" s="102" t="s">
        <v>611</v>
      </c>
      <c r="G4" s="102" t="s">
        <v>612</v>
      </c>
      <c r="H4" s="102" t="s">
        <v>613</v>
      </c>
      <c r="I4" s="102" t="s">
        <v>625</v>
      </c>
      <c r="J4" s="102" t="s">
        <v>630</v>
      </c>
      <c r="K4" s="102" t="s">
        <v>635</v>
      </c>
      <c r="L4" s="102" t="s">
        <v>641</v>
      </c>
    </row>
    <row r="5" spans="1:12" ht="10" customHeight="1" x14ac:dyDescent="0.2">
      <c r="A5" s="307" t="s">
        <v>184</v>
      </c>
      <c r="B5" s="307" t="s">
        <v>190</v>
      </c>
      <c r="C5" s="148" t="s">
        <v>191</v>
      </c>
      <c r="D5" s="307" t="s">
        <v>192</v>
      </c>
      <c r="E5" s="103" t="str">
        <f>IF(AND('SOF metric 44a STP performance'!G5="no",'SOF metric 44b STP performance'!G5="no"),"yes","no")</f>
        <v>no</v>
      </c>
      <c r="F5" s="103" t="str">
        <f>IF(AND('SOF metric 44a STP performance'!I5="no",'SOF metric 44b STP performance'!I5="no"),"yes","no")</f>
        <v>no</v>
      </c>
      <c r="G5" s="103" t="str">
        <f>IF(AND('SOF metric 44a STP performance'!K5="no",'SOF metric 44b STP performance'!K5="no"),"yes","no")</f>
        <v>no</v>
      </c>
      <c r="H5" s="103" t="str">
        <f>IF(AND('SOF metric 44a STP performance'!M5="no",'SOF metric 44b STP performance'!M5="no"),"yes","no")</f>
        <v>no</v>
      </c>
      <c r="I5" s="103" t="str">
        <f>IF(AND('SOF metric 44a STP performance'!O5="no",'SOF metric 44b STP performance'!O5="no"),"yes","no")</f>
        <v>no</v>
      </c>
      <c r="J5" s="103" t="str">
        <f>IF(AND('SOF metric 44a STP performance'!Q5="no",'SOF metric 44b STP performance'!Q5="no"),"yes","no")</f>
        <v>no</v>
      </c>
      <c r="K5" s="103" t="str">
        <f>IF(AND('SOF metric 44a STP performance'!S5="no",'SOF metric 44b STP performance'!S5="no"),"yes","no")</f>
        <v>no</v>
      </c>
      <c r="L5" s="103" t="str">
        <f>IF(AND('SOF metric 44a STP performance'!U5="no",'SOF metric 44b STP performance'!U5="no"),"yes","no")</f>
        <v>no</v>
      </c>
    </row>
    <row r="6" spans="1:12" ht="10" customHeight="1" x14ac:dyDescent="0.2">
      <c r="A6" s="307" t="s">
        <v>179</v>
      </c>
      <c r="B6" s="307" t="s">
        <v>203</v>
      </c>
      <c r="C6" s="148" t="s">
        <v>208</v>
      </c>
      <c r="D6" s="307" t="s">
        <v>209</v>
      </c>
      <c r="E6" s="103" t="str">
        <f>IF(AND('SOF metric 44a STP performance'!G6="no",'SOF metric 44b STP performance'!G6="no"),"yes","no")</f>
        <v>no</v>
      </c>
      <c r="F6" s="103" t="str">
        <f>IF(AND('SOF metric 44a STP performance'!I6="no",'SOF metric 44b STP performance'!I6="no"),"yes","no")</f>
        <v>no</v>
      </c>
      <c r="G6" s="103" t="str">
        <f>IF(AND('SOF metric 44a STP performance'!K6="no",'SOF metric 44b STP performance'!K6="no"),"yes","no")</f>
        <v>no</v>
      </c>
      <c r="H6" s="103" t="str">
        <f>IF(AND('SOF metric 44a STP performance'!M6="no",'SOF metric 44b STP performance'!M6="no"),"yes","no")</f>
        <v>no</v>
      </c>
      <c r="I6" s="103" t="str">
        <f>IF(AND('SOF metric 44a STP performance'!O6="no",'SOF metric 44b STP performance'!O6="no"),"yes","no")</f>
        <v>no</v>
      </c>
      <c r="J6" s="103" t="str">
        <f>IF(AND('SOF metric 44a STP performance'!Q6="no",'SOF metric 44b STP performance'!Q6="no"),"yes","no")</f>
        <v>no</v>
      </c>
      <c r="K6" s="103" t="str">
        <f>IF(AND('SOF metric 44a STP performance'!S6="no",'SOF metric 44b STP performance'!S6="no"),"yes","no")</f>
        <v>no</v>
      </c>
      <c r="L6" s="103" t="str">
        <f>IF(AND('SOF metric 44a STP performance'!U6="no",'SOF metric 44b STP performance'!U6="no"),"yes","no")</f>
        <v>no</v>
      </c>
    </row>
    <row r="7" spans="1:12" ht="10" customHeight="1" x14ac:dyDescent="0.2">
      <c r="A7" s="307" t="s">
        <v>180</v>
      </c>
      <c r="B7" s="307" t="s">
        <v>215</v>
      </c>
      <c r="C7" s="148" t="s">
        <v>216</v>
      </c>
      <c r="D7" s="307" t="s">
        <v>217</v>
      </c>
      <c r="E7" s="103" t="str">
        <f>IF(AND('SOF metric 44a STP performance'!G7="no",'SOF metric 44b STP performance'!G7="no"),"yes","no")</f>
        <v>no</v>
      </c>
      <c r="F7" s="103" t="str">
        <f>IF(AND('SOF metric 44a STP performance'!I7="no",'SOF metric 44b STP performance'!I7="no"),"yes","no")</f>
        <v>no</v>
      </c>
      <c r="G7" s="103" t="str">
        <f>IF(AND('SOF metric 44a STP performance'!K7="no",'SOF metric 44b STP performance'!K7="no"),"yes","no")</f>
        <v>no</v>
      </c>
      <c r="H7" s="103" t="str">
        <f>IF(AND('SOF metric 44a STP performance'!M7="no",'SOF metric 44b STP performance'!M7="no"),"yes","no")</f>
        <v>no</v>
      </c>
      <c r="I7" s="103" t="str">
        <f>IF(AND('SOF metric 44a STP performance'!O7="no",'SOF metric 44b STP performance'!O7="no"),"yes","no")</f>
        <v>no</v>
      </c>
      <c r="J7" s="103" t="str">
        <f>IF(AND('SOF metric 44a STP performance'!Q7="no",'SOF metric 44b STP performance'!Q7="no"),"yes","no")</f>
        <v>no</v>
      </c>
      <c r="K7" s="103" t="str">
        <f>IF(AND('SOF metric 44a STP performance'!S7="no",'SOF metric 44b STP performance'!S7="no"),"yes","no")</f>
        <v>no</v>
      </c>
      <c r="L7" s="103" t="str">
        <f>IF(AND('SOF metric 44a STP performance'!U7="no",'SOF metric 44b STP performance'!U7="no"),"yes","no")</f>
        <v>no</v>
      </c>
    </row>
    <row r="8" spans="1:12" ht="10" customHeight="1" x14ac:dyDescent="0.2">
      <c r="A8" s="307" t="s">
        <v>184</v>
      </c>
      <c r="B8" s="307" t="s">
        <v>190</v>
      </c>
      <c r="C8" s="148" t="s">
        <v>237</v>
      </c>
      <c r="D8" s="307" t="s">
        <v>238</v>
      </c>
      <c r="E8" s="103" t="str">
        <f>IF(AND('SOF metric 44a STP performance'!G8="no",'SOF metric 44b STP performance'!G8="no"),"yes","no")</f>
        <v>no</v>
      </c>
      <c r="F8" s="103" t="str">
        <f>IF(AND('SOF metric 44a STP performance'!I8="no",'SOF metric 44b STP performance'!I8="no"),"yes","no")</f>
        <v>no</v>
      </c>
      <c r="G8" s="103" t="str">
        <f>IF(AND('SOF metric 44a STP performance'!K8="no",'SOF metric 44b STP performance'!K8="no"),"yes","no")</f>
        <v>no</v>
      </c>
      <c r="H8" s="103" t="str">
        <f>IF(AND('SOF metric 44a STP performance'!M8="no",'SOF metric 44b STP performance'!M8="no"),"yes","no")</f>
        <v>no</v>
      </c>
      <c r="I8" s="103" t="str">
        <f>IF(AND('SOF metric 44a STP performance'!O8="no",'SOF metric 44b STP performance'!O8="no"),"yes","no")</f>
        <v>no</v>
      </c>
      <c r="J8" s="103" t="str">
        <f>IF(AND('SOF metric 44a STP performance'!Q8="no",'SOF metric 44b STP performance'!Q8="no"),"yes","no")</f>
        <v>no</v>
      </c>
      <c r="K8" s="103" t="str">
        <f>IF(AND('SOF metric 44a STP performance'!S8="no",'SOF metric 44b STP performance'!S8="no"),"yes","no")</f>
        <v>no</v>
      </c>
      <c r="L8" s="103" t="str">
        <f>IF(AND('SOF metric 44a STP performance'!U8="no",'SOF metric 44b STP performance'!U8="no"),"yes","no")</f>
        <v>no</v>
      </c>
    </row>
    <row r="9" spans="1:12" ht="10" customHeight="1" x14ac:dyDescent="0.2">
      <c r="A9" s="307" t="s">
        <v>183</v>
      </c>
      <c r="B9" s="307" t="s">
        <v>211</v>
      </c>
      <c r="C9" s="148" t="s">
        <v>212</v>
      </c>
      <c r="D9" s="307" t="s">
        <v>213</v>
      </c>
      <c r="E9" s="103" t="str">
        <f>IF(AND('SOF metric 44a STP performance'!G9="no",'SOF metric 44b STP performance'!G9="no"),"yes","no")</f>
        <v>no</v>
      </c>
      <c r="F9" s="103" t="str">
        <f>IF(AND('SOF metric 44a STP performance'!I9="no",'SOF metric 44b STP performance'!I9="no"),"yes","no")</f>
        <v>no</v>
      </c>
      <c r="G9" s="103" t="str">
        <f>IF(AND('SOF metric 44a STP performance'!K9="no",'SOF metric 44b STP performance'!K9="no"),"yes","no")</f>
        <v>no</v>
      </c>
      <c r="H9" s="103" t="str">
        <f>IF(AND('SOF metric 44a STP performance'!M9="no",'SOF metric 44b STP performance'!M9="no"),"yes","no")</f>
        <v>no</v>
      </c>
      <c r="I9" s="103" t="str">
        <f>IF(AND('SOF metric 44a STP performance'!O9="no",'SOF metric 44b STP performance'!O9="no"),"yes","no")</f>
        <v>no</v>
      </c>
      <c r="J9" s="103" t="str">
        <f>IF(AND('SOF metric 44a STP performance'!Q9="no",'SOF metric 44b STP performance'!Q9="no"),"yes","no")</f>
        <v>no</v>
      </c>
      <c r="K9" s="103" t="str">
        <f>IF(AND('SOF metric 44a STP performance'!S9="no",'SOF metric 44b STP performance'!S9="no"),"yes","no")</f>
        <v>no</v>
      </c>
      <c r="L9" s="103" t="str">
        <f>IF(AND('SOF metric 44a STP performance'!U9="no",'SOF metric 44b STP performance'!U9="no"),"yes","no")</f>
        <v>no</v>
      </c>
    </row>
    <row r="10" spans="1:12" ht="10" customHeight="1" x14ac:dyDescent="0.2">
      <c r="A10" s="307" t="s">
        <v>179</v>
      </c>
      <c r="B10" s="307" t="s">
        <v>203</v>
      </c>
      <c r="C10" s="148" t="s">
        <v>243</v>
      </c>
      <c r="D10" s="307" t="s">
        <v>244</v>
      </c>
      <c r="E10" s="103" t="str">
        <f>IF(AND('SOF metric 44a STP performance'!G10="no",'SOF metric 44b STP performance'!G10="no"),"yes","no")</f>
        <v>no</v>
      </c>
      <c r="F10" s="103" t="str">
        <f>IF(AND('SOF metric 44a STP performance'!I10="no",'SOF metric 44b STP performance'!I10="no"),"yes","no")</f>
        <v>no</v>
      </c>
      <c r="G10" s="103" t="str">
        <f>IF(AND('SOF metric 44a STP performance'!K10="no",'SOF metric 44b STP performance'!K10="no"),"yes","no")</f>
        <v>no</v>
      </c>
      <c r="H10" s="103" t="str">
        <f>IF(AND('SOF metric 44a STP performance'!M10="no",'SOF metric 44b STP performance'!M10="no"),"yes","no")</f>
        <v>no</v>
      </c>
      <c r="I10" s="103" t="str">
        <f>IF(AND('SOF metric 44a STP performance'!O10="no",'SOF metric 44b STP performance'!O10="no"),"yes","no")</f>
        <v>no</v>
      </c>
      <c r="J10" s="103" t="str">
        <f>IF(AND('SOF metric 44a STP performance'!Q10="no",'SOF metric 44b STP performance'!Q10="no"),"yes","no")</f>
        <v>no</v>
      </c>
      <c r="K10" s="103" t="str">
        <f>IF(AND('SOF metric 44a STP performance'!S10="no",'SOF metric 44b STP performance'!S10="no"),"yes","no")</f>
        <v>no</v>
      </c>
      <c r="L10" s="103" t="str">
        <f>IF(AND('SOF metric 44a STP performance'!U10="no",'SOF metric 44b STP performance'!U10="no"),"yes","no")</f>
        <v>no</v>
      </c>
    </row>
    <row r="11" spans="1:12" ht="10" customHeight="1" x14ac:dyDescent="0.2">
      <c r="A11" s="307" t="s">
        <v>182</v>
      </c>
      <c r="B11" s="307" t="s">
        <v>219</v>
      </c>
      <c r="C11" s="148" t="s">
        <v>251</v>
      </c>
      <c r="D11" s="307" t="s">
        <v>252</v>
      </c>
      <c r="E11" s="103" t="str">
        <f>IF(AND('SOF metric 44a STP performance'!G11="no",'SOF metric 44b STP performance'!G11="no"),"yes","no")</f>
        <v>no</v>
      </c>
      <c r="F11" s="103" t="str">
        <f>IF(AND('SOF metric 44a STP performance'!I11="no",'SOF metric 44b STP performance'!I11="no"),"yes","no")</f>
        <v>no</v>
      </c>
      <c r="G11" s="103" t="str">
        <f>IF(AND('SOF metric 44a STP performance'!K11="no",'SOF metric 44b STP performance'!K11="no"),"yes","no")</f>
        <v>no</v>
      </c>
      <c r="H11" s="103" t="str">
        <f>IF(AND('SOF metric 44a STP performance'!M11="no",'SOF metric 44b STP performance'!M11="no"),"yes","no")</f>
        <v>no</v>
      </c>
      <c r="I11" s="103" t="str">
        <f>IF(AND('SOF metric 44a STP performance'!O11="no",'SOF metric 44b STP performance'!O11="no"),"yes","no")</f>
        <v>no</v>
      </c>
      <c r="J11" s="103" t="str">
        <f>IF(AND('SOF metric 44a STP performance'!Q11="no",'SOF metric 44b STP performance'!Q11="no"),"yes","no")</f>
        <v>no</v>
      </c>
      <c r="K11" s="103" t="str">
        <f>IF(AND('SOF metric 44a STP performance'!S11="no",'SOF metric 44b STP performance'!S11="no"),"yes","no")</f>
        <v>no</v>
      </c>
      <c r="L11" s="103" t="str">
        <f>IF(AND('SOF metric 44a STP performance'!U11="no",'SOF metric 44b STP performance'!U11="no"),"yes","no")</f>
        <v>no</v>
      </c>
    </row>
    <row r="12" spans="1:12" ht="10" customHeight="1" x14ac:dyDescent="0.2">
      <c r="A12" s="307" t="s">
        <v>184</v>
      </c>
      <c r="B12" s="307" t="s">
        <v>190</v>
      </c>
      <c r="C12" s="148" t="s">
        <v>324</v>
      </c>
      <c r="D12" s="307" t="s">
        <v>325</v>
      </c>
      <c r="E12" s="103" t="str">
        <f>IF(AND('SOF metric 44a STP performance'!G12="no",'SOF metric 44b STP performance'!G12="no"),"yes","no")</f>
        <v>no</v>
      </c>
      <c r="F12" s="103" t="str">
        <f>IF(AND('SOF metric 44a STP performance'!I12="no",'SOF metric 44b STP performance'!I12="no"),"yes","no")</f>
        <v>no</v>
      </c>
      <c r="G12" s="103" t="str">
        <f>IF(AND('SOF metric 44a STP performance'!K12="no",'SOF metric 44b STP performance'!K12="no"),"yes","no")</f>
        <v>no</v>
      </c>
      <c r="H12" s="103" t="str">
        <f>IF(AND('SOF metric 44a STP performance'!M12="no",'SOF metric 44b STP performance'!M12="no"),"yes","no")</f>
        <v>no</v>
      </c>
      <c r="I12" s="103" t="str">
        <f>IF(AND('SOF metric 44a STP performance'!O12="no",'SOF metric 44b STP performance'!O12="no"),"yes","no")</f>
        <v>no</v>
      </c>
      <c r="J12" s="103" t="str">
        <f>IF(AND('SOF metric 44a STP performance'!Q12="no",'SOF metric 44b STP performance'!Q12="no"),"yes","no")</f>
        <v>no</v>
      </c>
      <c r="K12" s="103" t="str">
        <f>IF(AND('SOF metric 44a STP performance'!S12="no",'SOF metric 44b STP performance'!S12="no"),"yes","no")</f>
        <v>no</v>
      </c>
      <c r="L12" s="103" t="str">
        <f>IF(AND('SOF metric 44a STP performance'!U12="no",'SOF metric 44b STP performance'!U12="no"),"yes","no")</f>
        <v>no</v>
      </c>
    </row>
    <row r="13" spans="1:12" ht="10" customHeight="1" x14ac:dyDescent="0.2">
      <c r="A13" s="307" t="s">
        <v>180</v>
      </c>
      <c r="B13" s="307" t="s">
        <v>215</v>
      </c>
      <c r="C13" s="148" t="s">
        <v>261</v>
      </c>
      <c r="D13" s="307" t="s">
        <v>262</v>
      </c>
      <c r="E13" s="103" t="str">
        <f>IF(AND('SOF metric 44a STP performance'!G13="no",'SOF metric 44b STP performance'!G13="no"),"yes","no")</f>
        <v>no</v>
      </c>
      <c r="F13" s="103" t="str">
        <f>IF(AND('SOF metric 44a STP performance'!I13="no",'SOF metric 44b STP performance'!I13="no"),"yes","no")</f>
        <v>no</v>
      </c>
      <c r="G13" s="103" t="str">
        <f>IF(AND('SOF metric 44a STP performance'!K13="no",'SOF metric 44b STP performance'!K13="no"),"yes","no")</f>
        <v>no</v>
      </c>
      <c r="H13" s="103" t="str">
        <f>IF(AND('SOF metric 44a STP performance'!M13="no",'SOF metric 44b STP performance'!M13="no"),"yes","no")</f>
        <v>no</v>
      </c>
      <c r="I13" s="103" t="str">
        <f>IF(AND('SOF metric 44a STP performance'!O13="no",'SOF metric 44b STP performance'!O13="no"),"yes","no")</f>
        <v>no</v>
      </c>
      <c r="J13" s="103" t="str">
        <f>IF(AND('SOF metric 44a STP performance'!Q13="no",'SOF metric 44b STP performance'!Q13="no"),"yes","no")</f>
        <v>no</v>
      </c>
      <c r="K13" s="103" t="str">
        <f>IF(AND('SOF metric 44a STP performance'!S13="no",'SOF metric 44b STP performance'!S13="no"),"yes","no")</f>
        <v>no</v>
      </c>
      <c r="L13" s="103" t="str">
        <f>IF(AND('SOF metric 44a STP performance'!U13="no",'SOF metric 44b STP performance'!U13="no"),"yes","no")</f>
        <v>no</v>
      </c>
    </row>
    <row r="14" spans="1:12" ht="10" customHeight="1" x14ac:dyDescent="0.2">
      <c r="A14" s="307" t="s">
        <v>181</v>
      </c>
      <c r="B14" s="307" t="s">
        <v>199</v>
      </c>
      <c r="C14" s="148" t="s">
        <v>257</v>
      </c>
      <c r="D14" s="307" t="s">
        <v>258</v>
      </c>
      <c r="E14" s="103" t="str">
        <f>IF(AND('SOF metric 44a STP performance'!G14="no",'SOF metric 44b STP performance'!G14="no"),"yes","no")</f>
        <v>no</v>
      </c>
      <c r="F14" s="103" t="str">
        <f>IF(AND('SOF metric 44a STP performance'!I14="no",'SOF metric 44b STP performance'!I14="no"),"yes","no")</f>
        <v>no</v>
      </c>
      <c r="G14" s="103" t="str">
        <f>IF(AND('SOF metric 44a STP performance'!K14="no",'SOF metric 44b STP performance'!K14="no"),"yes","no")</f>
        <v>no</v>
      </c>
      <c r="H14" s="103" t="str">
        <f>IF(AND('SOF metric 44a STP performance'!M14="no",'SOF metric 44b STP performance'!M14="no"),"yes","no")</f>
        <v>no</v>
      </c>
      <c r="I14" s="103" t="str">
        <f>IF(AND('SOF metric 44a STP performance'!O14="no",'SOF metric 44b STP performance'!O14="no"),"yes","no")</f>
        <v>no</v>
      </c>
      <c r="J14" s="103" t="str">
        <f>IF(AND('SOF metric 44a STP performance'!Q14="no",'SOF metric 44b STP performance'!Q14="no"),"yes","no")</f>
        <v>no</v>
      </c>
      <c r="K14" s="103" t="str">
        <f>IF(AND('SOF metric 44a STP performance'!S14="no",'SOF metric 44b STP performance'!S14="no"),"yes","no")</f>
        <v>no</v>
      </c>
      <c r="L14" s="103" t="str">
        <f>IF(AND('SOF metric 44a STP performance'!U14="no",'SOF metric 44b STP performance'!U14="no"),"yes","no")</f>
        <v>no</v>
      </c>
    </row>
    <row r="15" spans="1:12" ht="10" customHeight="1" x14ac:dyDescent="0.2">
      <c r="A15" s="307" t="s">
        <v>184</v>
      </c>
      <c r="B15" s="307" t="s">
        <v>190</v>
      </c>
      <c r="C15" s="148" t="s">
        <v>267</v>
      </c>
      <c r="D15" s="307" t="s">
        <v>268</v>
      </c>
      <c r="E15" s="103" t="str">
        <f>IF(AND('SOF metric 44a STP performance'!G15="no",'SOF metric 44b STP performance'!G15="no"),"yes","no")</f>
        <v>no</v>
      </c>
      <c r="F15" s="103" t="str">
        <f>IF(AND('SOF metric 44a STP performance'!I15="no",'SOF metric 44b STP performance'!I15="no"),"yes","no")</f>
        <v>no</v>
      </c>
      <c r="G15" s="103" t="str">
        <f>IF(AND('SOF metric 44a STP performance'!K15="no",'SOF metric 44b STP performance'!K15="no"),"yes","no")</f>
        <v>no</v>
      </c>
      <c r="H15" s="103" t="str">
        <f>IF(AND('SOF metric 44a STP performance'!M15="no",'SOF metric 44b STP performance'!M15="no"),"yes","no")</f>
        <v>no</v>
      </c>
      <c r="I15" s="103" t="str">
        <f>IF(AND('SOF metric 44a STP performance'!O15="no",'SOF metric 44b STP performance'!O15="no"),"yes","no")</f>
        <v>no</v>
      </c>
      <c r="J15" s="103" t="str">
        <f>IF(AND('SOF metric 44a STP performance'!Q15="no",'SOF metric 44b STP performance'!Q15="no"),"yes","no")</f>
        <v>no</v>
      </c>
      <c r="K15" s="103" t="str">
        <f>IF(AND('SOF metric 44a STP performance'!S15="no",'SOF metric 44b STP performance'!S15="no"),"yes","no")</f>
        <v>no</v>
      </c>
      <c r="L15" s="103" t="str">
        <f>IF(AND('SOF metric 44a STP performance'!U15="no",'SOF metric 44b STP performance'!U15="no"),"yes","no")</f>
        <v>no</v>
      </c>
    </row>
    <row r="16" spans="1:12" ht="10" customHeight="1" x14ac:dyDescent="0.2">
      <c r="A16" s="307" t="s">
        <v>184</v>
      </c>
      <c r="B16" s="307" t="s">
        <v>190</v>
      </c>
      <c r="C16" s="148" t="s">
        <v>271</v>
      </c>
      <c r="D16" s="307" t="s">
        <v>272</v>
      </c>
      <c r="E16" s="103" t="str">
        <f>IF(AND('SOF metric 44a STP performance'!G16="no",'SOF metric 44b STP performance'!G16="no"),"yes","no")</f>
        <v>no</v>
      </c>
      <c r="F16" s="103" t="str">
        <f>IF(AND('SOF metric 44a STP performance'!I16="no",'SOF metric 44b STP performance'!I16="no"),"yes","no")</f>
        <v>no</v>
      </c>
      <c r="G16" s="103" t="str">
        <f>IF(AND('SOF metric 44a STP performance'!K16="no",'SOF metric 44b STP performance'!K16="no"),"yes","no")</f>
        <v>no</v>
      </c>
      <c r="H16" s="103" t="str">
        <f>IF(AND('SOF metric 44a STP performance'!M16="no",'SOF metric 44b STP performance'!M16="no"),"yes","no")</f>
        <v>no</v>
      </c>
      <c r="I16" s="103" t="str">
        <f>IF(AND('SOF metric 44a STP performance'!O16="no",'SOF metric 44b STP performance'!O16="no"),"yes","no")</f>
        <v>no</v>
      </c>
      <c r="J16" s="103" t="str">
        <f>IF(AND('SOF metric 44a STP performance'!Q16="no",'SOF metric 44b STP performance'!Q16="no"),"yes","no")</f>
        <v>no</v>
      </c>
      <c r="K16" s="103" t="str">
        <f>IF(AND('SOF metric 44a STP performance'!S16="no",'SOF metric 44b STP performance'!S16="no"),"yes","no")</f>
        <v>no</v>
      </c>
      <c r="L16" s="103" t="str">
        <f>IF(AND('SOF metric 44a STP performance'!U16="no",'SOF metric 44b STP performance'!U16="no"),"yes","no")</f>
        <v>no</v>
      </c>
    </row>
    <row r="17" spans="1:14" ht="10" customHeight="1" x14ac:dyDescent="0.2">
      <c r="A17" s="307" t="s">
        <v>161</v>
      </c>
      <c r="B17" s="307" t="s">
        <v>195</v>
      </c>
      <c r="C17" s="148" t="s">
        <v>196</v>
      </c>
      <c r="D17" s="307" t="s">
        <v>197</v>
      </c>
      <c r="E17" s="103" t="str">
        <f>IF(AND('SOF metric 44a STP performance'!G17="no",'SOF metric 44b STP performance'!G17="no"),"yes","no")</f>
        <v>no</v>
      </c>
      <c r="F17" s="103" t="str">
        <f>IF(AND('SOF metric 44a STP performance'!I17="no",'SOF metric 44b STP performance'!I17="no"),"yes","no")</f>
        <v>no</v>
      </c>
      <c r="G17" s="103" t="str">
        <f>IF(AND('SOF metric 44a STP performance'!K17="no",'SOF metric 44b STP performance'!K17="no"),"yes","no")</f>
        <v>no</v>
      </c>
      <c r="H17" s="103" t="str">
        <f>IF(AND('SOF metric 44a STP performance'!M17="no",'SOF metric 44b STP performance'!M17="no"),"yes","no")</f>
        <v>no</v>
      </c>
      <c r="I17" s="103" t="str">
        <f>IF(AND('SOF metric 44a STP performance'!O17="no",'SOF metric 44b STP performance'!O17="no"),"yes","no")</f>
        <v>no</v>
      </c>
      <c r="J17" s="103" t="str">
        <f>IF(AND('SOF metric 44a STP performance'!Q17="no",'SOF metric 44b STP performance'!Q17="no"),"yes","no")</f>
        <v>no</v>
      </c>
      <c r="K17" s="103" t="str">
        <f>IF(AND('SOF metric 44a STP performance'!S17="no",'SOF metric 44b STP performance'!S17="no"),"yes","no")</f>
        <v>no</v>
      </c>
      <c r="L17" s="103" t="str">
        <f>IF(AND('SOF metric 44a STP performance'!U17="no",'SOF metric 44b STP performance'!U17="no"),"yes","no")</f>
        <v>no</v>
      </c>
    </row>
    <row r="18" spans="1:14" ht="10" customHeight="1" x14ac:dyDescent="0.2">
      <c r="A18" s="307" t="s">
        <v>183</v>
      </c>
      <c r="B18" s="307" t="s">
        <v>211</v>
      </c>
      <c r="C18" s="148" t="s">
        <v>281</v>
      </c>
      <c r="D18" s="307" t="s">
        <v>282</v>
      </c>
      <c r="E18" s="103" t="str">
        <f>IF(AND('SOF metric 44a STP performance'!G18="no",'SOF metric 44b STP performance'!G18="no"),"yes","no")</f>
        <v>no</v>
      </c>
      <c r="F18" s="103" t="str">
        <f>IF(AND('SOF metric 44a STP performance'!I18="no",'SOF metric 44b STP performance'!I18="no"),"yes","no")</f>
        <v>no</v>
      </c>
      <c r="G18" s="103" t="str">
        <f>IF(AND('SOF metric 44a STP performance'!K18="no",'SOF metric 44b STP performance'!K18="no"),"yes","no")</f>
        <v>no</v>
      </c>
      <c r="H18" s="103" t="str">
        <f>IF(AND('SOF metric 44a STP performance'!M18="no",'SOF metric 44b STP performance'!M18="no"),"yes","no")</f>
        <v>no</v>
      </c>
      <c r="I18" s="103" t="str">
        <f>IF(AND('SOF metric 44a STP performance'!O18="no",'SOF metric 44b STP performance'!O18="no"),"yes","no")</f>
        <v>no</v>
      </c>
      <c r="J18" s="103" t="str">
        <f>IF(AND('SOF metric 44a STP performance'!Q18="no",'SOF metric 44b STP performance'!Q18="no"),"yes","no")</f>
        <v>no</v>
      </c>
      <c r="K18" s="103" t="str">
        <f>IF(AND('SOF metric 44a STP performance'!S18="no",'SOF metric 44b STP performance'!S18="no"),"yes","no")</f>
        <v>no</v>
      </c>
      <c r="L18" s="103" t="str">
        <f>IF(AND('SOF metric 44a STP performance'!U18="no",'SOF metric 44b STP performance'!U18="no"),"yes","no")</f>
        <v>no</v>
      </c>
    </row>
    <row r="19" spans="1:14" ht="10" customHeight="1" x14ac:dyDescent="0.2">
      <c r="A19" s="307" t="s">
        <v>184</v>
      </c>
      <c r="B19" s="307" t="s">
        <v>190</v>
      </c>
      <c r="C19" s="148" t="s">
        <v>298</v>
      </c>
      <c r="D19" s="307" t="s">
        <v>299</v>
      </c>
      <c r="E19" s="103" t="str">
        <f>IF(AND('SOF metric 44a STP performance'!G19="no",'SOF metric 44b STP performance'!G19="no"),"yes","no")</f>
        <v>no</v>
      </c>
      <c r="F19" s="103" t="str">
        <f>IF(AND('SOF metric 44a STP performance'!I19="no",'SOF metric 44b STP performance'!I19="no"),"yes","no")</f>
        <v>no</v>
      </c>
      <c r="G19" s="103" t="str">
        <f>IF(AND('SOF metric 44a STP performance'!K19="no",'SOF metric 44b STP performance'!K19="no"),"yes","no")</f>
        <v>no</v>
      </c>
      <c r="H19" s="103" t="str">
        <f>IF(AND('SOF metric 44a STP performance'!M19="no",'SOF metric 44b STP performance'!M19="no"),"yes","no")</f>
        <v>no</v>
      </c>
      <c r="I19" s="103" t="str">
        <f>IF(AND('SOF metric 44a STP performance'!O19="no",'SOF metric 44b STP performance'!O19="no"),"yes","no")</f>
        <v>no</v>
      </c>
      <c r="J19" s="103" t="str">
        <f>IF(AND('SOF metric 44a STP performance'!Q19="no",'SOF metric 44b STP performance'!Q19="no"),"yes","no")</f>
        <v>no</v>
      </c>
      <c r="K19" s="103" t="str">
        <f>IF(AND('SOF metric 44a STP performance'!S19="no",'SOF metric 44b STP performance'!S19="no"),"yes","no")</f>
        <v>no</v>
      </c>
      <c r="L19" s="103" t="str">
        <f>IF(AND('SOF metric 44a STP performance'!U19="no",'SOF metric 44b STP performance'!U19="no"),"yes","no")</f>
        <v>no</v>
      </c>
    </row>
    <row r="20" spans="1:14" ht="10" customHeight="1" x14ac:dyDescent="0.2">
      <c r="A20" s="307" t="s">
        <v>182</v>
      </c>
      <c r="B20" s="307" t="s">
        <v>219</v>
      </c>
      <c r="C20" s="148" t="s">
        <v>224</v>
      </c>
      <c r="D20" s="307" t="s">
        <v>225</v>
      </c>
      <c r="E20" s="103" t="str">
        <f>IF(AND('SOF metric 44a STP performance'!G20="no",'SOF metric 44b STP performance'!G20="no"),"yes","no")</f>
        <v>no</v>
      </c>
      <c r="F20" s="103" t="str">
        <f>IF(AND('SOF metric 44a STP performance'!I20="no",'SOF metric 44b STP performance'!I20="no"),"yes","no")</f>
        <v>no</v>
      </c>
      <c r="G20" s="103" t="str">
        <f>IF(AND('SOF metric 44a STP performance'!K20="no",'SOF metric 44b STP performance'!K20="no"),"yes","no")</f>
        <v>no</v>
      </c>
      <c r="H20" s="103" t="str">
        <f>IF(AND('SOF metric 44a STP performance'!M20="no",'SOF metric 44b STP performance'!M20="no"),"yes","no")</f>
        <v>no</v>
      </c>
      <c r="I20" s="103" t="str">
        <f>IF(AND('SOF metric 44a STP performance'!O20="no",'SOF metric 44b STP performance'!O20="no"),"yes","no")</f>
        <v>no</v>
      </c>
      <c r="J20" s="103" t="str">
        <f>IF(AND('SOF metric 44a STP performance'!Q20="no",'SOF metric 44b STP performance'!Q20="no"),"yes","no")</f>
        <v>no</v>
      </c>
      <c r="K20" s="103" t="str">
        <f>IF(AND('SOF metric 44a STP performance'!S20="no",'SOF metric 44b STP performance'!S20="no"),"yes","no")</f>
        <v>no</v>
      </c>
      <c r="L20" s="103" t="str">
        <f>IF(AND('SOF metric 44a STP performance'!U20="no",'SOF metric 44b STP performance'!U20="no"),"yes","no")</f>
        <v>no</v>
      </c>
    </row>
    <row r="21" spans="1:14" ht="10" customHeight="1" x14ac:dyDescent="0.2">
      <c r="A21" s="307" t="s">
        <v>183</v>
      </c>
      <c r="B21" s="307" t="s">
        <v>211</v>
      </c>
      <c r="C21" s="148" t="s">
        <v>294</v>
      </c>
      <c r="D21" s="307" t="s">
        <v>295</v>
      </c>
      <c r="E21" s="103" t="str">
        <f>IF(AND('SOF metric 44a STP performance'!G21="no",'SOF metric 44b STP performance'!G21="no"),"yes","no")</f>
        <v>no</v>
      </c>
      <c r="F21" s="103" t="str">
        <f>IF(AND('SOF metric 44a STP performance'!I21="no",'SOF metric 44b STP performance'!I21="no"),"yes","no")</f>
        <v>no</v>
      </c>
      <c r="G21" s="103" t="str">
        <f>IF(AND('SOF metric 44a STP performance'!K21="no",'SOF metric 44b STP performance'!K21="no"),"yes","no")</f>
        <v>no</v>
      </c>
      <c r="H21" s="103" t="str">
        <f>IF(AND('SOF metric 44a STP performance'!M21="no",'SOF metric 44b STP performance'!M21="no"),"yes","no")</f>
        <v>no</v>
      </c>
      <c r="I21" s="103" t="str">
        <f>IF(AND('SOF metric 44a STP performance'!O21="no",'SOF metric 44b STP performance'!O21="no"),"yes","no")</f>
        <v>no</v>
      </c>
      <c r="J21" s="103" t="str">
        <f>IF(AND('SOF metric 44a STP performance'!Q21="no",'SOF metric 44b STP performance'!Q21="no"),"yes","no")</f>
        <v>no</v>
      </c>
      <c r="K21" s="103" t="str">
        <f>IF(AND('SOF metric 44a STP performance'!S21="no",'SOF metric 44b STP performance'!S21="no"),"yes","no")</f>
        <v>no</v>
      </c>
      <c r="L21" s="103" t="str">
        <f>IF(AND('SOF metric 44a STP performance'!U21="no",'SOF metric 44b STP performance'!U21="no"),"yes","no")</f>
        <v>no</v>
      </c>
    </row>
    <row r="22" spans="1:14" ht="10" customHeight="1" x14ac:dyDescent="0.2">
      <c r="A22" s="307" t="s">
        <v>182</v>
      </c>
      <c r="B22" s="307" t="s">
        <v>219</v>
      </c>
      <c r="C22" s="148" t="s">
        <v>220</v>
      </c>
      <c r="D22" s="307" t="s">
        <v>221</v>
      </c>
      <c r="E22" s="103" t="str">
        <f>IF(AND('SOF metric 44a STP performance'!G22="no",'SOF metric 44b STP performance'!G22="no"),"yes","no")</f>
        <v>no</v>
      </c>
      <c r="F22" s="103" t="str">
        <f>IF(AND('SOF metric 44a STP performance'!I22="no",'SOF metric 44b STP performance'!I22="no"),"yes","no")</f>
        <v>no</v>
      </c>
      <c r="G22" s="103" t="str">
        <f>IF(AND('SOF metric 44a STP performance'!K22="no",'SOF metric 44b STP performance'!K22="no"),"yes","no")</f>
        <v>no</v>
      </c>
      <c r="H22" s="103" t="str">
        <f>IF(AND('SOF metric 44a STP performance'!M22="no",'SOF metric 44b STP performance'!M22="no"),"yes","no")</f>
        <v>no</v>
      </c>
      <c r="I22" s="103" t="str">
        <f>IF(AND('SOF metric 44a STP performance'!O22="no",'SOF metric 44b STP performance'!O22="no"),"yes","no")</f>
        <v>no</v>
      </c>
      <c r="J22" s="103" t="str">
        <f>IF(AND('SOF metric 44a STP performance'!Q22="no",'SOF metric 44b STP performance'!Q22="no"),"yes","no")</f>
        <v>no</v>
      </c>
      <c r="K22" s="103" t="str">
        <f>IF(AND('SOF metric 44a STP performance'!S22="no",'SOF metric 44b STP performance'!S22="no"),"yes","no")</f>
        <v>no</v>
      </c>
      <c r="L22" s="103" t="str">
        <f>IF(AND('SOF metric 44a STP performance'!U22="no",'SOF metric 44b STP performance'!U22="no"),"yes","no")</f>
        <v>no</v>
      </c>
    </row>
    <row r="23" spans="1:14" ht="10" customHeight="1" x14ac:dyDescent="0.2">
      <c r="A23" s="307" t="s">
        <v>180</v>
      </c>
      <c r="B23" s="307" t="s">
        <v>215</v>
      </c>
      <c r="C23" s="148" t="s">
        <v>307</v>
      </c>
      <c r="D23" s="307" t="s">
        <v>308</v>
      </c>
      <c r="E23" s="103" t="str">
        <f>IF(AND('SOF metric 44a STP performance'!G23="no",'SOF metric 44b STP performance'!G23="no"),"yes","no")</f>
        <v>no</v>
      </c>
      <c r="F23" s="103" t="str">
        <f>IF(AND('SOF metric 44a STP performance'!I23="no",'SOF metric 44b STP performance'!I23="no"),"yes","no")</f>
        <v>no</v>
      </c>
      <c r="G23" s="103" t="str">
        <f>IF(AND('SOF metric 44a STP performance'!K23="no",'SOF metric 44b STP performance'!K23="no"),"yes","no")</f>
        <v>no</v>
      </c>
      <c r="H23" s="103" t="str">
        <f>IF(AND('SOF metric 44a STP performance'!M23="no",'SOF metric 44b STP performance'!M23="no"),"yes","no")</f>
        <v>no</v>
      </c>
      <c r="I23" s="103" t="str">
        <f>IF(AND('SOF metric 44a STP performance'!O23="no",'SOF metric 44b STP performance'!O23="no"),"yes","no")</f>
        <v>no</v>
      </c>
      <c r="J23" s="103" t="str">
        <f>IF(AND('SOF metric 44a STP performance'!Q23="no",'SOF metric 44b STP performance'!Q23="no"),"yes","no")</f>
        <v>no</v>
      </c>
      <c r="K23" s="103" t="str">
        <f>IF(AND('SOF metric 44a STP performance'!S23="no",'SOF metric 44b STP performance'!S23="no"),"yes","no")</f>
        <v>no</v>
      </c>
      <c r="L23" s="103" t="str">
        <f>IF(AND('SOF metric 44a STP performance'!U23="no",'SOF metric 44b STP performance'!U23="no"),"yes","no")</f>
        <v>no</v>
      </c>
    </row>
    <row r="24" spans="1:14" ht="10" customHeight="1" x14ac:dyDescent="0.2">
      <c r="A24" s="307" t="s">
        <v>179</v>
      </c>
      <c r="B24" s="307" t="s">
        <v>203</v>
      </c>
      <c r="C24" s="148" t="s">
        <v>278</v>
      </c>
      <c r="D24" s="307" t="s">
        <v>279</v>
      </c>
      <c r="E24" s="103" t="str">
        <f>IF(AND('SOF metric 44a STP performance'!G24="no",'SOF metric 44b STP performance'!G24="no"),"yes","no")</f>
        <v>no</v>
      </c>
      <c r="F24" s="103" t="str">
        <f>IF(AND('SOF metric 44a STP performance'!I24="no",'SOF metric 44b STP performance'!I24="no"),"yes","no")</f>
        <v>no</v>
      </c>
      <c r="G24" s="103" t="str">
        <f>IF(AND('SOF metric 44a STP performance'!K24="no",'SOF metric 44b STP performance'!K24="no"),"yes","no")</f>
        <v>no</v>
      </c>
      <c r="H24" s="103" t="str">
        <f>IF(AND('SOF metric 44a STP performance'!M24="no",'SOF metric 44b STP performance'!M24="no"),"yes","no")</f>
        <v>no</v>
      </c>
      <c r="I24" s="103" t="str">
        <f>IF(AND('SOF metric 44a STP performance'!O24="no",'SOF metric 44b STP performance'!O24="no"),"yes","no")</f>
        <v>no</v>
      </c>
      <c r="J24" s="103" t="str">
        <f>IF(AND('SOF metric 44a STP performance'!Q24="no",'SOF metric 44b STP performance'!Q24="no"),"yes","no")</f>
        <v>no</v>
      </c>
      <c r="K24" s="103" t="str">
        <f>IF(AND('SOF metric 44a STP performance'!S24="no",'SOF metric 44b STP performance'!S24="no"),"yes","no")</f>
        <v>no</v>
      </c>
      <c r="L24" s="103" t="str">
        <f>IF(AND('SOF metric 44a STP performance'!U24="no",'SOF metric 44b STP performance'!U24="no"),"yes","no")</f>
        <v>no</v>
      </c>
    </row>
    <row r="25" spans="1:14" ht="10" customHeight="1" x14ac:dyDescent="0.2">
      <c r="A25" s="307" t="s">
        <v>181</v>
      </c>
      <c r="B25" s="307" t="s">
        <v>199</v>
      </c>
      <c r="C25" s="148" t="s">
        <v>288</v>
      </c>
      <c r="D25" s="307" t="s">
        <v>289</v>
      </c>
      <c r="E25" s="103" t="str">
        <f>IF(AND('SOF metric 44a STP performance'!G25="no",'SOF metric 44b STP performance'!G25="no"),"yes","no")</f>
        <v>no</v>
      </c>
      <c r="F25" s="103" t="str">
        <f>IF(AND('SOF metric 44a STP performance'!I25="no",'SOF metric 44b STP performance'!I25="no"),"yes","no")</f>
        <v>no</v>
      </c>
      <c r="G25" s="103" t="str">
        <f>IF(AND('SOF metric 44a STP performance'!K25="no",'SOF metric 44b STP performance'!K25="no"),"yes","no")</f>
        <v>no</v>
      </c>
      <c r="H25" s="103" t="str">
        <f>IF(AND('SOF metric 44a STP performance'!M25="no",'SOF metric 44b STP performance'!M25="no"),"yes","no")</f>
        <v>no</v>
      </c>
      <c r="I25" s="103" t="str">
        <f>IF(AND('SOF metric 44a STP performance'!O25="no",'SOF metric 44b STP performance'!O25="no"),"yes","no")</f>
        <v>no</v>
      </c>
      <c r="J25" s="103" t="str">
        <f>IF(AND('SOF metric 44a STP performance'!Q25="no",'SOF metric 44b STP performance'!Q25="no"),"yes","no")</f>
        <v>no</v>
      </c>
      <c r="K25" s="103" t="str">
        <f>IF(AND('SOF metric 44a STP performance'!S25="no",'SOF metric 44b STP performance'!S25="no"),"yes","no")</f>
        <v>no</v>
      </c>
      <c r="L25" s="103" t="str">
        <f>IF(AND('SOF metric 44a STP performance'!U25="no",'SOF metric 44b STP performance'!U25="no"),"yes","no")</f>
        <v>no</v>
      </c>
    </row>
    <row r="26" spans="1:14" ht="10" customHeight="1" x14ac:dyDescent="0.2">
      <c r="A26" s="307" t="s">
        <v>180</v>
      </c>
      <c r="B26" s="307" t="s">
        <v>215</v>
      </c>
      <c r="C26" s="148" t="s">
        <v>264</v>
      </c>
      <c r="D26" s="307" t="s">
        <v>265</v>
      </c>
      <c r="E26" s="103" t="str">
        <f>IF(AND('SOF metric 44a STP performance'!G26="no",'SOF metric 44b STP performance'!G26="no"),"yes","no")</f>
        <v>no</v>
      </c>
      <c r="F26" s="103" t="str">
        <f>IF(AND('SOF metric 44a STP performance'!I26="no",'SOF metric 44b STP performance'!I26="no"),"yes","no")</f>
        <v>no</v>
      </c>
      <c r="G26" s="103" t="str">
        <f>IF(AND('SOF metric 44a STP performance'!K26="no",'SOF metric 44b STP performance'!K26="no"),"yes","no")</f>
        <v>no</v>
      </c>
      <c r="H26" s="103" t="str">
        <f>IF(AND('SOF metric 44a STP performance'!M26="no",'SOF metric 44b STP performance'!M26="no"),"yes","no")</f>
        <v>no</v>
      </c>
      <c r="I26" s="103" t="str">
        <f>IF(AND('SOF metric 44a STP performance'!O26="no",'SOF metric 44b STP performance'!O26="no"),"yes","no")</f>
        <v>no</v>
      </c>
      <c r="J26" s="103" t="str">
        <f>IF(AND('SOF metric 44a STP performance'!Q26="no",'SOF metric 44b STP performance'!Q26="no"),"yes","no")</f>
        <v>no</v>
      </c>
      <c r="K26" s="103" t="str">
        <f>IF(AND('SOF metric 44a STP performance'!S26="no",'SOF metric 44b STP performance'!S26="no"),"yes","no")</f>
        <v>no</v>
      </c>
      <c r="L26" s="103" t="str">
        <f>IF(AND('SOF metric 44a STP performance'!U26="no",'SOF metric 44b STP performance'!U26="no"),"yes","no")</f>
        <v>no</v>
      </c>
    </row>
    <row r="27" spans="1:14" ht="10" customHeight="1" x14ac:dyDescent="0.2">
      <c r="A27" s="307" t="s">
        <v>183</v>
      </c>
      <c r="B27" s="307" t="s">
        <v>211</v>
      </c>
      <c r="C27" s="148" t="s">
        <v>320</v>
      </c>
      <c r="D27" s="307" t="s">
        <v>321</v>
      </c>
      <c r="E27" s="103" t="str">
        <f>IF(AND('SOF metric 44a STP performance'!G27="no",'SOF metric 44b STP performance'!G27="no"),"yes","no")</f>
        <v>no</v>
      </c>
      <c r="F27" s="103" t="str">
        <f>IF(AND('SOF metric 44a STP performance'!I27="no",'SOF metric 44b STP performance'!I27="no"),"yes","no")</f>
        <v>no</v>
      </c>
      <c r="G27" s="103" t="str">
        <f>IF(AND('SOF metric 44a STP performance'!K27="no",'SOF metric 44b STP performance'!K27="no"),"yes","no")</f>
        <v>no</v>
      </c>
      <c r="H27" s="103" t="str">
        <f>IF(AND('SOF metric 44a STP performance'!M27="no",'SOF metric 44b STP performance'!M27="no"),"yes","no")</f>
        <v>no</v>
      </c>
      <c r="I27" s="103" t="str">
        <f>IF(AND('SOF metric 44a STP performance'!O27="no",'SOF metric 44b STP performance'!O27="no"),"yes","no")</f>
        <v>no</v>
      </c>
      <c r="J27" s="103" t="str">
        <f>IF(AND('SOF metric 44a STP performance'!Q27="no",'SOF metric 44b STP performance'!Q27="no"),"yes","no")</f>
        <v>no</v>
      </c>
      <c r="K27" s="103" t="str">
        <f>IF(AND('SOF metric 44a STP performance'!S27="no",'SOF metric 44b STP performance'!S27="no"),"yes","no")</f>
        <v>no</v>
      </c>
      <c r="L27" s="103" t="str">
        <f>IF(AND('SOF metric 44a STP performance'!U27="no",'SOF metric 44b STP performance'!U27="no"),"yes","no")</f>
        <v>no</v>
      </c>
    </row>
    <row r="28" spans="1:14" ht="10" customHeight="1" x14ac:dyDescent="0.2">
      <c r="A28" s="307" t="s">
        <v>180</v>
      </c>
      <c r="B28" s="307" t="s">
        <v>215</v>
      </c>
      <c r="C28" s="148" t="s">
        <v>285</v>
      </c>
      <c r="D28" s="307" t="s">
        <v>286</v>
      </c>
      <c r="E28" s="103" t="str">
        <f>IF(AND('SOF metric 44a STP performance'!G28="no",'SOF metric 44b STP performance'!G28="no"),"yes","no")</f>
        <v>no</v>
      </c>
      <c r="F28" s="103" t="str">
        <f>IF(AND('SOF metric 44a STP performance'!I28="no",'SOF metric 44b STP performance'!I28="no"),"yes","no")</f>
        <v>no</v>
      </c>
      <c r="G28" s="103" t="str">
        <f>IF(AND('SOF metric 44a STP performance'!K28="no",'SOF metric 44b STP performance'!K28="no"),"yes","no")</f>
        <v>no</v>
      </c>
      <c r="H28" s="103" t="str">
        <f>IF(AND('SOF metric 44a STP performance'!M28="no",'SOF metric 44b STP performance'!M28="no"),"yes","no")</f>
        <v>no</v>
      </c>
      <c r="I28" s="103" t="str">
        <f>IF(AND('SOF metric 44a STP performance'!O28="no",'SOF metric 44b STP performance'!O28="no"),"yes","no")</f>
        <v>no</v>
      </c>
      <c r="J28" s="103" t="str">
        <f>IF(AND('SOF metric 44a STP performance'!Q28="no",'SOF metric 44b STP performance'!Q28="no"),"yes","no")</f>
        <v>no</v>
      </c>
      <c r="K28" s="103" t="str">
        <f>IF(AND('SOF metric 44a STP performance'!S28="no",'SOF metric 44b STP performance'!S28="no"),"yes","no")</f>
        <v>no</v>
      </c>
      <c r="L28" s="103" t="str">
        <f>IF(AND('SOF metric 44a STP performance'!U28="no",'SOF metric 44b STP performance'!U28="no"),"yes","no")</f>
        <v>no</v>
      </c>
    </row>
    <row r="29" spans="1:14" ht="10" customHeight="1" x14ac:dyDescent="0.2">
      <c r="A29" s="307" t="s">
        <v>180</v>
      </c>
      <c r="B29" s="307" t="s">
        <v>215</v>
      </c>
      <c r="C29" s="148" t="s">
        <v>330</v>
      </c>
      <c r="D29" s="307" t="s">
        <v>331</v>
      </c>
      <c r="E29" s="103" t="str">
        <f>IF(AND('SOF metric 44a STP performance'!G29="no",'SOF metric 44b STP performance'!G29="no"),"yes","no")</f>
        <v>yes</v>
      </c>
      <c r="F29" s="103" t="str">
        <f>IF(AND('SOF metric 44a STP performance'!I29="no",'SOF metric 44b STP performance'!I29="no"),"yes","no")</f>
        <v>yes</v>
      </c>
      <c r="G29" s="103" t="str">
        <f>IF(AND('SOF metric 44a STP performance'!K29="no",'SOF metric 44b STP performance'!K29="no"),"yes","no")</f>
        <v>yes</v>
      </c>
      <c r="H29" s="103" t="str">
        <f>IF(AND('SOF metric 44a STP performance'!M29="no",'SOF metric 44b STP performance'!M29="no"),"yes","no")</f>
        <v>yes</v>
      </c>
      <c r="I29" s="103" t="str">
        <f>IF(AND('SOF metric 44a STP performance'!O29="no",'SOF metric 44b STP performance'!O29="no"),"yes","no")</f>
        <v>yes</v>
      </c>
      <c r="J29" s="103" t="str">
        <f>IF(AND('SOF metric 44a STP performance'!Q29="no",'SOF metric 44b STP performance'!Q29="no"),"yes","no")</f>
        <v>yes</v>
      </c>
      <c r="K29" s="103" t="str">
        <f>IF(AND('SOF metric 44a STP performance'!S29="no",'SOF metric 44b STP performance'!S29="no"),"yes","no")</f>
        <v>yes</v>
      </c>
      <c r="L29" s="103" t="str">
        <f>IF(AND('SOF metric 44a STP performance'!U29="no",'SOF metric 44b STP performance'!U29="no"),"yes","no")</f>
        <v>yes</v>
      </c>
    </row>
    <row r="30" spans="1:14" ht="10" customHeight="1" x14ac:dyDescent="0.2">
      <c r="A30" s="307" t="s">
        <v>179</v>
      </c>
      <c r="B30" s="307" t="s">
        <v>203</v>
      </c>
      <c r="C30" s="148" t="s">
        <v>204</v>
      </c>
      <c r="D30" s="307" t="s">
        <v>205</v>
      </c>
      <c r="E30" s="103" t="str">
        <f>IF(AND('SOF metric 44a STP performance'!G30="no",'SOF metric 44b STP performance'!G30="no"),"yes","no")</f>
        <v>no</v>
      </c>
      <c r="F30" s="103" t="str">
        <f>IF(AND('SOF metric 44a STP performance'!I30="no",'SOF metric 44b STP performance'!I30="no"),"yes","no")</f>
        <v>no</v>
      </c>
      <c r="G30" s="103" t="str">
        <f>IF(AND('SOF metric 44a STP performance'!K30="no",'SOF metric 44b STP performance'!K30="no"),"yes","no")</f>
        <v>no</v>
      </c>
      <c r="H30" s="103" t="str">
        <f>IF(AND('SOF metric 44a STP performance'!M30="no",'SOF metric 44b STP performance'!M30="no"),"yes","no")</f>
        <v>no</v>
      </c>
      <c r="I30" s="103" t="str">
        <f>IF(AND('SOF metric 44a STP performance'!O30="no",'SOF metric 44b STP performance'!O30="no"),"yes","no")</f>
        <v>no</v>
      </c>
      <c r="J30" s="103" t="str">
        <f>IF(AND('SOF metric 44a STP performance'!Q30="no",'SOF metric 44b STP performance'!Q30="no"),"yes","no")</f>
        <v>no</v>
      </c>
      <c r="K30" s="103" t="str">
        <f>IF(AND('SOF metric 44a STP performance'!S30="no",'SOF metric 44b STP performance'!S30="no"),"yes","no")</f>
        <v>no</v>
      </c>
      <c r="L30" s="103" t="str">
        <f>IF(AND('SOF metric 44a STP performance'!U30="no",'SOF metric 44b STP performance'!U30="no"),"yes","no")</f>
        <v>no</v>
      </c>
      <c r="N30" s="266"/>
    </row>
    <row r="31" spans="1:14" ht="10" customHeight="1" x14ac:dyDescent="0.2">
      <c r="A31" s="307" t="s">
        <v>179</v>
      </c>
      <c r="B31" s="307" t="s">
        <v>203</v>
      </c>
      <c r="C31" s="148" t="s">
        <v>342</v>
      </c>
      <c r="D31" s="307" t="s">
        <v>343</v>
      </c>
      <c r="E31" s="103" t="str">
        <f>IF(AND('SOF metric 44a STP performance'!G31="no",'SOF metric 44b STP performance'!G31="no"),"yes","no")</f>
        <v>no</v>
      </c>
      <c r="F31" s="103" t="str">
        <f>IF(AND('SOF metric 44a STP performance'!I31="no",'SOF metric 44b STP performance'!I31="no"),"yes","no")</f>
        <v>no</v>
      </c>
      <c r="G31" s="103" t="str">
        <f>IF(AND('SOF metric 44a STP performance'!K31="no",'SOF metric 44b STP performance'!K31="no"),"yes","no")</f>
        <v>no</v>
      </c>
      <c r="H31" s="103" t="str">
        <f>IF(AND('SOF metric 44a STP performance'!M31="no",'SOF metric 44b STP performance'!M31="no"),"yes","no")</f>
        <v>no</v>
      </c>
      <c r="I31" s="103" t="str">
        <f>IF(AND('SOF metric 44a STP performance'!O31="no",'SOF metric 44b STP performance'!O31="no"),"yes","no")</f>
        <v>no</v>
      </c>
      <c r="J31" s="103" t="str">
        <f>IF(AND('SOF metric 44a STP performance'!Q31="no",'SOF metric 44b STP performance'!Q31="no"),"yes","no")</f>
        <v>no</v>
      </c>
      <c r="K31" s="103" t="str">
        <f>IF(AND('SOF metric 44a STP performance'!S31="no",'SOF metric 44b STP performance'!S31="no"),"yes","no")</f>
        <v>no</v>
      </c>
      <c r="L31" s="103" t="str">
        <f>IF(AND('SOF metric 44a STP performance'!U31="no",'SOF metric 44b STP performance'!U31="no"),"yes","no")</f>
        <v>no</v>
      </c>
    </row>
    <row r="32" spans="1:14" ht="10" customHeight="1" x14ac:dyDescent="0.2">
      <c r="A32" s="307" t="s">
        <v>161</v>
      </c>
      <c r="B32" s="307" t="s">
        <v>195</v>
      </c>
      <c r="C32" s="148" t="s">
        <v>346</v>
      </c>
      <c r="D32" s="307" t="s">
        <v>347</v>
      </c>
      <c r="E32" s="103" t="str">
        <f>IF(AND('SOF metric 44a STP performance'!G32="no",'SOF metric 44b STP performance'!G32="no"),"yes","no")</f>
        <v>no</v>
      </c>
      <c r="F32" s="103" t="str">
        <f>IF(AND('SOF metric 44a STP performance'!I32="no",'SOF metric 44b STP performance'!I32="no"),"yes","no")</f>
        <v>no</v>
      </c>
      <c r="G32" s="103" t="str">
        <f>IF(AND('SOF metric 44a STP performance'!K32="no",'SOF metric 44b STP performance'!K32="no"),"yes","no")</f>
        <v>no</v>
      </c>
      <c r="H32" s="103" t="str">
        <f>IF(AND('SOF metric 44a STP performance'!M32="no",'SOF metric 44b STP performance'!M32="no"),"yes","no")</f>
        <v>no</v>
      </c>
      <c r="I32" s="103" t="str">
        <f>IF(AND('SOF metric 44a STP performance'!O32="no",'SOF metric 44b STP performance'!O32="no"),"yes","no")</f>
        <v>no</v>
      </c>
      <c r="J32" s="103" t="str">
        <f>IF(AND('SOF metric 44a STP performance'!Q32="no",'SOF metric 44b STP performance'!Q32="no"),"yes","no")</f>
        <v>no</v>
      </c>
      <c r="K32" s="103" t="str">
        <f>IF(AND('SOF metric 44a STP performance'!S32="no",'SOF metric 44b STP performance'!S32="no"),"yes","no")</f>
        <v>no</v>
      </c>
      <c r="L32" s="103" t="str">
        <f>IF(AND('SOF metric 44a STP performance'!U32="no",'SOF metric 44b STP performance'!U32="no"),"yes","no")</f>
        <v>no</v>
      </c>
    </row>
    <row r="33" spans="1:12" ht="10" customHeight="1" x14ac:dyDescent="0.2">
      <c r="A33" s="307" t="s">
        <v>180</v>
      </c>
      <c r="B33" s="307" t="s">
        <v>215</v>
      </c>
      <c r="C33" s="148" t="s">
        <v>361</v>
      </c>
      <c r="D33" s="307" t="s">
        <v>362</v>
      </c>
      <c r="E33" s="103" t="str">
        <f>IF(AND('SOF metric 44a STP performance'!G33="no",'SOF metric 44b STP performance'!G33="no"),"yes","no")</f>
        <v>no</v>
      </c>
      <c r="F33" s="103" t="str">
        <f>IF(AND('SOF metric 44a STP performance'!I33="no",'SOF metric 44b STP performance'!I33="no"),"yes","no")</f>
        <v>no</v>
      </c>
      <c r="G33" s="103" t="str">
        <f>IF(AND('SOF metric 44a STP performance'!K33="no",'SOF metric 44b STP performance'!K33="no"),"yes","no")</f>
        <v>no</v>
      </c>
      <c r="H33" s="103" t="str">
        <f>IF(AND('SOF metric 44a STP performance'!M33="no",'SOF metric 44b STP performance'!M33="no"),"yes","no")</f>
        <v>no</v>
      </c>
      <c r="I33" s="103" t="str">
        <f>IF(AND('SOF metric 44a STP performance'!O33="no",'SOF metric 44b STP performance'!O33="no"),"yes","no")</f>
        <v>no</v>
      </c>
      <c r="J33" s="103" t="str">
        <f>IF(AND('SOF metric 44a STP performance'!Q33="no",'SOF metric 44b STP performance'!Q33="no"),"yes","no")</f>
        <v>no</v>
      </c>
      <c r="K33" s="103" t="str">
        <f>IF(AND('SOF metric 44a STP performance'!S33="no",'SOF metric 44b STP performance'!S33="no"),"yes","no")</f>
        <v>no</v>
      </c>
      <c r="L33" s="103" t="str">
        <f>IF(AND('SOF metric 44a STP performance'!U33="no",'SOF metric 44b STP performance'!U33="no"),"yes","no")</f>
        <v>no</v>
      </c>
    </row>
    <row r="34" spans="1:12" ht="10" customHeight="1" x14ac:dyDescent="0.2">
      <c r="A34" s="307" t="s">
        <v>180</v>
      </c>
      <c r="B34" s="307" t="s">
        <v>215</v>
      </c>
      <c r="C34" s="148" t="s">
        <v>366</v>
      </c>
      <c r="D34" s="307" t="s">
        <v>367</v>
      </c>
      <c r="E34" s="103" t="str">
        <f>IF(AND('SOF metric 44a STP performance'!G34="no",'SOF metric 44b STP performance'!G34="no"),"yes","no")</f>
        <v>no</v>
      </c>
      <c r="F34" s="103" t="str">
        <f>IF(AND('SOF metric 44a STP performance'!I34="no",'SOF metric 44b STP performance'!I34="no"),"yes","no")</f>
        <v>no</v>
      </c>
      <c r="G34" s="103" t="str">
        <f>IF(AND('SOF metric 44a STP performance'!K34="no",'SOF metric 44b STP performance'!K34="no"),"yes","no")</f>
        <v>no</v>
      </c>
      <c r="H34" s="103" t="str">
        <f>IF(AND('SOF metric 44a STP performance'!M34="no",'SOF metric 44b STP performance'!M34="no"),"yes","no")</f>
        <v>no</v>
      </c>
      <c r="I34" s="103" t="str">
        <f>IF(AND('SOF metric 44a STP performance'!O34="no",'SOF metric 44b STP performance'!O34="no"),"yes","no")</f>
        <v>no</v>
      </c>
      <c r="J34" s="103" t="str">
        <f>IF(AND('SOF metric 44a STP performance'!Q34="no",'SOF metric 44b STP performance'!Q34="no"),"yes","no")</f>
        <v>no</v>
      </c>
      <c r="K34" s="103" t="str">
        <f>IF(AND('SOF metric 44a STP performance'!S34="no",'SOF metric 44b STP performance'!S34="no"),"yes","no")</f>
        <v>no</v>
      </c>
      <c r="L34" s="103" t="str">
        <f>IF(AND('SOF metric 44a STP performance'!U34="no",'SOF metric 44b STP performance'!U34="no"),"yes","no")</f>
        <v>no</v>
      </c>
    </row>
    <row r="35" spans="1:12" ht="10" customHeight="1" x14ac:dyDescent="0.2">
      <c r="A35" s="307" t="s">
        <v>161</v>
      </c>
      <c r="B35" s="307" t="s">
        <v>195</v>
      </c>
      <c r="C35" s="148" t="s">
        <v>231</v>
      </c>
      <c r="D35" s="307" t="s">
        <v>232</v>
      </c>
      <c r="E35" s="103" t="str">
        <f>IF(AND('SOF metric 44a STP performance'!G35="no",'SOF metric 44b STP performance'!G35="no"),"yes","no")</f>
        <v>no</v>
      </c>
      <c r="F35" s="103" t="str">
        <f>IF(AND('SOF metric 44a STP performance'!I35="no",'SOF metric 44b STP performance'!I35="no"),"yes","no")</f>
        <v>no</v>
      </c>
      <c r="G35" s="103" t="str">
        <f>IF(AND('SOF metric 44a STP performance'!K35="no",'SOF metric 44b STP performance'!K35="no"),"yes","no")</f>
        <v>no</v>
      </c>
      <c r="H35" s="103" t="str">
        <f>IF(AND('SOF metric 44a STP performance'!M35="no",'SOF metric 44b STP performance'!M35="no"),"yes","no")</f>
        <v>no</v>
      </c>
      <c r="I35" s="103" t="str">
        <f>IF(AND('SOF metric 44a STP performance'!O35="no",'SOF metric 44b STP performance'!O35="no"),"yes","no")</f>
        <v>no</v>
      </c>
      <c r="J35" s="103" t="str">
        <f>IF(AND('SOF metric 44a STP performance'!Q35="no",'SOF metric 44b STP performance'!Q35="no"),"yes","no")</f>
        <v>no</v>
      </c>
      <c r="K35" s="103" t="str">
        <f>IF(AND('SOF metric 44a STP performance'!S35="no",'SOF metric 44b STP performance'!S35="no"),"yes","no")</f>
        <v>no</v>
      </c>
      <c r="L35" s="103" t="str">
        <f>IF(AND('SOF metric 44a STP performance'!U35="no",'SOF metric 44b STP performance'!U35="no"),"yes","no")</f>
        <v>no</v>
      </c>
    </row>
    <row r="36" spans="1:12" ht="10" customHeight="1" x14ac:dyDescent="0.2">
      <c r="A36" s="307" t="s">
        <v>161</v>
      </c>
      <c r="B36" s="307" t="s">
        <v>195</v>
      </c>
      <c r="C36" s="148" t="s">
        <v>385</v>
      </c>
      <c r="D36" s="307" t="s">
        <v>386</v>
      </c>
      <c r="E36" s="103" t="str">
        <f>IF(AND('SOF metric 44a STP performance'!G36="no",'SOF metric 44b STP performance'!G36="no"),"yes","no")</f>
        <v>no</v>
      </c>
      <c r="F36" s="103" t="str">
        <f>IF(AND('SOF metric 44a STP performance'!I36="no",'SOF metric 44b STP performance'!I36="no"),"yes","no")</f>
        <v>no</v>
      </c>
      <c r="G36" s="103" t="str">
        <f>IF(AND('SOF metric 44a STP performance'!K36="no",'SOF metric 44b STP performance'!K36="no"),"yes","no")</f>
        <v>no</v>
      </c>
      <c r="H36" s="103" t="str">
        <f>IF(AND('SOF metric 44a STP performance'!M36="no",'SOF metric 44b STP performance'!M36="no"),"yes","no")</f>
        <v>no</v>
      </c>
      <c r="I36" s="103" t="str">
        <f>IF(AND('SOF metric 44a STP performance'!O36="no",'SOF metric 44b STP performance'!O36="no"),"yes","no")</f>
        <v>no</v>
      </c>
      <c r="J36" s="103" t="str">
        <f>IF(AND('SOF metric 44a STP performance'!Q36="no",'SOF metric 44b STP performance'!Q36="no"),"yes","no")</f>
        <v>no</v>
      </c>
      <c r="K36" s="103" t="str">
        <f>IF(AND('SOF metric 44a STP performance'!S36="no",'SOF metric 44b STP performance'!S36="no"),"yes","no")</f>
        <v>no</v>
      </c>
      <c r="L36" s="103" t="str">
        <f>IF(AND('SOF metric 44a STP performance'!U36="no",'SOF metric 44b STP performance'!U36="no"),"yes","no")</f>
        <v>no</v>
      </c>
    </row>
    <row r="37" spans="1:12" ht="10" customHeight="1" x14ac:dyDescent="0.2">
      <c r="A37" s="307" t="s">
        <v>180</v>
      </c>
      <c r="B37" s="307" t="s">
        <v>215</v>
      </c>
      <c r="C37" s="148" t="s">
        <v>379</v>
      </c>
      <c r="D37" s="307" t="s">
        <v>380</v>
      </c>
      <c r="E37" s="103" t="str">
        <f>IF(AND('SOF metric 44a STP performance'!G37="no",'SOF metric 44b STP performance'!G37="no"),"yes","no")</f>
        <v>no</v>
      </c>
      <c r="F37" s="103" t="str">
        <f>IF(AND('SOF metric 44a STP performance'!I37="no",'SOF metric 44b STP performance'!I37="no"),"yes","no")</f>
        <v>no</v>
      </c>
      <c r="G37" s="103" t="str">
        <f>IF(AND('SOF metric 44a STP performance'!K37="no",'SOF metric 44b STP performance'!K37="no"),"yes","no")</f>
        <v>no</v>
      </c>
      <c r="H37" s="103" t="str">
        <f>IF(AND('SOF metric 44a STP performance'!M37="no",'SOF metric 44b STP performance'!M37="no"),"yes","no")</f>
        <v>no</v>
      </c>
      <c r="I37" s="103" t="str">
        <f>IF(AND('SOF metric 44a STP performance'!O37="no",'SOF metric 44b STP performance'!O37="no"),"yes","no")</f>
        <v>no</v>
      </c>
      <c r="J37" s="103" t="str">
        <f>IF(AND('SOF metric 44a STP performance'!Q37="no",'SOF metric 44b STP performance'!Q37="no"),"yes","no")</f>
        <v>no</v>
      </c>
      <c r="K37" s="103" t="str">
        <f>IF(AND('SOF metric 44a STP performance'!S37="no",'SOF metric 44b STP performance'!S37="no"),"yes","no")</f>
        <v>no</v>
      </c>
      <c r="L37" s="103" t="str">
        <f>IF(AND('SOF metric 44a STP performance'!U37="no",'SOF metric 44b STP performance'!U37="no"),"yes","no")</f>
        <v>no</v>
      </c>
    </row>
    <row r="38" spans="1:12" ht="10" customHeight="1" x14ac:dyDescent="0.2">
      <c r="A38" s="307" t="s">
        <v>184</v>
      </c>
      <c r="B38" s="307" t="s">
        <v>190</v>
      </c>
      <c r="C38" s="148" t="s">
        <v>382</v>
      </c>
      <c r="D38" s="307" t="s">
        <v>383</v>
      </c>
      <c r="E38" s="103" t="str">
        <f>IF(AND('SOF metric 44a STP performance'!G38="no",'SOF metric 44b STP performance'!G38="no"),"yes","no")</f>
        <v>no</v>
      </c>
      <c r="F38" s="103" t="str">
        <f>IF(AND('SOF metric 44a STP performance'!I38="no",'SOF metric 44b STP performance'!I38="no"),"yes","no")</f>
        <v>no</v>
      </c>
      <c r="G38" s="103" t="str">
        <f>IF(AND('SOF metric 44a STP performance'!K38="no",'SOF metric 44b STP performance'!K38="no"),"yes","no")</f>
        <v>no</v>
      </c>
      <c r="H38" s="103" t="str">
        <f>IF(AND('SOF metric 44a STP performance'!M38="no",'SOF metric 44b STP performance'!M38="no"),"yes","no")</f>
        <v>no</v>
      </c>
      <c r="I38" s="103" t="str">
        <f>IF(AND('SOF metric 44a STP performance'!O38="no",'SOF metric 44b STP performance'!O38="no"),"yes","no")</f>
        <v>no</v>
      </c>
      <c r="J38" s="103" t="str">
        <f>IF(AND('SOF metric 44a STP performance'!Q38="no",'SOF metric 44b STP performance'!Q38="no"),"yes","no")</f>
        <v>no</v>
      </c>
      <c r="K38" s="103" t="str">
        <f>IF(AND('SOF metric 44a STP performance'!S38="no",'SOF metric 44b STP performance'!S38="no"),"yes","no")</f>
        <v>no</v>
      </c>
      <c r="L38" s="103" t="str">
        <f>IF(AND('SOF metric 44a STP performance'!U38="no",'SOF metric 44b STP performance'!U38="no"),"yes","no")</f>
        <v>no</v>
      </c>
    </row>
    <row r="39" spans="1:12" ht="10" customHeight="1" x14ac:dyDescent="0.2">
      <c r="A39" s="307" t="s">
        <v>181</v>
      </c>
      <c r="B39" s="307" t="s">
        <v>199</v>
      </c>
      <c r="C39" s="148" t="s">
        <v>200</v>
      </c>
      <c r="D39" s="307" t="s">
        <v>201</v>
      </c>
      <c r="E39" s="103" t="str">
        <f>IF(AND('SOF metric 44a STP performance'!G39="no",'SOF metric 44b STP performance'!G39="no"),"yes","no")</f>
        <v>no</v>
      </c>
      <c r="F39" s="103" t="str">
        <f>IF(AND('SOF metric 44a STP performance'!I39="no",'SOF metric 44b STP performance'!I39="no"),"yes","no")</f>
        <v>no</v>
      </c>
      <c r="G39" s="103" t="str">
        <f>IF(AND('SOF metric 44a STP performance'!K39="no",'SOF metric 44b STP performance'!K39="no"),"yes","no")</f>
        <v>no</v>
      </c>
      <c r="H39" s="103" t="str">
        <f>IF(AND('SOF metric 44a STP performance'!M39="no",'SOF metric 44b STP performance'!M39="no"),"yes","no")</f>
        <v>no</v>
      </c>
      <c r="I39" s="103" t="str">
        <f>IF(AND('SOF metric 44a STP performance'!O39="no",'SOF metric 44b STP performance'!O39="no"),"yes","no")</f>
        <v>no</v>
      </c>
      <c r="J39" s="103" t="str">
        <f>IF(AND('SOF metric 44a STP performance'!Q39="no",'SOF metric 44b STP performance'!Q39="no"),"yes","no")</f>
        <v>no</v>
      </c>
      <c r="K39" s="103" t="str">
        <f>IF(AND('SOF metric 44a STP performance'!S39="no",'SOF metric 44b STP performance'!S39="no"),"yes","no")</f>
        <v>no</v>
      </c>
      <c r="L39" s="103" t="str">
        <f>IF(AND('SOF metric 44a STP performance'!U39="no",'SOF metric 44b STP performance'!U39="no"),"yes","no")</f>
        <v>no</v>
      </c>
    </row>
    <row r="40" spans="1:12" ht="10" customHeight="1" x14ac:dyDescent="0.2">
      <c r="A40" s="307" t="s">
        <v>180</v>
      </c>
      <c r="B40" s="307" t="s">
        <v>215</v>
      </c>
      <c r="C40" s="148" t="s">
        <v>246</v>
      </c>
      <c r="D40" s="307" t="s">
        <v>247</v>
      </c>
      <c r="E40" s="103" t="str">
        <f>IF(AND('SOF metric 44a STP performance'!G40="no",'SOF metric 44b STP performance'!G40="no"),"yes","no")</f>
        <v>no</v>
      </c>
      <c r="F40" s="103" t="str">
        <f>IF(AND('SOF metric 44a STP performance'!I40="no",'SOF metric 44b STP performance'!I40="no"),"yes","no")</f>
        <v>no</v>
      </c>
      <c r="G40" s="103" t="str">
        <f>IF(AND('SOF metric 44a STP performance'!K40="no",'SOF metric 44b STP performance'!K40="no"),"yes","no")</f>
        <v>no</v>
      </c>
      <c r="H40" s="103" t="str">
        <f>IF(AND('SOF metric 44a STP performance'!M40="no",'SOF metric 44b STP performance'!M40="no"),"yes","no")</f>
        <v>no</v>
      </c>
      <c r="I40" s="103" t="str">
        <f>IF(AND('SOF metric 44a STP performance'!O40="no",'SOF metric 44b STP performance'!O40="no"),"yes","no")</f>
        <v>no</v>
      </c>
      <c r="J40" s="103" t="str">
        <f>IF(AND('SOF metric 44a STP performance'!Q40="no",'SOF metric 44b STP performance'!Q40="no"),"yes","no")</f>
        <v>no</v>
      </c>
      <c r="K40" s="103" t="str">
        <f>IF(AND('SOF metric 44a STP performance'!S40="no",'SOF metric 44b STP performance'!S40="no"),"yes","no")</f>
        <v>no</v>
      </c>
      <c r="L40" s="103" t="str">
        <f>IF(AND('SOF metric 44a STP performance'!U40="no",'SOF metric 44b STP performance'!U40="no"),"yes","no")</f>
        <v>no</v>
      </c>
    </row>
    <row r="41" spans="1:12" ht="10" customHeight="1" x14ac:dyDescent="0.2">
      <c r="A41" s="307" t="s">
        <v>179</v>
      </c>
      <c r="B41" s="307" t="s">
        <v>203</v>
      </c>
      <c r="C41" s="148" t="s">
        <v>316</v>
      </c>
      <c r="D41" s="307" t="s">
        <v>317</v>
      </c>
      <c r="E41" s="103" t="str">
        <f>IF(AND('SOF metric 44a STP performance'!G41="no",'SOF metric 44b STP performance'!G41="no"),"yes","no")</f>
        <v>no</v>
      </c>
      <c r="F41" s="103" t="str">
        <f>IF(AND('SOF metric 44a STP performance'!I41="no",'SOF metric 44b STP performance'!I41="no"),"yes","no")</f>
        <v>no</v>
      </c>
      <c r="G41" s="103" t="str">
        <f>IF(AND('SOF metric 44a STP performance'!K41="no",'SOF metric 44b STP performance'!K41="no"),"yes","no")</f>
        <v>no</v>
      </c>
      <c r="H41" s="103" t="str">
        <f>IF(AND('SOF metric 44a STP performance'!M41="no",'SOF metric 44b STP performance'!M41="no"),"yes","no")</f>
        <v>no</v>
      </c>
      <c r="I41" s="103" t="str">
        <f>IF(AND('SOF metric 44a STP performance'!O41="no",'SOF metric 44b STP performance'!O41="no"),"yes","no")</f>
        <v>no</v>
      </c>
      <c r="J41" s="103" t="str">
        <f>IF(AND('SOF metric 44a STP performance'!Q41="no",'SOF metric 44b STP performance'!Q41="no"),"yes","no")</f>
        <v>no</v>
      </c>
      <c r="K41" s="103" t="str">
        <f>IF(AND('SOF metric 44a STP performance'!S41="no",'SOF metric 44b STP performance'!S41="no"),"yes","no")</f>
        <v>no</v>
      </c>
      <c r="L41" s="103" t="str">
        <f>IF(AND('SOF metric 44a STP performance'!U41="no",'SOF metric 44b STP performance'!U41="no"),"yes","no")</f>
        <v>no</v>
      </c>
    </row>
    <row r="42" spans="1:12" ht="10" customHeight="1" x14ac:dyDescent="0.2">
      <c r="A42" s="307" t="s">
        <v>183</v>
      </c>
      <c r="B42" s="307" t="s">
        <v>211</v>
      </c>
      <c r="C42" s="148" t="s">
        <v>405</v>
      </c>
      <c r="D42" s="307" t="s">
        <v>406</v>
      </c>
      <c r="E42" s="103" t="str">
        <f>IF(AND('SOF metric 44a STP performance'!G42="no",'SOF metric 44b STP performance'!G42="no"),"yes","no")</f>
        <v>no</v>
      </c>
      <c r="F42" s="103" t="str">
        <f>IF(AND('SOF metric 44a STP performance'!I42="no",'SOF metric 44b STP performance'!I42="no"),"yes","no")</f>
        <v>no</v>
      </c>
      <c r="G42" s="103" t="str">
        <f>IF(AND('SOF metric 44a STP performance'!K42="no",'SOF metric 44b STP performance'!K42="no"),"yes","no")</f>
        <v>no</v>
      </c>
      <c r="H42" s="103" t="str">
        <f>IF(AND('SOF metric 44a STP performance'!M42="no",'SOF metric 44b STP performance'!M42="no"),"yes","no")</f>
        <v>no</v>
      </c>
      <c r="I42" s="103" t="str">
        <f>IF(AND('SOF metric 44a STP performance'!O42="no",'SOF metric 44b STP performance'!O42="no"),"yes","no")</f>
        <v>no</v>
      </c>
      <c r="J42" s="103" t="str">
        <f>IF(AND('SOF metric 44a STP performance'!Q42="no",'SOF metric 44b STP performance'!Q42="no"),"yes","no")</f>
        <v>no</v>
      </c>
      <c r="K42" s="103" t="str">
        <f>IF(AND('SOF metric 44a STP performance'!S42="no",'SOF metric 44b STP performance'!S42="no"),"yes","no")</f>
        <v>no</v>
      </c>
      <c r="L42" s="103" t="str">
        <f>IF(AND('SOF metric 44a STP performance'!U42="no",'SOF metric 44b STP performance'!U42="no"),"yes","no")</f>
        <v>no</v>
      </c>
    </row>
    <row r="43" spans="1:12" ht="10" customHeight="1" x14ac:dyDescent="0.2">
      <c r="A43" s="307" t="s">
        <v>183</v>
      </c>
      <c r="B43" s="307" t="s">
        <v>211</v>
      </c>
      <c r="C43" s="148" t="s">
        <v>234</v>
      </c>
      <c r="D43" s="307" t="s">
        <v>235</v>
      </c>
      <c r="E43" s="103" t="str">
        <f>IF(AND('SOF metric 44a STP performance'!G43="no",'SOF metric 44b STP performance'!G43="no"),"yes","no")</f>
        <v>no</v>
      </c>
      <c r="F43" s="103" t="str">
        <f>IF(AND('SOF metric 44a STP performance'!I43="no",'SOF metric 44b STP performance'!I43="no"),"yes","no")</f>
        <v>no</v>
      </c>
      <c r="G43" s="103" t="str">
        <f>IF(AND('SOF metric 44a STP performance'!K43="no",'SOF metric 44b STP performance'!K43="no"),"yes","no")</f>
        <v>no</v>
      </c>
      <c r="H43" s="103" t="str">
        <f>IF(AND('SOF metric 44a STP performance'!M43="no",'SOF metric 44b STP performance'!M43="no"),"yes","no")</f>
        <v>no</v>
      </c>
      <c r="I43" s="103" t="str">
        <f>IF(AND('SOF metric 44a STP performance'!O43="no",'SOF metric 44b STP performance'!O43="no"),"yes","no")</f>
        <v>no</v>
      </c>
      <c r="J43" s="103" t="str">
        <f>IF(AND('SOF metric 44a STP performance'!Q43="no",'SOF metric 44b STP performance'!Q43="no"),"yes","no")</f>
        <v>no</v>
      </c>
      <c r="K43" s="103" t="str">
        <f>IF(AND('SOF metric 44a STP performance'!S43="no",'SOF metric 44b STP performance'!S43="no"),"yes","no")</f>
        <v>no</v>
      </c>
      <c r="L43" s="103" t="str">
        <f>IF(AND('SOF metric 44a STP performance'!U43="no",'SOF metric 44b STP performance'!U43="no"),"yes","no")</f>
        <v>no</v>
      </c>
    </row>
    <row r="44" spans="1:12" ht="10" customHeight="1" x14ac:dyDescent="0.2">
      <c r="A44" s="307" t="s">
        <v>161</v>
      </c>
      <c r="B44" s="307" t="s">
        <v>195</v>
      </c>
      <c r="C44" s="148" t="s">
        <v>393</v>
      </c>
      <c r="D44" s="307" t="s">
        <v>394</v>
      </c>
      <c r="E44" s="103" t="str">
        <f>IF(AND('SOF metric 44a STP performance'!G44="no",'SOF metric 44b STP performance'!G44="no"),"yes","no")</f>
        <v>no</v>
      </c>
      <c r="F44" s="103" t="str">
        <f>IF(AND('SOF metric 44a STP performance'!I44="no",'SOF metric 44b STP performance'!I44="no"),"yes","no")</f>
        <v>no</v>
      </c>
      <c r="G44" s="103" t="str">
        <f>IF(AND('SOF metric 44a STP performance'!K44="no",'SOF metric 44b STP performance'!K44="no"),"yes","no")</f>
        <v>no</v>
      </c>
      <c r="H44" s="103" t="str">
        <f>IF(AND('SOF metric 44a STP performance'!M44="no",'SOF metric 44b STP performance'!M44="no"),"yes","no")</f>
        <v>no</v>
      </c>
      <c r="I44" s="103" t="str">
        <f>IF(AND('SOF metric 44a STP performance'!O44="no",'SOF metric 44b STP performance'!O44="no"),"yes","no")</f>
        <v>no</v>
      </c>
      <c r="J44" s="103" t="str">
        <f>IF(AND('SOF metric 44a STP performance'!Q44="no",'SOF metric 44b STP performance'!Q44="no"),"yes","no")</f>
        <v>no</v>
      </c>
      <c r="K44" s="103" t="str">
        <f>IF(AND('SOF metric 44a STP performance'!S44="no",'SOF metric 44b STP performance'!S44="no"),"yes","no")</f>
        <v>no</v>
      </c>
      <c r="L44" s="103" t="str">
        <f>IF(AND('SOF metric 44a STP performance'!U44="no",'SOF metric 44b STP performance'!U44="no"),"yes","no")</f>
        <v>no</v>
      </c>
    </row>
    <row r="45" spans="1:12" ht="10" customHeight="1" x14ac:dyDescent="0.2">
      <c r="A45" s="307" t="s">
        <v>180</v>
      </c>
      <c r="B45" s="307" t="s">
        <v>215</v>
      </c>
      <c r="C45" s="148" t="s">
        <v>274</v>
      </c>
      <c r="D45" s="307" t="s">
        <v>275</v>
      </c>
      <c r="E45" s="103" t="str">
        <f>IF(AND('SOF metric 44a STP performance'!G45="no",'SOF metric 44b STP performance'!G45="no"),"yes","no")</f>
        <v>no</v>
      </c>
      <c r="F45" s="103" t="str">
        <f>IF(AND('SOF metric 44a STP performance'!I45="no",'SOF metric 44b STP performance'!I45="no"),"yes","no")</f>
        <v>no</v>
      </c>
      <c r="G45" s="103" t="str">
        <f>IF(AND('SOF metric 44a STP performance'!K45="no",'SOF metric 44b STP performance'!K45="no"),"yes","no")</f>
        <v>no</v>
      </c>
      <c r="H45" s="103" t="str">
        <f>IF(AND('SOF metric 44a STP performance'!M45="no",'SOF metric 44b STP performance'!M45="no"),"yes","no")</f>
        <v>no</v>
      </c>
      <c r="I45" s="103" t="str">
        <f>IF(AND('SOF metric 44a STP performance'!O45="no",'SOF metric 44b STP performance'!O45="no"),"yes","no")</f>
        <v>no</v>
      </c>
      <c r="J45" s="103" t="str">
        <f>IF(AND('SOF metric 44a STP performance'!Q45="no",'SOF metric 44b STP performance'!Q45="no"),"yes","no")</f>
        <v>no</v>
      </c>
      <c r="K45" s="103" t="str">
        <f>IF(AND('SOF metric 44a STP performance'!S45="no",'SOF metric 44b STP performance'!S45="no"),"yes","no")</f>
        <v>no</v>
      </c>
      <c r="L45" s="103" t="str">
        <f>IF(AND('SOF metric 44a STP performance'!U45="no",'SOF metric 44b STP performance'!U45="no"),"yes","no")</f>
        <v>no</v>
      </c>
    </row>
    <row r="46" spans="1:12" ht="10" customHeight="1" x14ac:dyDescent="0.2">
      <c r="A46" s="307" t="s">
        <v>181</v>
      </c>
      <c r="B46" s="307" t="s">
        <v>199</v>
      </c>
      <c r="C46" s="148" t="s">
        <v>227</v>
      </c>
      <c r="D46" s="307" t="s">
        <v>228</v>
      </c>
      <c r="E46" s="103" t="str">
        <f>IF(AND('SOF metric 44a STP performance'!G46="no",'SOF metric 44b STP performance'!G46="no"),"yes","no")</f>
        <v>no</v>
      </c>
      <c r="F46" s="103" t="str">
        <f>IF(AND('SOF metric 44a STP performance'!I46="no",'SOF metric 44b STP performance'!I46="no"),"yes","no")</f>
        <v>no</v>
      </c>
      <c r="G46" s="103" t="str">
        <f>IF(AND('SOF metric 44a STP performance'!K46="no",'SOF metric 44b STP performance'!K46="no"),"yes","no")</f>
        <v>no</v>
      </c>
      <c r="H46" s="103" t="str">
        <f>IF(AND('SOF metric 44a STP performance'!M46="no",'SOF metric 44b STP performance'!M46="no"),"yes","no")</f>
        <v>no</v>
      </c>
      <c r="I46" s="103" t="str">
        <f>IF(AND('SOF metric 44a STP performance'!O46="no",'SOF metric 44b STP performance'!O46="no"),"yes","no")</f>
        <v>no</v>
      </c>
      <c r="J46" s="103" t="str">
        <f>IF(AND('SOF metric 44a STP performance'!Q46="no",'SOF metric 44b STP performance'!Q46="no"),"yes","no")</f>
        <v>no</v>
      </c>
      <c r="K46" s="103" t="str">
        <f>IF(AND('SOF metric 44a STP performance'!S46="no",'SOF metric 44b STP performance'!S46="no"),"yes","no")</f>
        <v>no</v>
      </c>
      <c r="L46" s="103" t="str">
        <f>IF(AND('SOF metric 44a STP performance'!U46="no",'SOF metric 44b STP performance'!U46="no"),"yes","no")</f>
        <v>no</v>
      </c>
    </row>
    <row r="47" spans="1:12" ht="10" customHeight="1" x14ac:dyDescent="0.2"/>
    <row r="48" spans="1:12" ht="10" customHeight="1" x14ac:dyDescent="0.2">
      <c r="C48" s="107" t="s">
        <v>556</v>
      </c>
      <c r="E48" s="307">
        <f>COUNTIF(E5:E46,"yes")</f>
        <v>1</v>
      </c>
      <c r="F48" s="392">
        <f t="shared" ref="F48:L48" si="0">COUNTIF(F5:F46,"yes")</f>
        <v>1</v>
      </c>
      <c r="G48" s="392">
        <f t="shared" si="0"/>
        <v>1</v>
      </c>
      <c r="H48" s="392">
        <f t="shared" si="0"/>
        <v>1</v>
      </c>
      <c r="I48" s="400">
        <f t="shared" si="0"/>
        <v>1</v>
      </c>
      <c r="J48" s="404">
        <f t="shared" si="0"/>
        <v>1</v>
      </c>
      <c r="K48" s="407">
        <f t="shared" si="0"/>
        <v>1</v>
      </c>
      <c r="L48" s="411">
        <f t="shared" si="0"/>
        <v>1</v>
      </c>
    </row>
    <row r="49" ht="10" customHeight="1" x14ac:dyDescent="0.2"/>
    <row r="50" ht="10" customHeight="1" x14ac:dyDescent="0.2"/>
    <row r="51" ht="10" customHeight="1" x14ac:dyDescent="0.2"/>
    <row r="52" ht="10" customHeight="1" x14ac:dyDescent="0.2"/>
    <row r="53" ht="10" customHeight="1" x14ac:dyDescent="0.2"/>
  </sheetData>
  <phoneticPr fontId="12" type="noConversion"/>
  <conditionalFormatting sqref="E5:E46">
    <cfRule type="expression" dxfId="129" priority="15">
      <formula>E5="yes"</formula>
    </cfRule>
  </conditionalFormatting>
  <conditionalFormatting sqref="C5:C46">
    <cfRule type="expression" dxfId="128" priority="12">
      <formula>$L5="yes"</formula>
    </cfRule>
  </conditionalFormatting>
  <conditionalFormatting sqref="F5:F46">
    <cfRule type="expression" dxfId="127" priority="8">
      <formula>F5="yes"</formula>
    </cfRule>
  </conditionalFormatting>
  <conditionalFormatting sqref="G5:G46">
    <cfRule type="expression" dxfId="126" priority="7">
      <formula>G5="yes"</formula>
    </cfRule>
  </conditionalFormatting>
  <conditionalFormatting sqref="H5:H46">
    <cfRule type="expression" dxfId="125" priority="6">
      <formula>H5="yes"</formula>
    </cfRule>
  </conditionalFormatting>
  <conditionalFormatting sqref="I5:I46">
    <cfRule type="expression" dxfId="124" priority="5">
      <formula>I5="yes"</formula>
    </cfRule>
  </conditionalFormatting>
  <conditionalFormatting sqref="J5:J46">
    <cfRule type="expression" dxfId="123" priority="4">
      <formula>J5="yes"</formula>
    </cfRule>
  </conditionalFormatting>
  <conditionalFormatting sqref="K5:K46">
    <cfRule type="expression" dxfId="122" priority="3">
      <formula>K5="yes"</formula>
    </cfRule>
  </conditionalFormatting>
  <conditionalFormatting sqref="L5:L46">
    <cfRule type="expression" dxfId="121" priority="1">
      <formula>L5="yes"</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63bd847-283f-48dc-9444-f54c9e765c55">
      <UserInfo>
        <DisplayName>Christopher Bushby</DisplayName>
        <AccountId>360</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2D2087DE74C54DAA57B030A9EFE0EB" ma:contentTypeVersion="14" ma:contentTypeDescription="Create a new document." ma:contentTypeScope="" ma:versionID="359ebfd71ff780bf386b02028a760998">
  <xsd:schema xmlns:xsd="http://www.w3.org/2001/XMLSchema" xmlns:xs="http://www.w3.org/2001/XMLSchema" xmlns:p="http://schemas.microsoft.com/office/2006/metadata/properties" xmlns:ns1="http://schemas.microsoft.com/sharepoint/v3" xmlns:ns2="91b86cd2-d370-4f57-9db8-681c4fb37596" xmlns:ns3="563bd847-283f-48dc-9444-f54c9e765c55" targetNamespace="http://schemas.microsoft.com/office/2006/metadata/properties" ma:root="true" ma:fieldsID="96432e62a031d99472aec54889fb1874" ns1:_="" ns2:_="" ns3:_="">
    <xsd:import namespace="http://schemas.microsoft.com/sharepoint/v3"/>
    <xsd:import namespace="91b86cd2-d370-4f57-9db8-681c4fb37596"/>
    <xsd:import namespace="563bd847-283f-48dc-9444-f54c9e765c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b86cd2-d370-4f57-9db8-681c4fb375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bd847-283f-48dc-9444-f54c9e765c55"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0B43-65F2-4B96-8092-FD4C7833F9E6}">
  <ds:schemaRefs>
    <ds:schemaRef ds:uri="http://schemas.microsoft.com/sharepoint/v3/contenttype/forms"/>
  </ds:schemaRefs>
</ds:datastoreItem>
</file>

<file path=customXml/itemProps2.xml><?xml version="1.0" encoding="utf-8"?>
<ds:datastoreItem xmlns:ds="http://schemas.openxmlformats.org/officeDocument/2006/customXml" ds:itemID="{F7E07B48-8B49-4F56-BE54-3542CBD0312C}">
  <ds:schemaRefs>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91b86cd2-d370-4f57-9db8-681c4fb37596"/>
    <ds:schemaRef ds:uri="http://schemas.openxmlformats.org/package/2006/metadata/core-properties"/>
    <ds:schemaRef ds:uri="563bd847-283f-48dc-9444-f54c9e765c55"/>
    <ds:schemaRef ds:uri="http://purl.org/dc/terms/"/>
    <ds:schemaRef ds:uri="http://schemas.microsoft.com/sharepoint/v3"/>
  </ds:schemaRefs>
</ds:datastoreItem>
</file>

<file path=customXml/itemProps3.xml><?xml version="1.0" encoding="utf-8"?>
<ds:datastoreItem xmlns:ds="http://schemas.openxmlformats.org/officeDocument/2006/customXml" ds:itemID="{3F8511D6-4246-4CD9-8252-C6E7502043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1b86cd2-d370-4f57-9db8-681c4fb37596"/>
    <ds:schemaRef ds:uri="563bd847-283f-48dc-9444-f54c9e765c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4</vt:i4>
      </vt:variant>
    </vt:vector>
  </HeadingPairs>
  <TitlesOfParts>
    <vt:vector size="64" baseType="lpstr">
      <vt:lpstr>Menu NHS SOF AMR STP</vt:lpstr>
      <vt:lpstr>STP by England Summary</vt:lpstr>
      <vt:lpstr>STP by England Summary data</vt:lpstr>
      <vt:lpstr>STP by REGION Summary</vt:lpstr>
      <vt:lpstr>STP by REGION Summary data</vt:lpstr>
      <vt:lpstr>SOF metric 44a STP performance</vt:lpstr>
      <vt:lpstr>SOF metric 44b STP performance</vt:lpstr>
      <vt:lpstr>STP met both 44a 44b target</vt:lpstr>
      <vt:lpstr>STP met neither 44a 44b target</vt:lpstr>
      <vt:lpstr>SOF metric 44a STPs ≤ 0.871</vt:lpstr>
      <vt:lpstr>SOF metric 44a STPs &gt; 0.871</vt:lpstr>
      <vt:lpstr>SOF metric 44b STPs ≤ 10%</vt:lpstr>
      <vt:lpstr>SOF metric 44b STPs &gt; 10%</vt:lpstr>
      <vt:lpstr>SOF metric 44a STP Trending</vt:lpstr>
      <vt:lpstr>44a STP trending chart data</vt:lpstr>
      <vt:lpstr>44a STP trending DATA</vt:lpstr>
      <vt:lpstr>SOF metric 44b STP Trending</vt:lpstr>
      <vt:lpstr>44b STP trending chart data</vt:lpstr>
      <vt:lpstr>44b STP trending DATA</vt:lpstr>
      <vt:lpstr>SOF metric 44a STP Data set</vt:lpstr>
      <vt:lpstr>SOF metric 44b STP Data set</vt:lpstr>
      <vt:lpstr>Home</vt:lpstr>
      <vt:lpstr>Information NHS SOF AMR</vt:lpstr>
      <vt:lpstr>Menu NHS SOF AMR CCG</vt:lpstr>
      <vt:lpstr>England Summary</vt:lpstr>
      <vt:lpstr>England Summary data</vt:lpstr>
      <vt:lpstr>CCG by England Summary </vt:lpstr>
      <vt:lpstr>CCG by England Summary data</vt:lpstr>
      <vt:lpstr>CCG by REGION Summary</vt:lpstr>
      <vt:lpstr>CCG by REGION Summary data</vt:lpstr>
      <vt:lpstr>CCG by STP Summary</vt:lpstr>
      <vt:lpstr>CCG by STP Summary data</vt:lpstr>
      <vt:lpstr>SOF metric 44a CCG performance</vt:lpstr>
      <vt:lpstr>SOF metric 44b CCG performance</vt:lpstr>
      <vt:lpstr>CCG met both 44a 44b targets</vt:lpstr>
      <vt:lpstr>CCG met neither 44a 44b targets</vt:lpstr>
      <vt:lpstr>SOF metric 44a CCGs ≤ 0.871</vt:lpstr>
      <vt:lpstr>SOF metric 44a CCGs &gt; 0.871</vt:lpstr>
      <vt:lpstr>SOF metric 44b CCGs ≤ 10%</vt:lpstr>
      <vt:lpstr>SOF metric 44b CCGs &gt; 10%</vt:lpstr>
      <vt:lpstr>SOF metric 44a CCG Trending</vt:lpstr>
      <vt:lpstr>44a CCG trending chart data</vt:lpstr>
      <vt:lpstr>44a CCG trending DATA</vt:lpstr>
      <vt:lpstr>SOF metric 44b CCG Trending</vt:lpstr>
      <vt:lpstr>44b CCG trending chart data</vt:lpstr>
      <vt:lpstr>44b CCG trending DATA</vt:lpstr>
      <vt:lpstr>SOF metric 44a CCG Data set</vt:lpstr>
      <vt:lpstr>SOF metric 44b CCG Data set</vt:lpstr>
      <vt:lpstr>NHS STP target data</vt:lpstr>
      <vt:lpstr>East of England Region</vt:lpstr>
      <vt:lpstr>London Region</vt:lpstr>
      <vt:lpstr>Midlands Region</vt:lpstr>
      <vt:lpstr>N.E &amp; Yorkshire Region</vt:lpstr>
      <vt:lpstr>North West Region</vt:lpstr>
      <vt:lpstr>South East Region</vt:lpstr>
      <vt:lpstr>South West Region </vt:lpstr>
      <vt:lpstr>Old CCG NHS OF Dashboard</vt:lpstr>
      <vt:lpstr>Old NHS OF Dashboard Charts dat</vt:lpstr>
      <vt:lpstr>Old Antibiotics STAR-PU 13-Data</vt:lpstr>
      <vt:lpstr>Old Co-amoxiclav etc - Data </vt:lpstr>
      <vt:lpstr>'SOF metric 44a CCG Trending'!Print_Area</vt:lpstr>
      <vt:lpstr>'SOF metric 44a STP Trending'!Print_Area</vt:lpstr>
      <vt:lpstr>'SOF metric 44b CCG Trending'!Print_Area</vt:lpstr>
      <vt:lpstr>'SOF metric 44b STP Trending'!Print_Area</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Ann Conlin</dc:creator>
  <cp:lastModifiedBy>Ann Conlin</cp:lastModifiedBy>
  <dcterms:created xsi:type="dcterms:W3CDTF">2015-06-30T13:18:22Z</dcterms:created>
  <dcterms:modified xsi:type="dcterms:W3CDTF">2022-02-01T12:22:31Z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0x0101006B2D2087DE74C54DAA57B030A9EFE0EB</vt:lpwstr>
  </property>
  <property fmtid="{D5CDD505-2E9C-101B-9397-08002B2CF9AE}" pid="3" name="Order">
    <vt:r8>100</vt:r8>
  </property>
</Properties>
</file>