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650" yWindow="5760" windowWidth="15390" windowHeight="1770" tabRatio="885" activeTab="1"/>
  </bookViews>
  <sheets>
    <sheet name="Info" sheetId="24" r:id="rId1"/>
    <sheet name="Goals &amp; Indicator Summary" sheetId="1" r:id="rId2"/>
    <sheet name="National" sheetId="50" r:id="rId3"/>
    <sheet name="Local" sheetId="147" r:id="rId4"/>
    <sheet name="National CQUIN details" sheetId="29" r:id="rId5"/>
    <sheet name="Example Indicator" sheetId="25" r:id="rId6"/>
    <sheet name="Weightings" sheetId="120" state="hidden" r:id="rId7"/>
  </sheets>
  <externalReferences>
    <externalReference r:id="rId8"/>
  </externalReferences>
  <definedNames>
    <definedName name="_xlnm._FilterDatabase" localSheetId="4" hidden="1">'National CQUIN details'!$A$1:$Z$12</definedName>
    <definedName name="_Toc465344537" localSheetId="4">'National CQUIN details'!$F$12</definedName>
    <definedName name="Contract_type" localSheetId="3">#REF!</definedName>
    <definedName name="Contract_type">#REF!</definedName>
    <definedName name="IndName">'[1]All '!$P$2:$P$256</definedName>
    <definedName name="listpick" localSheetId="3">#REF!</definedName>
    <definedName name="listpick">#REF!</definedName>
    <definedName name="Nationallist">'National CQUIN details'!$A$2:$A$10</definedName>
    <definedName name="NatList">'National CQUIN details'!$A$2:$A$10</definedName>
    <definedName name="Natlist2">'National CQUIN details'!$A$2:$W$9</definedName>
    <definedName name="NSRPathway">#REF!</definedName>
    <definedName name="Organisation_code" localSheetId="3">#REF!</definedName>
    <definedName name="Organisation_code">#REF!</definedName>
    <definedName name="Organisation_name" localSheetId="3">#REF!</definedName>
    <definedName name="Organisation_name">#REF!</definedName>
    <definedName name="Organisation_range" localSheetId="3">#REF!</definedName>
    <definedName name="Organisation_range">#REF!</definedName>
    <definedName name="PickList" localSheetId="3">#REF!</definedName>
    <definedName name="PickList">#REF!</definedName>
    <definedName name="Picklist2" localSheetId="3">#REF!</definedName>
    <definedName name="Picklist2">#REF!</definedName>
    <definedName name="Picklist3" localSheetId="3">#REF!</definedName>
    <definedName name="Picklist3">#REF!</definedName>
    <definedName name="Picklist4" localSheetId="3">#REF!</definedName>
    <definedName name="Picklist4">#REF!</definedName>
    <definedName name="picklist5" localSheetId="3">#REF!</definedName>
    <definedName name="picklist5">#REF!</definedName>
    <definedName name="Q30_Org" localSheetId="3">#REF!</definedName>
    <definedName name="Q30_Org">#REF!</definedName>
    <definedName name="Q31_Org" localSheetId="3">#REF!</definedName>
    <definedName name="Q31_Org">#REF!</definedName>
    <definedName name="Q32_Org" localSheetId="3">#REF!</definedName>
    <definedName name="Q32_Org">#REF!</definedName>
    <definedName name="Q33_Org" localSheetId="3">#REF!</definedName>
    <definedName name="Q33_Org">#REF!</definedName>
    <definedName name="Q34_Org" localSheetId="3">#REF!</definedName>
    <definedName name="Q34_Org">#REF!</definedName>
    <definedName name="Q35_Org" localSheetId="3">#REF!</definedName>
    <definedName name="Q35_Org">#REF!</definedName>
    <definedName name="Q36_Org" localSheetId="3">#REF!</definedName>
    <definedName name="Q36_Org">#REF!</definedName>
    <definedName name="Q37_Org" localSheetId="3">#REF!</definedName>
    <definedName name="Q37_Org">#REF!</definedName>
    <definedName name="Q38_Org" localSheetId="3">#REF!</definedName>
    <definedName name="Q38_Org">#REF!</definedName>
    <definedName name="Q39_Org" localSheetId="3">#REF!</definedName>
    <definedName name="Q39_Org">#REF!</definedName>
    <definedName name="Q99_Org" localSheetId="3">#REF!</definedName>
    <definedName name="Q99_Org">#REF!</definedName>
    <definedName name="QualityDimension">#REF!</definedName>
    <definedName name="QualityDomain">#REF!</definedName>
    <definedName name="SHA_code" localSheetId="3">#REF!</definedName>
    <definedName name="SHA_code">#REF!</definedName>
    <definedName name="SHA_name" localSheetId="3">#REF!</definedName>
    <definedName name="SHA_name">#REF!</definedName>
    <definedName name="Source" localSheetId="3">#REF!</definedName>
    <definedName name="Source">#REF!</definedName>
    <definedName name="Type">#REF!</definedName>
    <definedName name="Typeall">[1]REF!$G$3:$G$8</definedName>
    <definedName name="Yes_No" localSheetId="3">#REF!</definedName>
    <definedName name="Yes_No">#REF!</definedName>
  </definedNames>
  <calcPr calcId="145621"/>
</workbook>
</file>

<file path=xl/calcChain.xml><?xml version="1.0" encoding="utf-8"?>
<calcChain xmlns="http://schemas.openxmlformats.org/spreadsheetml/2006/main">
  <c r="G50" i="120" l="1"/>
  <c r="E50" i="120"/>
  <c r="G49" i="120"/>
  <c r="E49" i="120"/>
  <c r="G88" i="120"/>
  <c r="G104" i="120"/>
  <c r="O3" i="120" a="1"/>
  <c r="O6" i="120" s="1"/>
  <c r="G102" i="120"/>
  <c r="G101" i="120"/>
  <c r="O25" i="120" l="1"/>
  <c r="O21" i="120"/>
  <c r="O17" i="120"/>
  <c r="C33" i="1" s="1"/>
  <c r="O13" i="120"/>
  <c r="C29" i="1" s="1"/>
  <c r="O9" i="120"/>
  <c r="O5" i="120"/>
  <c r="O28" i="120"/>
  <c r="O24" i="120"/>
  <c r="O20" i="120"/>
  <c r="O16" i="120"/>
  <c r="O12" i="120"/>
  <c r="C28" i="1" s="1"/>
  <c r="O8" i="120"/>
  <c r="C24" i="1" s="1"/>
  <c r="O4" i="120"/>
  <c r="O27" i="120"/>
  <c r="O23" i="120"/>
  <c r="O19" i="120"/>
  <c r="O15" i="120"/>
  <c r="C31" i="1" s="1"/>
  <c r="O11" i="120"/>
  <c r="O7" i="120"/>
  <c r="O3" i="120"/>
  <c r="O26" i="120"/>
  <c r="C42" i="1" s="1"/>
  <c r="O22" i="120"/>
  <c r="O18" i="120"/>
  <c r="C34" i="1" s="1"/>
  <c r="O14" i="120"/>
  <c r="O10" i="120"/>
  <c r="C26" i="1" s="1"/>
  <c r="G4" i="29"/>
  <c r="G3" i="29"/>
  <c r="G2" i="29"/>
  <c r="F42" i="120" l="1"/>
  <c r="E29" i="120"/>
  <c r="F29" i="120"/>
  <c r="G70" i="120"/>
  <c r="E9" i="120"/>
  <c r="E59" i="120"/>
  <c r="C20" i="1" l="1"/>
  <c r="E4" i="120"/>
  <c r="E5" i="120"/>
  <c r="E6" i="120"/>
  <c r="E7" i="120"/>
  <c r="E8" i="120"/>
  <c r="E10" i="120"/>
  <c r="E11" i="120"/>
  <c r="E12" i="120"/>
  <c r="E13" i="120"/>
  <c r="E14" i="120"/>
  <c r="E15" i="120"/>
  <c r="E16" i="120"/>
  <c r="E17" i="120"/>
  <c r="E18" i="120"/>
  <c r="E19" i="120"/>
  <c r="E20" i="120"/>
  <c r="E21" i="120"/>
  <c r="E22" i="120"/>
  <c r="E23" i="120"/>
  <c r="E24" i="120"/>
  <c r="E25" i="120"/>
  <c r="E26" i="120"/>
  <c r="E27" i="120"/>
  <c r="E28" i="120"/>
  <c r="E30" i="120"/>
  <c r="E31" i="120"/>
  <c r="E32" i="120"/>
  <c r="E33" i="120"/>
  <c r="E34" i="120"/>
  <c r="E35" i="120"/>
  <c r="E36" i="120"/>
  <c r="E37" i="120"/>
  <c r="E38" i="120"/>
  <c r="E39" i="120"/>
  <c r="E40" i="120"/>
  <c r="E41" i="120"/>
  <c r="E42" i="120"/>
  <c r="E43" i="120"/>
  <c r="E44" i="120"/>
  <c r="E45" i="120"/>
  <c r="E46" i="120"/>
  <c r="E47" i="120"/>
  <c r="E48" i="120"/>
  <c r="E51" i="120"/>
  <c r="E52" i="120"/>
  <c r="E53" i="120"/>
  <c r="E54" i="120"/>
  <c r="E55" i="120"/>
  <c r="E56" i="120"/>
  <c r="E57" i="120"/>
  <c r="E58" i="120"/>
  <c r="E60" i="120"/>
  <c r="E61" i="120"/>
  <c r="E62" i="120"/>
  <c r="E63" i="120"/>
  <c r="E64" i="120"/>
  <c r="E3" i="120"/>
  <c r="G6" i="120"/>
  <c r="G7" i="120"/>
  <c r="G8" i="120"/>
  <c r="G10" i="120"/>
  <c r="G11" i="120"/>
  <c r="G12" i="120"/>
  <c r="G13" i="120"/>
  <c r="G14" i="120"/>
  <c r="G15" i="120"/>
  <c r="G16" i="120"/>
  <c r="G20" i="120"/>
  <c r="G21" i="120"/>
  <c r="G22" i="120"/>
  <c r="G23" i="120"/>
  <c r="G24" i="120"/>
  <c r="G25" i="120"/>
  <c r="G26" i="120"/>
  <c r="G27" i="120"/>
  <c r="G28" i="120"/>
  <c r="G33" i="120"/>
  <c r="G34" i="120"/>
  <c r="G35" i="120"/>
  <c r="G36" i="120"/>
  <c r="G37" i="120"/>
  <c r="G38" i="120"/>
  <c r="G39" i="120"/>
  <c r="G40" i="120"/>
  <c r="G41" i="120"/>
  <c r="G42" i="120"/>
  <c r="G46" i="120"/>
  <c r="G47" i="120"/>
  <c r="G48" i="120"/>
  <c r="G54" i="120"/>
  <c r="G55" i="120"/>
  <c r="G56" i="120"/>
  <c r="G57" i="120"/>
  <c r="G58" i="120"/>
  <c r="G59" i="120"/>
  <c r="G60" i="120"/>
  <c r="G61" i="120"/>
  <c r="G62" i="120"/>
  <c r="G63" i="120"/>
  <c r="G64" i="120"/>
  <c r="G68" i="120"/>
  <c r="G69" i="120"/>
  <c r="G71" i="120"/>
  <c r="G72" i="120"/>
  <c r="G73" i="120"/>
  <c r="G74" i="120"/>
  <c r="G75" i="120"/>
  <c r="G76" i="120"/>
  <c r="G77" i="120"/>
  <c r="G78" i="120"/>
  <c r="G79" i="120"/>
  <c r="G80" i="120"/>
  <c r="G81" i="120"/>
  <c r="G82" i="120"/>
  <c r="G83" i="120"/>
  <c r="G84" i="120"/>
  <c r="G85" i="120"/>
  <c r="G86" i="120"/>
  <c r="G87" i="120"/>
  <c r="G92" i="120"/>
  <c r="G93" i="120"/>
  <c r="G94" i="120"/>
  <c r="G95" i="120"/>
  <c r="G96" i="120"/>
  <c r="G97" i="120"/>
  <c r="G98" i="120"/>
  <c r="G99" i="120"/>
  <c r="G100" i="120"/>
  <c r="G103" i="120"/>
  <c r="F88" i="120" l="1"/>
  <c r="B20" i="1"/>
  <c r="F60" i="120"/>
  <c r="F67" i="120"/>
  <c r="F66" i="120"/>
  <c r="F65" i="120"/>
  <c r="E88" i="120"/>
  <c r="P3" i="120" s="1" a="1"/>
  <c r="P10" i="120" s="1"/>
  <c r="C40" i="1"/>
  <c r="B40" i="1" s="1"/>
  <c r="H40" i="1" s="1"/>
  <c r="B29" i="1"/>
  <c r="H29" i="1" s="1"/>
  <c r="C27" i="1"/>
  <c r="B27" i="1" s="1"/>
  <c r="H27" i="1" s="1"/>
  <c r="B28" i="1"/>
  <c r="H28" i="1" s="1"/>
  <c r="C44" i="1"/>
  <c r="B44" i="1" s="1"/>
  <c r="H44" i="1" s="1"/>
  <c r="C38" i="1"/>
  <c r="B38" i="1" s="1"/>
  <c r="H38" i="1" s="1"/>
  <c r="C39" i="1"/>
  <c r="B39" i="1" s="1"/>
  <c r="H39" i="1" s="1"/>
  <c r="F50" i="120"/>
  <c r="C32" i="1"/>
  <c r="B32" i="1" s="1"/>
  <c r="H32" i="1" s="1"/>
  <c r="C21" i="1"/>
  <c r="C37" i="1"/>
  <c r="B37" i="1" s="1"/>
  <c r="H37" i="1" s="1"/>
  <c r="C22" i="1"/>
  <c r="C35" i="1"/>
  <c r="B35" i="1" s="1"/>
  <c r="H35" i="1" s="1"/>
  <c r="C36" i="1"/>
  <c r="B36" i="1" s="1"/>
  <c r="H36" i="1" s="1"/>
  <c r="C25" i="1"/>
  <c r="F49" i="120" s="1"/>
  <c r="C41" i="1"/>
  <c r="B41" i="1" s="1"/>
  <c r="H41" i="1" s="1"/>
  <c r="C30" i="1"/>
  <c r="B30" i="1" s="1"/>
  <c r="H30" i="1" s="1"/>
  <c r="C23" i="1"/>
  <c r="C43" i="1"/>
  <c r="C19" i="1"/>
  <c r="P14" i="120" l="1"/>
  <c r="P24" i="120"/>
  <c r="P19" i="120"/>
  <c r="P21" i="120"/>
  <c r="P16" i="120"/>
  <c r="P11" i="120"/>
  <c r="P6" i="120"/>
  <c r="P13" i="120"/>
  <c r="P8" i="120"/>
  <c r="P3" i="120"/>
  <c r="P5" i="120"/>
  <c r="P27" i="120"/>
  <c r="P22" i="120"/>
  <c r="P17" i="120"/>
  <c r="P28" i="120"/>
  <c r="P12" i="120"/>
  <c r="P23" i="120"/>
  <c r="P7" i="120"/>
  <c r="P18" i="120"/>
  <c r="P25" i="120"/>
  <c r="P9" i="120"/>
  <c r="P20" i="120"/>
  <c r="P4" i="120"/>
  <c r="P15" i="120"/>
  <c r="P26" i="120"/>
  <c r="B34" i="1"/>
  <c r="H34" i="1" s="1"/>
  <c r="F104" i="120"/>
  <c r="B33" i="1"/>
  <c r="H33" i="1" s="1"/>
  <c r="F103" i="120"/>
  <c r="F56" i="120"/>
  <c r="F64" i="120"/>
  <c r="B22" i="1"/>
  <c r="H22" i="1" s="1"/>
  <c r="F62" i="120"/>
  <c r="B21" i="1"/>
  <c r="F61" i="120"/>
  <c r="F63" i="120"/>
  <c r="F55" i="120"/>
  <c r="B26" i="1"/>
  <c r="H26" i="1" s="1"/>
  <c r="F58" i="120"/>
  <c r="B25" i="1"/>
  <c r="H25" i="1" s="1"/>
  <c r="F57" i="120"/>
  <c r="F47" i="120"/>
  <c r="B24" i="1"/>
  <c r="H24" i="1" s="1"/>
  <c r="F48" i="120"/>
  <c r="B23" i="1"/>
  <c r="H23" i="1" s="1"/>
  <c r="B42" i="1"/>
  <c r="H42" i="1" s="1"/>
  <c r="F20" i="1"/>
  <c r="B31" i="1"/>
  <c r="H31" i="1" s="1"/>
  <c r="B43" i="1"/>
  <c r="H43" i="1" s="1"/>
  <c r="B19" i="1"/>
  <c r="Q3" i="120" l="1" a="1"/>
  <c r="Q26" i="120" s="1"/>
  <c r="G42" i="1" s="1"/>
  <c r="F26" i="1"/>
  <c r="F28" i="1"/>
  <c r="F30" i="1"/>
  <c r="F38" i="1"/>
  <c r="F42" i="1"/>
  <c r="F24" i="1"/>
  <c r="F41" i="1"/>
  <c r="F44" i="1"/>
  <c r="F31" i="1"/>
  <c r="F27" i="1"/>
  <c r="F36" i="1"/>
  <c r="F32" i="1"/>
  <c r="F33" i="1"/>
  <c r="F19" i="1"/>
  <c r="F21" i="1"/>
  <c r="F29" i="1"/>
  <c r="F37" i="1"/>
  <c r="F43" i="1"/>
  <c r="F34" i="1"/>
  <c r="F39" i="1"/>
  <c r="F40" i="1"/>
  <c r="F23" i="1"/>
  <c r="F25" i="1"/>
  <c r="F22" i="1"/>
  <c r="F35" i="1"/>
  <c r="Q20" i="120" l="1"/>
  <c r="G36" i="1" s="1"/>
  <c r="Q8" i="120"/>
  <c r="G24" i="1" s="1"/>
  <c r="Q5" i="120"/>
  <c r="G21" i="1" s="1"/>
  <c r="Q16" i="120"/>
  <c r="G32" i="1" s="1"/>
  <c r="Q28" i="120"/>
  <c r="G44" i="1" s="1"/>
  <c r="Q9" i="120"/>
  <c r="G25" i="1" s="1"/>
  <c r="Q25" i="120"/>
  <c r="G41" i="1" s="1"/>
  <c r="Q11" i="120"/>
  <c r="G27" i="1" s="1"/>
  <c r="Q19" i="120"/>
  <c r="G35" i="1" s="1"/>
  <c r="Q3" i="120"/>
  <c r="G19" i="1" s="1"/>
  <c r="Q13" i="120"/>
  <c r="G29" i="1" s="1"/>
  <c r="Q24" i="120"/>
  <c r="G40" i="1" s="1"/>
  <c r="Q14" i="120"/>
  <c r="G30" i="1" s="1"/>
  <c r="Q23" i="120"/>
  <c r="G39" i="1" s="1"/>
  <c r="Q18" i="120"/>
  <c r="G34" i="1" s="1"/>
  <c r="Q17" i="120"/>
  <c r="G33" i="1" s="1"/>
  <c r="Q6" i="120"/>
  <c r="G22" i="1" s="1"/>
  <c r="Q10" i="120"/>
  <c r="G26" i="1" s="1"/>
  <c r="Q22" i="120"/>
  <c r="G38" i="1" s="1"/>
  <c r="Q4" i="120"/>
  <c r="G20" i="1" s="1"/>
  <c r="Q15" i="120"/>
  <c r="G31" i="1" s="1"/>
  <c r="Q21" i="120"/>
  <c r="G37" i="1" s="1"/>
  <c r="Q7" i="120"/>
  <c r="G23" i="1" s="1"/>
  <c r="Q27" i="120"/>
  <c r="G43" i="1" s="1"/>
  <c r="Q12" i="120"/>
  <c r="G28" i="1" s="1"/>
  <c r="B11" i="50"/>
  <c r="B12" i="50"/>
  <c r="B13" i="50"/>
  <c r="B14" i="50"/>
  <c r="B15" i="50"/>
  <c r="B16" i="50"/>
  <c r="B17" i="50"/>
  <c r="B18" i="50"/>
  <c r="B19" i="50"/>
  <c r="B20" i="50"/>
  <c r="B21" i="50"/>
  <c r="B22" i="50"/>
  <c r="B23" i="50"/>
  <c r="B24" i="50"/>
  <c r="B25" i="50"/>
  <c r="B26" i="50"/>
  <c r="B27" i="50"/>
  <c r="B10" i="50"/>
  <c r="B5" i="50"/>
  <c r="B6" i="50"/>
  <c r="B7" i="50"/>
  <c r="B8" i="50"/>
  <c r="B4" i="50"/>
  <c r="D38" i="147" l="1"/>
  <c r="H21" i="1" l="1"/>
  <c r="H20" i="1"/>
  <c r="H19" i="1"/>
  <c r="G45" i="1" l="1"/>
  <c r="G44" i="120"/>
  <c r="G66" i="120"/>
  <c r="G90" i="120"/>
  <c r="G52" i="120"/>
  <c r="G4" i="120"/>
  <c r="G18" i="120"/>
  <c r="G31" i="120"/>
  <c r="G43" i="120"/>
  <c r="G65" i="120"/>
  <c r="G89" i="120"/>
  <c r="G17" i="120"/>
  <c r="G51" i="120"/>
  <c r="G30" i="120"/>
  <c r="G3" i="120"/>
  <c r="G5" i="120"/>
  <c r="G32" i="120"/>
  <c r="G19" i="120"/>
  <c r="G53" i="120"/>
  <c r="G45" i="120"/>
  <c r="G67" i="120"/>
  <c r="G91" i="120"/>
  <c r="D13" i="1"/>
  <c r="D38" i="50"/>
  <c r="F11" i="1" l="1"/>
  <c r="D12" i="1" s="1"/>
  <c r="I29" i="1"/>
  <c r="I34" i="1"/>
  <c r="I30" i="1"/>
  <c r="I38" i="1"/>
  <c r="I35" i="1"/>
  <c r="I40" i="1"/>
  <c r="I28" i="1"/>
  <c r="I27" i="1"/>
  <c r="I32" i="1"/>
  <c r="I37" i="1"/>
  <c r="I22" i="1"/>
  <c r="I25" i="1"/>
  <c r="I21" i="1"/>
  <c r="I26" i="1"/>
  <c r="I24" i="1"/>
  <c r="I33" i="1"/>
  <c r="I31" i="1"/>
  <c r="I42" i="1"/>
  <c r="I20" i="1"/>
  <c r="I43" i="1"/>
  <c r="I36" i="1"/>
  <c r="I41" i="1"/>
  <c r="I44" i="1"/>
  <c r="I39" i="1"/>
  <c r="I23" i="1"/>
  <c r="I19" i="1" l="1"/>
  <c r="I45" i="1" s="1"/>
</calcChain>
</file>

<file path=xl/sharedStrings.xml><?xml version="1.0" encoding="utf-8"?>
<sst xmlns="http://schemas.openxmlformats.org/spreadsheetml/2006/main" count="1133" uniqueCount="464">
  <si>
    <t>Date/period milestone relates to</t>
  </si>
  <si>
    <t>Date milestone to be reported</t>
  </si>
  <si>
    <r>
      <rPr>
        <b/>
        <sz val="11"/>
        <color indexed="8"/>
        <rFont val="Calibri"/>
        <family val="2"/>
      </rPr>
      <t>Milestones</t>
    </r>
    <r>
      <rPr>
        <sz val="11"/>
        <color theme="1"/>
        <rFont val="Calibri"/>
        <family val="2"/>
        <scheme val="minor"/>
      </rPr>
      <t xml:space="preserve"> (only complete if the indicator has in-year milestones)</t>
    </r>
  </si>
  <si>
    <t>% of CQUIN scheme available</t>
  </si>
  <si>
    <t>Ambulance</t>
  </si>
  <si>
    <t>Milestone weighting (% of CQUIN scheme available)</t>
  </si>
  <si>
    <t>Indicator weighting 
(% of CQUIN scheme available)</t>
  </si>
  <si>
    <t>Goals &amp; Indicator Summary</t>
  </si>
  <si>
    <t>The CQUIN template comprises a summary sheet and indicator sheets for recording the CQUIN scheme detail.</t>
  </si>
  <si>
    <t>Worksheet/Section</t>
  </si>
  <si>
    <t>Notes</t>
  </si>
  <si>
    <t>Indicator sheets</t>
  </si>
  <si>
    <t>How to complete an indicator sheet</t>
  </si>
  <si>
    <t>Auto completed</t>
  </si>
  <si>
    <t>Enter a description of the indicator</t>
  </si>
  <si>
    <t>Enter a description of the indicator numerator, if applicable</t>
  </si>
  <si>
    <t>Enter a description of the indicator denominator, if applicable</t>
  </si>
  <si>
    <t>Enter a brief rationale for why the indicator is being monitored</t>
  </si>
  <si>
    <t>Enter the source of the data used to monitor the indicator</t>
  </si>
  <si>
    <t>Enter the frequency of data collection, including dates if possible</t>
  </si>
  <si>
    <t>Enter the organisation responsible for data collection</t>
  </si>
  <si>
    <t>Enter the frequency of reporting to commissioner, including dates if possible</t>
  </si>
  <si>
    <t>Enter the period/date the baseline relates to</t>
  </si>
  <si>
    <t>Enter the baseline value</t>
  </si>
  <si>
    <t>Enter the final indicator period/date (on which payment is based)</t>
  </si>
  <si>
    <t>Enter the final indicator value (payment threshold)</t>
  </si>
  <si>
    <t>Enter final indicator reporting date</t>
  </si>
  <si>
    <t>Enter the date or period that the milestone relates to</t>
  </si>
  <si>
    <t>Enter the date that the milestone will be reported on</t>
  </si>
  <si>
    <t>Enter the weighting of the milestone as a percentage of the total CQUIN scheme</t>
  </si>
  <si>
    <t>Acute</t>
  </si>
  <si>
    <t>Provider</t>
  </si>
  <si>
    <t>Local Contract Ref.</t>
  </si>
  <si>
    <t>Contract</t>
  </si>
  <si>
    <t>Goal Number</t>
  </si>
  <si>
    <t>Goal Name</t>
  </si>
  <si>
    <t>Total</t>
  </si>
  <si>
    <t>Indicator Summary</t>
  </si>
  <si>
    <r>
      <t xml:space="preserve">Please see worksheet </t>
    </r>
    <r>
      <rPr>
        <i/>
        <sz val="11"/>
        <color indexed="8"/>
        <rFont val="Calibri"/>
        <family val="2"/>
      </rPr>
      <t>Adding Additional Indicators</t>
    </r>
    <r>
      <rPr>
        <sz val="11"/>
        <color theme="1"/>
        <rFont val="Calibri"/>
        <family val="2"/>
        <scheme val="minor"/>
      </rPr>
      <t xml:space="preserve"> for further details.</t>
    </r>
  </si>
  <si>
    <t xml:space="preserve">Are there any rules for partial achievement of the indicator at the final indicator period/date?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</si>
  <si>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</si>
  <si>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 xml:space="preserve">Additional milestones and/or rules for partial achievement at final indicator period/date may be added to the CQUIN template.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</si>
  <si>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</si>
  <si>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Enter the final indicator value for the part achievement threshold</t>
  </si>
  <si>
    <t>Enter the percentage of the total CQUIN scheme available for meeting the final indicator value</t>
  </si>
  <si>
    <t>Rules for calculation of payment due at final indicator period/date (including evidence to be supplied to commissioner)</t>
  </si>
  <si>
    <t>Rules for achievement of milestones (including evidence to be supplied to commissioner)</t>
  </si>
  <si>
    <t>Enter any rules for how the milestone is achieved.  Include details of how achievement should be evidenced to commissioner.</t>
  </si>
  <si>
    <t>If milestones are specified, this total should equal the overall indicator weighting (from cell B6 in the indicator sheet).</t>
  </si>
  <si>
    <t>Structure of a CQUIN scheme:</t>
  </si>
  <si>
    <t>CQUIN Scheme</t>
  </si>
  <si>
    <t>Expected Financial Value of CQUIN Scheme</t>
  </si>
  <si>
    <t>Monthly</t>
  </si>
  <si>
    <t>Quarterly</t>
  </si>
  <si>
    <t>Local contract ref.</t>
  </si>
  <si>
    <t>Goal number</t>
  </si>
  <si>
    <t>Goal name</t>
  </si>
  <si>
    <t>Indicator number</t>
  </si>
  <si>
    <t>Indicator name</t>
  </si>
  <si>
    <t>Description of indicator</t>
  </si>
  <si>
    <t>Numerator</t>
  </si>
  <si>
    <t>Denominator</t>
  </si>
  <si>
    <t>Rationale for inclusion</t>
  </si>
  <si>
    <t>Data source</t>
  </si>
  <si>
    <t>Frequency of data collection</t>
  </si>
  <si>
    <t>Organisation responsible for data collection</t>
  </si>
  <si>
    <t>Frequency of reporting to commissioner</t>
  </si>
  <si>
    <t>Baseline period/date</t>
  </si>
  <si>
    <t>Baseline value</t>
  </si>
  <si>
    <t>Final indicator period/date (on which payment is based)</t>
  </si>
  <si>
    <t>Final indicator value (payment threshold)</t>
  </si>
  <si>
    <t>Final indicator reporting date</t>
  </si>
  <si>
    <t xml:space="preserve">Are there rules for any agreed in-year milestones that result in payment?
</t>
  </si>
  <si>
    <t>No</t>
  </si>
  <si>
    <t>If yes, please enter details in tables below.</t>
  </si>
  <si>
    <t xml:space="preserve">Are there rules for any agreed in-year milestones that result in payment </t>
  </si>
  <si>
    <t>Are there any rules for partial achievement of the indicator at the final indicator period/date?</t>
  </si>
  <si>
    <t>Mental Health</t>
  </si>
  <si>
    <t>Annual</t>
  </si>
  <si>
    <t>&lt;to be inserted by commissioner&gt;</t>
  </si>
  <si>
    <t>National List identifier</t>
  </si>
  <si>
    <t>Local Contract Ref</t>
  </si>
  <si>
    <t>Enter local contract reference</t>
  </si>
  <si>
    <t>Enter goal number which should follow on from the goal list in the Goals and Indicator Summary sheet</t>
  </si>
  <si>
    <t>Enter goal name based on input into the Goals and Indicator Summary</t>
  </si>
  <si>
    <t xml:space="preserve">Enter an indicator number which will follow on from the previous number in your Goals and Indicator Summary </t>
  </si>
  <si>
    <t>Input Yes or No. If yes, enter details of milestones in table below.</t>
  </si>
  <si>
    <t>Input Yes or No. If yes, enter details of rules for partial achievement of the final value in table below.</t>
  </si>
  <si>
    <t>If milestones are specified, this total should equal the overall indicator weighting (from cell D9).</t>
  </si>
  <si>
    <t xml:space="preserve">Enter indicator weighting </t>
  </si>
  <si>
    <t>Enter indicator name</t>
  </si>
  <si>
    <t>Enter any rules for how to calculate the payment due at the final indicator period/date.  E.g. Payment to be based on achievement of in-year milestones/Payment to be based on achievement throughout Q4/Payment to be based on percentage achieved on 31st March 2015 etc. Include details of how achievement should be evidenced to commissioner.</t>
  </si>
  <si>
    <t>CQUIN Exit Route – how will the change including any performance requirements be sustained once the CQUIN indicator has been retired?</t>
  </si>
  <si>
    <t>&lt;to be determined locally&gt;</t>
  </si>
  <si>
    <t>N/A</t>
  </si>
  <si>
    <t>2016/17</t>
  </si>
  <si>
    <t>Improving Physical healthcare to reduce premature mortality in people with SMI: Cardio Metabolic Assessment and treatment for Patients with Psychoses</t>
  </si>
  <si>
    <t>MH Provider</t>
  </si>
  <si>
    <t>Performance against indicator thresholds and quarterly milestones</t>
  </si>
  <si>
    <t>Achievement of indicator threshold value</t>
  </si>
  <si>
    <t>3a</t>
  </si>
  <si>
    <t>3b</t>
  </si>
  <si>
    <t>As per the validated prescription data in 2013/14</t>
  </si>
  <si>
    <t>1 - National</t>
  </si>
  <si>
    <t>2 - National</t>
  </si>
  <si>
    <t>3 - National</t>
  </si>
  <si>
    <t>NHS Staff Health &amp; Well-being</t>
  </si>
  <si>
    <t>1b</t>
  </si>
  <si>
    <t>Enter the agreed way in which performance will be sustained once the CQUIN has been retired.</t>
  </si>
  <si>
    <t>1c-National - NHS Staff Health &amp; Well-being</t>
  </si>
  <si>
    <t>2a</t>
  </si>
  <si>
    <t>2b</t>
  </si>
  <si>
    <t>Indicator weighting (% of goal available)</t>
  </si>
  <si>
    <t>Goal weighting (% of CQUIN scheme available)</t>
  </si>
  <si>
    <t>Key:</t>
  </si>
  <si>
    <t>Grey cells: cells are automatically updated</t>
  </si>
  <si>
    <t>Individual trust performance against each staff survey question</t>
  </si>
  <si>
    <t xml:space="preserve">Improving the uptake of flu vaccinations for frontline clinical staff </t>
  </si>
  <si>
    <t>5 - National</t>
  </si>
  <si>
    <t>Reduction in antibiotic consumption per 1,000 admissions</t>
  </si>
  <si>
    <t>1c</t>
  </si>
  <si>
    <t>Healthy food for NHS staff, visitors and patients</t>
  </si>
  <si>
    <t xml:space="preserve">The NHS Annual Staff survey. 
Question 9a: Does your organisation take positive action on health and well-being? Yes, definitely/ Yes, to some extent/ No response.
Question 9b: In the last 12 months have you experienced musculoskeletal problems (MSK) as a result of work activities? Yes/No response.
Question 9c: During the last 12 months have you felt unwell as a result of work related stress? Yes/No response.
</t>
  </si>
  <si>
    <t xml:space="preserve">Annual release of staff survey results
</t>
  </si>
  <si>
    <t>Improvement of health and wellbeing of NHS staff</t>
  </si>
  <si>
    <t>1a</t>
  </si>
  <si>
    <t>1a: National - NHS Staff Health &amp; Well-being</t>
  </si>
  <si>
    <t>1b: National - NHS Staff Health &amp; Well-being</t>
  </si>
  <si>
    <t>2a-National - Reducing the impact of serious infections (Antimicrobial Resistance and Sepsis)</t>
  </si>
  <si>
    <t>Reducing the impact of serious infections (Antimicrobial Resistance and Sepsis)</t>
  </si>
  <si>
    <t>2b-National - Reducing the impact of serious infections (Antimicrobial Resistance and Sepsis)</t>
  </si>
  <si>
    <t>2c</t>
  </si>
  <si>
    <t>3a-National - Improving physical healthcare to reduce premature mortality in people with serious mental illness (PSMI) 17/18 and 18/19</t>
  </si>
  <si>
    <t>Improving physical healthcare to reduce premature mortality in people with serious mental illness (PSMI) 17/18 and 18/19</t>
  </si>
  <si>
    <t>3b-National - Improving physical healthcare to reduce premature mortality in people with serious mental illness (PSMI) 17/18 and 18/19</t>
  </si>
  <si>
    <t>Improving Physical healthcare to reduce premature mortality in people with SMI: Collaboration with primary care clincians</t>
  </si>
  <si>
    <t>4 - National</t>
  </si>
  <si>
    <t>4-National - Improving services for people with mental health needs who present to A&amp;E</t>
  </si>
  <si>
    <t>Improving services for people with mental health needs who present to A&amp;E</t>
  </si>
  <si>
    <t>5-National - Transitions out of Children and Young People’s Mental Health Services (CYPMHS)</t>
  </si>
  <si>
    <t>Transitions out of Children and Young People’s Mental Health Services (CYPMHS)</t>
  </si>
  <si>
    <t>Advice &amp; Guidance</t>
  </si>
  <si>
    <t>6-National - Advice &amp; Guidance</t>
  </si>
  <si>
    <t>7-National - E-referrals</t>
  </si>
  <si>
    <t>6 - National</t>
  </si>
  <si>
    <t>7 - National</t>
  </si>
  <si>
    <t>E-referrals</t>
  </si>
  <si>
    <t>8 - National</t>
  </si>
  <si>
    <t>Supporting proactive and safe discharge</t>
  </si>
  <si>
    <t>9a-National - Preventing ill health by risky behaviours - alcohol and tobacco</t>
  </si>
  <si>
    <t>Preventing ill health by risky behaviours - alcohol and tobacco</t>
  </si>
  <si>
    <t>9a</t>
  </si>
  <si>
    <t>9 - National</t>
  </si>
  <si>
    <t>9b-National - Preventing ill health by risky behaviours - alcohol and tobacco</t>
  </si>
  <si>
    <t>9b</t>
  </si>
  <si>
    <t>Preventing ill health by risky behaviours - alcohol and tobacco: Tobacco brief advice</t>
  </si>
  <si>
    <t>9c</t>
  </si>
  <si>
    <t>Preventing ill health by risky behaviours - alcohol and tobacco: Tobacco referral and medication</t>
  </si>
  <si>
    <t>9c-National - Preventing ill health by risky behaviours - alcohol and tobacco</t>
  </si>
  <si>
    <t>9d-National - Preventing ill health by risky behaviours - alcohol and tobacco</t>
  </si>
  <si>
    <t>9e-National - Preventing ill health by risky behaviours - alcohol and tobacco</t>
  </si>
  <si>
    <t>9d</t>
  </si>
  <si>
    <t>9e</t>
  </si>
  <si>
    <t>Preventing ill health by risky behaviours - alcohol and tobacco: Alcohol brief advice or referral</t>
  </si>
  <si>
    <t>10-National - Improving the assessment of wounds</t>
  </si>
  <si>
    <t>10 - National</t>
  </si>
  <si>
    <t>Improving the assessment of wounds</t>
  </si>
  <si>
    <t>11-National - Personalised care and support planning</t>
  </si>
  <si>
    <t>11 - National</t>
  </si>
  <si>
    <t>Personalised care and support planning</t>
  </si>
  <si>
    <t>12-National - Ambulance Conveyance</t>
  </si>
  <si>
    <t>12 - National</t>
  </si>
  <si>
    <t>Ambulance Conveyance</t>
  </si>
  <si>
    <t>13 - National</t>
  </si>
  <si>
    <t>13-National - NHS 111 referrals</t>
  </si>
  <si>
    <t>NHS 111 referrals</t>
  </si>
  <si>
    <t>Increasing  the proportion of NHS 111 referrals to services other than to the ambulance service or A&amp;E departments</t>
  </si>
  <si>
    <t>Proportion of 999 incidents which do not result in transfer of the patient to a Type 1 or Type 2 A&amp;E Department</t>
  </si>
  <si>
    <t>National</t>
  </si>
  <si>
    <t>Community</t>
  </si>
  <si>
    <t>Acute-community</t>
  </si>
  <si>
    <t>Mental Health-community</t>
  </si>
  <si>
    <t>Indicators</t>
  </si>
  <si>
    <t>provider type</t>
  </si>
  <si>
    <t xml:space="preserve">Year 1  
Question 9a: 2017 Total number of responses (Yes, definitely/ Yes, to some extent/ No) 
Question 9b: 2017  Total number of responses (Yes/No)
Question 9c: 2017  Total number of responses (Yes/No)
Year 2
 Question 9a: 2018 Total number of responses (Yes, definitely/ Yes, to some extent/ No)
 Question 9b: 2018  Total number of responses (Yes/No)
Question 9c: 2018  Total number of responses (Yes/No)
</t>
  </si>
  <si>
    <t xml:space="preserve">Year 1- 2015 staff survey – released in 2016
Year 2 – 2016 staff survey- released in 2017 
</t>
  </si>
  <si>
    <t>Achievement of the 5% point improvement in 2 of the 3 questions in the staff survey results</t>
  </si>
  <si>
    <t>Publication of 2018 staff survey – February 2019</t>
  </si>
  <si>
    <t xml:space="preserve">End of Quarter 4
</t>
  </si>
  <si>
    <t>To be determined locally</t>
  </si>
  <si>
    <t>As soon as possible after Q4 2017/18</t>
  </si>
  <si>
    <t>Providers to submit cumulative data monthly on the ImmForm website</t>
  </si>
  <si>
    <t xml:space="preserve">Monthly 
</t>
  </si>
  <si>
    <t xml:space="preserve">Year 1- March 2018
Year 2 – March 2019
</t>
  </si>
  <si>
    <t xml:space="preserve">Year 1 – A 70% uptake of flu vaccinations by frontline healthcare workers
Year 2 - A 75% uptake of the flu vaccinations by frontline healthcare workers
</t>
  </si>
  <si>
    <t>Total number of patients presenting to emergency departments and acute inpatient services and other units that directly admit emergencies who were appropriate for screening for Sepsis on the basis of the above-mentioned local protocol.</t>
  </si>
  <si>
    <t xml:space="preserve">Local audit of a minimum of 30 patients diagnosed with sepsis. Audit data should be submitted to PHE via an online submission portal. </t>
  </si>
  <si>
    <t xml:space="preserve">There are three parts to this indicator.
1. Total antibiotic usage (for both in-patients and out-patients) per 1,000 admissions
2. Total usage (for both in-patients and out-patients) of carbapenem per 1,000 admissions
3. Total usage (for both in-patients and out-patients) of piperacillin-tazobactam per 1,000 admissions
</t>
  </si>
  <si>
    <t xml:space="preserve">Acute trusts would submit their own antibiotic consumption data to PHE with admission statistics taken from Hospital Episode Statistics (HES). 
Antibiotic consumption data would be available for commissioners to review via AMR Fingertips. 
</t>
  </si>
  <si>
    <t>Antibiotic consumption data should be submitted quarterly to PHE</t>
  </si>
  <si>
    <t xml:space="preserve">For 2017/18
To demonstrate cardio metabolic assessment and treatment for patients with psychoses in the following areas:
a) Inpatient wards.
b) All community based mental health services for people with mental illness (patients on CPA), excluding EIP services.
c) Early intervention in psychosis (EIP) services.
And in addition, for 2018/19
To demonstrate positive outcomes in relation to BMI and smoking cessation for patients in early intervention in psychosis (EIP) services
</t>
  </si>
  <si>
    <t xml:space="preserve">Results of national audit and EIP quality assessment expected to be available by Quarter 4 for reporting to commissioners (2017/18 and 2018/19).
Additional direct reporting to commissioners locally in Quarters 2, 3 and 4.
</t>
  </si>
  <si>
    <t xml:space="preserve">Data for national audit of inpatient and community based mental health services  expected to be collected and submitted to national audit provider during Quarter 3 of both 2017/18 and 2018/19. Results to be available in Quarter 4.
Data for EIP services expected to be collected and submitted to CCQI during Quarter 2 of both 2017/18 and 2018/19. Results to be available by Quarter 4.
</t>
  </si>
  <si>
    <t>30 March 2018 and 29 March 2019</t>
  </si>
  <si>
    <t>90% of patients to have either an up-to-date CPA (care programme approach), care plan or a comprehensive discharge summary shared with their GP. A local audit of communications should be completed.</t>
  </si>
  <si>
    <t xml:space="preserve">The number of patients in the audit sample for whom the mental health provider has provided to the GP* an up-to-date copy of the patient’s care plan/CPA review letter or a discharge summary which sets out details of all of the following:
i. NHS number
ii. All primary and secondary mental and physical health diagnoses
iii. Medications prescribed and recommendations (including duration and/or review, ongoing monitoring requirements, advice on starting, discontinuing or changing medication).
iv. Ongoing monitoring and/or treatment needs for cardio-metabolic risk factors identified, as per the Lester Tool. 
v. Care plan or discharge plan
*To take place within the following time periods:
• Within 48 hours for patients discharged as inpatients 
• Within 2 weeks for patients on CPA 
</t>
  </si>
  <si>
    <t>Patients within the defined audit sample who are subject to the CPA, and who have been under the care of the mental health provider for at least 12 months at the time of the defined audit period.</t>
  </si>
  <si>
    <t>Internal audit undertaken by mental health providers.</t>
  </si>
  <si>
    <t>Results of local audit required to be reported to local commissioners in Quarter 4 of both 2017/18 and 2018/19.</t>
  </si>
  <si>
    <t>Quarter 3 of both 2017/18 and 2018/19.</t>
  </si>
  <si>
    <t xml:space="preserve">Quarterly submissions to commissioners relating to milestones set out below. 
Single annual submission to NHS England
</t>
  </si>
  <si>
    <t xml:space="preserve">Quarterly </t>
  </si>
  <si>
    <t xml:space="preserve">• Year 1 payment based on performance during 2017/18
• Year 2 payment based on performance during 2018/19
</t>
  </si>
  <si>
    <t>Q4 2018/19</t>
  </si>
  <si>
    <t xml:space="preserve">1. Joint-Agency Transition Planning to be assessed via Casenote Audit
2. Pre-Transition / Discharge Readiness to be assessed via User Survey
3. Post-Transition Experience to be assessed via User Survey
</t>
  </si>
  <si>
    <t xml:space="preserve">1. Joint-Agency Transition Planning to be subject to Half-Yearly Case  note Audit
2. Pre-Transition / Discharge Readiness to be surveyed as a routine element of a Young Person’s pre-transition pathway with CYPMHS. Data to be collated on a Half-Yearly basis and presented to commissioners.
3. Post-Transition Experience to be surveyed as a routine element of a Young Person’s post-transition pathway with AMHS. Data to be collated on a Half-Yearly basis and presented to commissioners.
</t>
  </si>
  <si>
    <t xml:space="preserve">1. Joint-Agency Transition Planning : 80%
2. Pre-Transition / Discharge Readiness: 80%
3. Post-Transition Experience Survey: 70%
</t>
  </si>
  <si>
    <t>Joint</t>
  </si>
  <si>
    <t>Acute &amp; Community</t>
  </si>
  <si>
    <t>MH &amp; Community</t>
  </si>
  <si>
    <t>A&amp;G coverage: Number of GP referrals to elective outpatient specialties which provide A&amp;G.</t>
  </si>
  <si>
    <t>Total number of GP referrals to elective outpatient services.</t>
  </si>
  <si>
    <t xml:space="preserve">For the purposes of the main indicator denominator, referral data is already captured in the Monthly Activity Return (MAR).  For the numerator, providers will need to report on which specialties are covered by A&amp;G services (this is not already collected) and this will be linked to MAR data to quantify performance. 
Demand on elective specialties covered by A&amp;G should be tracked locally to provide insight on the impact of the service.  
</t>
  </si>
  <si>
    <t xml:space="preserve">Quarterly. </t>
  </si>
  <si>
    <t>The provider will meet with Commissioners at least quarterly, initially to review the implementation of the A&amp;G service and then to monitor impact through the main indicator.  Providers of all levels participating in the scheme will have an incentive to earn the reward and improve, as the target is expressed as a proportion of local referral volumes.</t>
  </si>
  <si>
    <t>The target for the main indicator is not relative to a baseline but Q1 2017/18 will provide a picture of A&amp;G coverage prior to CQUIN mobilisation.</t>
  </si>
  <si>
    <t>Proportion of GP referrals made to elective outpatient specialties which provide access to A&amp;G services.</t>
  </si>
  <si>
    <t>75% of GP referrals are made to elective outpatient specialties which provide access to A&amp;G services.</t>
  </si>
  <si>
    <t>30th April 2019</t>
  </si>
  <si>
    <t xml:space="preserve">For Q1: 
i. Submit a baseline plan to deliver Q2, Q3 and Q4 targets. 
For Q2 to Q4 providers will be required to evidence that:  
i. Services are published and available to receive referrals through NHS e-Referral Service as set out in the Milestones below. The numerator  will be the count of published first outpatient services listed on the  Directory of Services e-RS extract EBSX05
ii. Adequate slot polling is taking place to allow patients to book appointments evidenced by a reduction in ‘Appointment Slot Issues’ to a rate of 4% or less. The numerator for this measure will be the number of Appointment Slot Issues received by provider.
</t>
  </si>
  <si>
    <t xml:space="preserve">e-RS System and Providers. For Q2-Q4 measures detailed above:
i. will use data from the Directory of Services e-RS extract EBSX05; and
ii will use the monthly e-RS Appointment Slot Issues report. 
</t>
  </si>
  <si>
    <t>Providers</t>
  </si>
  <si>
    <t xml:space="preserve">Varies by Provider </t>
  </si>
  <si>
    <t xml:space="preserve">Enabling all referrals into the Provider Trust through e-RS. </t>
  </si>
  <si>
    <t>HES/SUS</t>
  </si>
  <si>
    <t>HES data available via NHS Digital</t>
  </si>
  <si>
    <t xml:space="preserve">Year 1 End of 2017/18
Year 2 End of 2018/19
</t>
  </si>
  <si>
    <t xml:space="preserve">Percentage of unique adult patients who are screened for smoking status AND whose results are recorded. </t>
  </si>
  <si>
    <t xml:space="preserve">Quarterly. Data to be collected ahead of quarterly audit 
Note that the data that is required for the audits are patient case notes which are to be updated by staff whenever relevant.
</t>
  </si>
  <si>
    <t>Baseline to be identified and set during Q1 of the CQUIN (i.e. Q1 of FY 17/18)</t>
  </si>
  <si>
    <t>To be determined locally, based on baseline setting exercise in Q1</t>
  </si>
  <si>
    <t xml:space="preserve">Quarter 4 FY 18/19 </t>
  </si>
  <si>
    <t>As soon as possible after Q4 2018/19</t>
  </si>
  <si>
    <t>Percentage of unique patients who smoke AND are given very brief advice</t>
  </si>
  <si>
    <t xml:space="preserve">All eligible patients during this quarter; 
• Eligible patients is defined as patients who have been recorded as smokers during screening (in 1a)
</t>
  </si>
  <si>
    <t>Baseline to be identified and set during Q1 of the CQUIN (ie Q1 of FY 17/18)</t>
  </si>
  <si>
    <t>Percentage of unique patients who are smokers AND are offered referral to stop smoking services AND offered stop smoking medication.</t>
  </si>
  <si>
    <t>Percentage of unique adult patients who are screened for drinking risk levels AND whose results are recorded in local data systems</t>
  </si>
  <si>
    <t xml:space="preserve">Percentage of unique patients who drink alcohol above lower-risk levels AND are given brief advice OR offered a specialist referral </t>
  </si>
  <si>
    <t xml:space="preserve">All eligible patients during this quarter: 
• Eligible patients is defined as patients who have been recorded as drinking above the lower risk limits during screening (in 2a)
</t>
  </si>
  <si>
    <t xml:space="preserve">Community Nursing Service Provider </t>
  </si>
  <si>
    <t>Q4 2017/18</t>
  </si>
  <si>
    <t>Annual, noting in-year milestones for year 1</t>
  </si>
  <si>
    <t>The requirements described are new and baselines to inform Year 2 will be collected during Year 1.</t>
  </si>
  <si>
    <t>31 March 2018 (Year 1) and 31 March 2019 (Year 2)</t>
  </si>
  <si>
    <t>To be agreed locally</t>
  </si>
  <si>
    <t>2 year CQUIN 2017/18 and 2018/19</t>
  </si>
  <si>
    <t>Recommended rules for partial achievement are described in the table below. There are differences between year one and year two because the data collection requirement is for year one only, and then becomes a gateway for payment in year two. Payment thresholds are recommended and should account for developments such as the introduction of a clinical hub as appropriate. Patient safety in urgent and emergency care is paramount and should partial payments need to be adjusted locally on the grounds of patient safety then this can be done accordingly, in agreement between commissioners and providers. The CQUIN is designed to improve accurate patient referral; patients must only be referred where the service is clinically appropriate for the patient’s condition.</t>
  </si>
  <si>
    <t>CCG code:</t>
  </si>
  <si>
    <t>Provider Code:</t>
  </si>
  <si>
    <t>Co-ordinating Commissioner Code:</t>
  </si>
  <si>
    <t>Contract Year:</t>
  </si>
  <si>
    <t>Contract Type:</t>
  </si>
  <si>
    <t>CCG:</t>
  </si>
  <si>
    <t>Provider:</t>
  </si>
  <si>
    <t>Co-ordinating Commissioner:</t>
  </si>
  <si>
    <t>Expected Annual Contract Value:</t>
  </si>
  <si>
    <t>Local</t>
  </si>
  <si>
    <t>CQUIN weighting</t>
  </si>
  <si>
    <t>Local metric 1</t>
  </si>
  <si>
    <t>Local metric 2</t>
  </si>
  <si>
    <t>Local metric 3</t>
  </si>
  <si>
    <t>Local metric 4</t>
  </si>
  <si>
    <t>Local metric 5</t>
  </si>
  <si>
    <t>Provider type (Select):</t>
  </si>
  <si>
    <t>Indicator weight</t>
  </si>
  <si>
    <t>Indicator Weighting 
(% of CQUIN available)</t>
  </si>
  <si>
    <t>Year 2</t>
  </si>
  <si>
    <t>Number of antibiotic prescriptions included in the sample</t>
  </si>
  <si>
    <t>Provider type relevant for</t>
  </si>
  <si>
    <t>Expected Financial Value of Indicator (over 2 years)</t>
  </si>
  <si>
    <t>Preventing ill health by risky behaviours - alcohol and tobacco: Tobacco screening</t>
  </si>
  <si>
    <t>Preventing ill health by risky behaviours - alcohol and tobacco: Alcohol screening</t>
  </si>
  <si>
    <t>Local metric1</t>
  </si>
  <si>
    <t>White cells: users need to input values/edit if required</t>
  </si>
  <si>
    <t>Acute-Community</t>
  </si>
  <si>
    <t>Mental Health-Community</t>
  </si>
  <si>
    <t>This tab can be copied multiple times in order to populate with details of each national CQUIN, as required</t>
  </si>
  <si>
    <t>Locally determined</t>
  </si>
  <si>
    <t xml:space="preserve">Year 1 (17/18):
Mapping and streamlining existing discharge pathways and rolling-out local protocols.
Locally agreeing Patient Experience measure or PROM for patients discharged to care home through D2A
Year 2 (18/19):
Collection and analysis of Patient Experience measure or PROM for patients discharged to care home through D2A (Minimum 100 Sample)
</t>
  </si>
  <si>
    <t xml:space="preserve">Year 1: End of Q4 2017/18 
Year 2: End of Q4 2018/19
</t>
  </si>
  <si>
    <t>Supporting proactive and safe discharge (Care Home)</t>
  </si>
  <si>
    <t>Care Home</t>
  </si>
  <si>
    <t>&lt;copy from Goals &amp; Indicator Summary&gt;</t>
  </si>
  <si>
    <t xml:space="preserve">For provider types where local indicators can be used then this tab should be copied as many times as required and then manually completed </t>
  </si>
  <si>
    <t xml:space="preserve">Please note that by choosing  an indicator in the national tabs the majority of these sections will be automatically populated however, you may wish to tweak and if you are developing your own indicator you will need to fill a template in from scratch. </t>
  </si>
  <si>
    <t>8a-National - Supporting proactive and safe discharge</t>
  </si>
  <si>
    <t>8b-National - Supporting proactive and safe discharge</t>
  </si>
  <si>
    <t>8c-National - Supporting proactive and safe discharge (Care Home)</t>
  </si>
  <si>
    <t>8c</t>
  </si>
  <si>
    <t>8b</t>
  </si>
  <si>
    <t>8a</t>
  </si>
  <si>
    <t>Supporting proactive and safe discharge (Community)</t>
  </si>
  <si>
    <t>2d-National - Reducing the impact of serious infections (Antimicrobial Resistance and Sepsis)</t>
  </si>
  <si>
    <t>2c-National - Reducing the impact of serious infections (Antimicrobial Resistance and Sepsis)</t>
  </si>
  <si>
    <t>2d</t>
  </si>
  <si>
    <t xml:space="preserve">Timely treatment of sepsis in emergency departments and acute inpatient settings </t>
  </si>
  <si>
    <t xml:space="preserve">Total number of patients found to have sepsis in emergency departments and acute inpatient services in sample 2a who received IV antibiotics within 1 hour of the diagnosis of sepsis.
</t>
  </si>
  <si>
    <t xml:space="preserve">The total number of patients from the sample in the numerator in 2a who were diagnosed with sepsis.
</t>
  </si>
  <si>
    <t>The records identified in the numerator of sample 2a</t>
  </si>
  <si>
    <t xml:space="preserve">Year 1 - Q4 2016/17
Year 2 – Q4 2017/18
</t>
  </si>
  <si>
    <t>See section on payments</t>
  </si>
  <si>
    <t xml:space="preserve">Year 1 - As soon as possible after Q4 2017/18
Year 2 - As soon as possible after Q4 2018/19
</t>
  </si>
  <si>
    <t xml:space="preserve">Timely identification of patients with sepsis in emergency departments and acute inpatient settings </t>
  </si>
  <si>
    <t xml:space="preserve">Year 1 - Q4 2016/17
Year 2 - Q4 2017/18
</t>
  </si>
  <si>
    <t>Assessment of clinical antibiotic review between 24-72 hours of patients with sepsis who are still inpatients at 72 hours.</t>
  </si>
  <si>
    <t>National CQUIN details</t>
  </si>
  <si>
    <t>2018/19</t>
  </si>
  <si>
    <t xml:space="preserve">Achieving a 5 percentage point improvement in two of the three NHS annual staff survey questions on health and wellbeing, MSK and stress. The two questions do not have to be pre-selected before the staff survey results, with 50% of the value of this indicator relating to performance in one question and the remaining 50% of the value relating to performance in a second question. 
Year 1 (17/18) 
The 5 percentage point improvement should be achieved over a period of 2 years, with the baseline survey being the 2015 staff survey.
Year 2 (18/19)
The 5 percentage point improvement should be achieved over a period of 2 years, with the baseline survey being the 2016 staff survey.
1. Question 9a: Does your organisation take positive action on health and well-being?  Providers will be expected to achieve an improvement of 5% points in the answer “yes, definitely” compared to baseline staff survey results or achieve 45% of staff surveyed answering “yes, definitely”. 
2. Question 9b: In the last 12 months have you experienced musculoskeletal problems (MSK) as a result of work activities?  Providers will be expected to achieve an improvement of 5% points in the answer “no” compared to baseline staff survey results or achieve 85% of staff surveyed answering “no”.
3. Question 9c: During the last 12 months have you felt unwell as a result of work related stress?  Providers will be expected to achieve an improvement of 5% points in the answer “no” compared to baseline staff survey results or achieve 75% of staff surveyed answering “no”.
</t>
  </si>
  <si>
    <t xml:space="preserve">Year 1
Question 9a: 2017 number of responses of “yes, definitely” 
Question 9b: 2017 number of responses of “no”
Question 9c: 2017 number of responses of “no”
Year 2 
Question 9a: 2018 number of responses of “yes, definitely” 
Question 9b: 2018 number of responses of “no”
Question 9c: 2018 number of responses of “no”
</t>
  </si>
  <si>
    <t>National NHS staff survey co-ordination centre</t>
  </si>
  <si>
    <t xml:space="preserve">Provider data collection and audit of outlets against compliance criteria as set out above.
In 2018/19 data on compliance of outlets against each criterion should be submitted through NHS Digital SDCS collection.
</t>
  </si>
  <si>
    <t>2017/18 Providers to collect data on compliance
2018/19 Annual Submission to NHS Digital</t>
  </si>
  <si>
    <t xml:space="preserve">Year 1 - End of Q4 2017/18
Year 2 - End of Q4 2018/19
</t>
  </si>
  <si>
    <t xml:space="preserve">Year 1 - Achieving an uptake of flu vaccinations by frontline clinical staff of 70%
Year 2 - Achieving an uptake of flu vaccinations by frontline clinical staff of 75%
Note: Providers may need to provide evidence that further criteria have been implemented as a result of ongoing discussions on vaccination of frontline healthcare workers. Further information will be provided in due course
</t>
  </si>
  <si>
    <t xml:space="preserve">The percentage of patients who met the criteria for sepsis screening and were screened for sepsis.
The indicator applies to adult and child patients arriving in hospital as emergency admissions and to all patients on acute in-patient wards. This applies in 17/18 and 18/19.
 During 18/19, acute and emergency units should be transitioning to use the National Early Warning Score (NEWS 2) to screen patients. By Q4 of 2018/19, payment will only be made if over 90% of screened cases have been screened using NEWS 2.
</t>
  </si>
  <si>
    <t xml:space="preserve">The percentage of patients who were found to have sepsis in sample 2a and received IV antibiotics within 1 hour.
The indicator applies to adults and child patients arriving in hospital as emergency admissions and to all patients on acute in-patient wards.
</t>
  </si>
  <si>
    <t xml:space="preserve">Year 1 - Based on achievement in each quarter within 2017/18
Year 2 - Based on achievement in each quarter within 2018/19
</t>
  </si>
  <si>
    <t xml:space="preserve">Year 1- Based on achievement in each quarter within 2018/19 - see milestones section
Year 2 - Based on achievement in each quarter within 2018/19 - see milestones section
</t>
  </si>
  <si>
    <t xml:space="preserve">Year 1
1. Total antibiotic consumption as measured by Defined Daily Dose (DDD)
2. Total consumption of carbapenems as measured by Defined Daily Dose (DDD)
3. Total consumption of piperacillin-tazobactam as measured by Defined Daily Dose (DDD)
Year 2
1. Total antibiotic consumption as measured by Defined Daily Dose (DDD)
2. Total consumption of carbapenems as measured by Defined Daily Dose (DDD)
3. Antibiotic consumption within the Access group of the AWaRe* category
</t>
  </si>
  <si>
    <t xml:space="preserve">Year 1
Total admissions divided by 1,000
Year 2
• For indicators 1 &amp; 2: Total admissions divided by 1,000.
• For indicator 3: Total antibiotic consumption.
</t>
  </si>
  <si>
    <t xml:space="preserve">Year 1 - 2017/18 
Year 2 - 2018/19
</t>
  </si>
  <si>
    <t xml:space="preserve">Internal mental health provider sample submitted to national audit provider for the CQUIN (for inpatient and community mental health services).
Internal mental health provider sample submitted to the Royal College of Psychiatrists CCQI EIP Network (for EIP services).
Local direct reporting to commissioners
</t>
  </si>
  <si>
    <t xml:space="preserve">Thresholds for payment:
For 2017/18 
a) Inpatients – 90%
b) Community mental health services (patients on CPA) - 65%
c) Early intervention in psychosis services – 90%
For 2018/19
a) Inpatients – 90%
b) Community mental health services (patients on CPA) - 75%
c) Early intervention in psychosis services – 90%
 BMI outcome indicator – 35%
 Smoking outcome indicator – 10%
</t>
  </si>
  <si>
    <t xml:space="preserve">• Acute providers to collect data on cohorts (number of patients, number of attendances).
• Quarterly reports to CCGs. 
• Annual national submission to NHS England.
</t>
  </si>
  <si>
    <t xml:space="preserve">To assess that all services are published on the NHS e-Referral Service (e-RS), providers will be required to evidence a definitive list of all services/clinics accepting 1st O/P referrals and details of the e-RS they are mapped to.
For Q2 – Q4 point i) The denominator will be the number of first outpatient services, which receive GP referrals, as identified in the Q1 baseline plan. 
For point ii) it will be the total number of first outpatient bookings received through e-RS.
</t>
  </si>
  <si>
    <t xml:space="preserve">Year 1 17/18
• Part a) 40% of weighting for this measure 
Actions to map existing discharge pathways, roll-out new protocols, collect baseline/trajectories. 
• Part b) 20% of the weighting for this measure (applicable to acute only, with category 1 or 2 A&amp;E departments).
Emergency Care Data Set (ECDS)
Type 1 or 2 A&amp;E providers to have demonstrable and credible planning by the end of Quarter 1, in order to commence timely submission of data from 1st October 2017.
See milestone section for detail of the requirements.
Further information on the ECDS can be found at: https://www.england.nhs.uk/ourwork/tsd/ec-data-set/
Where Part b is not applicable to a provider this weighting should be applied to Part a.
• Part c) 40% of weighting for this measure.
Increasing proportion of patients admitted via non-elective route discharged from acute hospitals to their usual place of residence within 7 days of admission by 2.5% points from baseline (Q3 and Q4 2016/17). Inappropriate, early discharge carries risks to patients and therefore providers and commissioners should carefully monitor readmission rate.
Year 2 2018/19
N/A
</t>
  </si>
  <si>
    <t xml:space="preserve">Year 1
Finished discharge episodes within Q3 and 4 of 2017/18, discharged to usual place of residence within 3- 7 days of admission of patients aged 65+ admitted via non-elective route. 
Year 2
N/A
</t>
  </si>
  <si>
    <t xml:space="preserve">Year 1
Finished discharge episodes of patients aged 65+  admitted via non-elective route within Q3 and 4 with a LOS of &gt;2.
Year 2
N/A
</t>
  </si>
  <si>
    <t xml:space="preserve">Year 1 Q3 and Q4 2016/17  </t>
  </si>
  <si>
    <t xml:space="preserve">Year 1 End of 2017/18
Year 2 N/A
</t>
  </si>
  <si>
    <t xml:space="preserve">Year 1 (17/18):
• 2.5% point increase discharge to usual place of residence: across  Q3 and Q4 2017/18 OR an increase to 47.5% across Q3 and 4 2017/18
Year 2 (18/19): 
N/A
</t>
  </si>
  <si>
    <t xml:space="preserve">Discharge to usual place of residence:
Year 1: End of Q4 2017/18
Year 2: N/A
</t>
  </si>
  <si>
    <t xml:space="preserve">Year 1 2017/18
• Part a) 60% of weighting for this measure. 
Actions to map existing discharge pathways, roll-out new protocols, collect baseline/trajectories. 
• Part b) 40% of weighting for this measure.
Increasing proportion of patients admitted via non-elective route discharged from acute hospitals to their usual place of residence within 7 days of admission by 2.5% points from baseline (Q3 and Q4 2016/17). Inappropriate, early discharge carries risks to patients and therefore providers and commissioners should carefully monitor readmission rate.
Year 2 2018/19
N/A
</t>
  </si>
  <si>
    <t xml:space="preserve">Year 1 Q3 and Q4 2016/17  
Year 2 N/A
</t>
  </si>
  <si>
    <t xml:space="preserve">Year 1 (2017/18)
• 2.5% point increase discharge to usual place of residence: across  Q3 and Q4 2017/18 OR an increase to 47.5% across Q3 and 4 2017/18.
Year 2 (2018/19) 
N/A
</t>
  </si>
  <si>
    <t xml:space="preserve">Year 1 2017/18
Part a) 60% of weighting for this measure (applicable to acute, community and NHS commissioned care home bed providers).
Actions to map existing discharge pathways and roll-out local protocols.
Part b) 40% of weighting for this measure:
• Care Home Provider: Locally agree collection of Patient Experience measure, or PROM for patients discharged to care home through D2A or metrics associated with delivery of part a.
Year 2 2018/19
Part a) 50% of weighting for this measure:
• Care Home Provider: Collection and analysis of locally agreed patient Experience measure or PROM for patients discharged to care home through D2A or metrics agreed as per  year one Part a.
Part b) 50% of weighting for this measure:
• Care Home Provider: To achieve Level 2 compliance of Information governance toolkit including adoption of secured email standard for transfer of personal information confidentially. This includes: 
1. Collation of all paperwork and procedural documents required for IG toolkit compliance
2. IG Training of the all the staff in the processes and use of technology 
3. Achievement of “satisfactory” grade Level 2 IG toolkit compliance and have a paperless information transfer system in place  
</t>
  </si>
  <si>
    <t xml:space="preserve">Year 1
Mapping and streamlining existing discharge pathways and rolling-out local protocols 
Locally agreeing Patient Experience measure or PROM for patients discharged to care home through D2A
Year 2
N/A
</t>
  </si>
  <si>
    <t xml:space="preserve">Year 1
Collection and analysis of Patient Experience measure or PROM for patients discharged to care home through D2A (Minimum 100 Sample)
Year 2
N/A
</t>
  </si>
  <si>
    <t xml:space="preserve">Year 1 Locally determined
Year 2 Part a) Locally determined
Year 2 Part b) 1) and 2) Locally determined
Year 2 Part b) 3) Commissioners to check the IGT website for achievement of the CQUIN 
</t>
  </si>
  <si>
    <t>Yes, whenever the provider can show the completion of level 2 of Information Governance toolkit compliance with a “satisfactory” grade- all submissions can be seen on the IGT website</t>
  </si>
  <si>
    <t xml:space="preserve">All unique, adult patients who are admitted during this quarter: 
• Unique is defined as a non-repeat admission of a patient during the duration of the CQUIN (ie FY 17/18 and 18/19) who has not already received the intervention within the period of the CQUIN;
• Adult patient is defined as patients of at least 18 years of age; and
• Admitted is defined as admitted to an inpatient ward for at least one night (i.e. Length of stay equal to or greater than one) excluding any admissions to maternity wards (i.e. admissions to maternity wards not in scope of this CQUIN).
</t>
  </si>
  <si>
    <t xml:space="preserve">Quarterly  
Note that to enable national audits, providers are required to simultaneously submit audit data to NHS England via NHS Digital SDCS on a quarterly basis as well. 
</t>
  </si>
  <si>
    <t xml:space="preserve">90%
</t>
  </si>
  <si>
    <t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t>
  </si>
  <si>
    <t xml:space="preserve">Number of eligible patients who are given brief advice during this quarter: 
• Eligible patients are defined as patients who have been recorded as smokers during screening (in 1a); and
• The “given very brief advice” element of this indicator requires healthcare professionals to provide a brief advice message and for this to be recorded in the patient’s record in a clear and consistent way. It is the responsibility of providers to identify the most effective way of recording this information. Detail on the required actions from staff can be found on the National Centre for smoking Cessation and Training website (NCSCT). Secondary mental health providers in particular may want to build on the Lester tool as appropriate. See Annex A for further details.
</t>
  </si>
  <si>
    <t xml:space="preserve">All eligible patients during this quarter: 
• Eligible patients are defined as patients who have been recorded as smokers during screening (in 9a).
</t>
  </si>
  <si>
    <t xml:space="preserve">Quarterly.  
Note that to enable national audits, providers are required to simultaneously submit audit data to NHS England via NHS Digital SDCS on a quarterly basis as well.
</t>
  </si>
  <si>
    <t xml:space="preserve">90%
</t>
  </si>
  <si>
    <t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t>
  </si>
  <si>
    <t xml:space="preserve">Quarterly
Note that to enable national audits, providers are required to simultaneously submit audit data to NHS England via NHS Digital SDCS on a quarterly basis as well
</t>
  </si>
  <si>
    <t xml:space="preserve">30%
</t>
  </si>
  <si>
    <t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t>
  </si>
  <si>
    <t xml:space="preserve">All unique, adult patients who are admitted during this quarter: 
• Unique is defined as non-repeat admission of a patient during the duration of the CQUIN (ie FY 2017/18 and 2018/19) who has not already received the intervention within the period of the CQUIN.
• Adult patient is defined as patients of at least 18 years of age; and
• Admitted is defined as admitted to an inpatient ward for at least one night (i.e. Length of stay equal to or greater than one) excluding any admissions to maternity wards (i.e. admissions to maternity wards not in scope of this CQUIN).
</t>
  </si>
  <si>
    <t xml:space="preserve">Quarterly. 
Data to be collected ahead of quarterly audit. 
Note that to enable national audits, providers are required to simultaneously submit audit data to NHS England via NHS Digital SDCS on a quarterly basis as well.
</t>
  </si>
  <si>
    <t xml:space="preserve">Quarterly
Note that to enable national audits, providers will simultaneously submit this data to NHS England via NHS Digital SDCS on a quarterly basis as well. 
</t>
  </si>
  <si>
    <t xml:space="preserve">50%
</t>
  </si>
  <si>
    <t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t>
  </si>
  <si>
    <t xml:space="preserve">Quarterly
Data to be collected ahead of quarterly audit. 
Note that the data that is required for the audits are patient case notes which are to be updated by health practitioners whenever relevant.
</t>
  </si>
  <si>
    <t xml:space="preserve">Quarterly
Note that to enable national audits, providers are required to simultaneously submit audit data to NHS England via NHS Digital SDCS on a quarterly basis as well.
</t>
  </si>
  <si>
    <t xml:space="preserve">80%
</t>
  </si>
  <si>
    <t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t>
  </si>
  <si>
    <t>The indicator aims to increase the number of wounds which have failed to heal after 4 weeks that receive a full wound assessment.</t>
  </si>
  <si>
    <t xml:space="preserve">Year 1
Number of patients who have a completed full wound assessment (all criteria assessed and documented) within Q2 &amp; Q4 2017/18.
Year 2
Number of patients who have a completed full wound assessment (all criteria assessed and documented) within Q2 &amp; Q4 2018/19
</t>
  </si>
  <si>
    <t xml:space="preserve">Year 1
Number of patients on the provider’s caseload with wounds that have failed to heal for 4 weeks or more following self-care, primary, community or specialist care within Q2 &amp; Q4 2017/18.
Year 2
Number of patients on the provider caseload with wounds that have failed to heal for 4 weeks or more following self-care, primary, community or specialist care within Q2 &amp; Q4 2018/19
</t>
  </si>
  <si>
    <t xml:space="preserve">Local baseline audit collection of a minimum of 150 patients on the caseload with a wound that has failed to heal within 4 weeks, which will then be submitted through a national data collection via NHS Digital. Information available at: 
http://content.digital.nhs.uk/article/7751/Commissioning-for-Quality-and-Innovation-CQUIN 
If the provider is providing care for less than 150 patients on their caseload then all patients who have a wound that has failed to heal within 4 weeks should be included in the audit. 
</t>
  </si>
  <si>
    <t>6 monthly through Q2 &amp; Q4 Clinical Audit  (both Year 1 and Year 2)</t>
  </si>
  <si>
    <t>Quarterly through clinical audit report (Q2 &amp; Q4) and improvement plan</t>
  </si>
  <si>
    <t xml:space="preserve">Year 1
Q2 2017/18
Year 2
Q4 2017/18
Q4 2017/18
</t>
  </si>
  <si>
    <t xml:space="preserve">Year 1
To be determined by outcome of Q2 2017/18 clinical audit undertaken by Community Service provider.
Year 2
To be determined by outcome of Q4 2017/18 clinical audit undertaken by Community Service Provider
</t>
  </si>
  <si>
    <t xml:space="preserve">Year 1
Payment to be based upon establishing the baseline in Q2 and on achieving locally agreed levels of improvement against that baseline for Q4. 
Year 2
Payment to be based upon achieving 60% of full wound assessment completion for Q2 and on achieving 80% of full wound assessment completion for Q4. 
Providers with a baseline (from Q2 2017/18) &gt; 80% should be assessed in accordance with the table included in the partial payments section below. 
</t>
  </si>
  <si>
    <t>Year 1
18 April 2018 to local commissioners with submission to national data base by 30 April 2018
Year 2
31 May 2019</t>
  </si>
  <si>
    <t>Annual in Q4, noting in-year milestones for year 1</t>
  </si>
  <si>
    <t>Community Providers</t>
  </si>
  <si>
    <t>The requirements described are new. Baselines to inform Year 2 will be collected during Year 1.</t>
  </si>
  <si>
    <t>30th April 2018/19</t>
  </si>
  <si>
    <t>Latest Systems Indicators specification document (20170926 at time of writing) and Time Series spreadsheet at www.england.nhs.uk/statistics/statistical-work-areas/ambulance-quality-indicators</t>
  </si>
  <si>
    <t>Ambulance Services</t>
  </si>
  <si>
    <t xml:space="preserve">Year 1 - 2017/18
Year 2 – 2018/19
</t>
  </si>
  <si>
    <t>2 year CQUIN 2017/18 and 2018/19 respectively May 2018 and May 2019.</t>
  </si>
  <si>
    <t xml:space="preserve">Year 1: % allocation for each milestone
Year 2: We will award partial payment of the CQUIN monies dependent on achievement of targets established as a result of the refreshed Ambulance Quality Indicators. 
</t>
  </si>
  <si>
    <t xml:space="preserve">There are three parts to this scheme:
1. Measuring the percentage of NHS 111 calls triaged that have ambulance as a final disposition;
2. Measuring the percentage of NHS 111 calls triaged that have A&amp;E as a final disposition; and
3. Measuring the number of times where there is no alternate service to A&amp;E or ambulance.
</t>
  </si>
  <si>
    <t xml:space="preserve">1. The number of NHS 111 calls triaged with an emergency ambulance as a final disposition (NHS 111 MDS item 5.23 when transitioned to IUC MDS data items are 5.6.1.1 + 5.6.2.1 + 5.6.3.1);
2. The number of NHS 111 call triaged with A&amp;E  as a final disposition (NHS 111 MDS item 5.24, when transitioned to IUC MDS data items are 5.6.1.2 + 5.6.2.2 + 5.6.3.2); and
3. The number of NHS 111 calls triaged that have either an A&amp;E or emergency ambulance as a final disposition where there was no other service in the DoS results list other than an A&amp;E or ambulance service.
</t>
  </si>
  <si>
    <t xml:space="preserve">1. The number of NHS 111 calls triaged  (NHS 111 MDS item 5.11, when transitioned to IUC MDS data item is 5.4.1.1) 
2. The number of NHS 111 calls triaged (NHS 111 MDS item 5.11, when transitioned to IUC MDS data item is 5.4.1.1).
3. The number of NHS 111 calls triaged  that have A&amp;E or ambulance as a final disposition (NHS 111 MDS data items 5.23+5.24 when transitioned to IUC MDS data items are 5.6.1.1+5.6.2.1+5.6.3.1 plus 5.6.1.2+5.6.2.2+5.6.3.2)
</t>
  </si>
  <si>
    <t>Indicators 1 and 2: 999 and A&amp;E referrals
• NHS 111 Minimum Data Set, NHS England 
•  https://www.england.nhs.uk/statistics/statistical-work-areas/nhs-111-minimum-data-set/During 2018/19 it is expected that the Integrated Urgent Care (IUC) Minimum Dataset will become live and be the data source for 111 activity and referrals.
Indicator 3: Directory of Services returns
• DoS Returns
• Provider systems</t>
  </si>
  <si>
    <t>NHS England</t>
  </si>
  <si>
    <t xml:space="preserve">Baseline for performance for 999 referrals and A&amp;E dispositions will be derived for full year average from NHS 111 MDS https://www.england.nhs.uk/statistics/statistical-work-areas/nhs-111-minimum-data-set/nhs-111-minimum-data-set-2016-17/ data items 5.23, 5.24 and 5.11. Baseline will be calculated on a NHS 111 contract area basis.
2 year CQUIN 2017/18 and 2018/19
</t>
  </si>
  <si>
    <t xml:space="preserve">11. 999 referrals
A 10% reduction in the proportion of NHS 111 calls triaged that end with a 999 referral from baseline between 2016/17 and 2018/19. 
2. A&amp;E disposition
A 10% reduction in the proportion of NHS 111 calls triaged that end in an A&amp;E disposition from baseline between 2016/17 and 2018/19. 
3. Directory of Services Results List
The recording and collection of data relating to services in the DoS results list other than an A&amp;E or ambulance service (2017/18 only).
</t>
  </si>
  <si>
    <t>See indicator specification</t>
  </si>
  <si>
    <t>Yes - see indicator specification</t>
  </si>
  <si>
    <t xml:space="preserve">2 year CQUIN scheme: 
Year 1 payment based on performance during 2017/18
50% payment is available where 2016/17 changes are maintained and 50% of the payment is available where the three new changes to the food and drink provision are introduced.
Year 2 payment based on performance during 2018/19
Final indicator value: 100% of outlets on provider’s premises to be compliant against each criterion as seen in indicator specification
</t>
  </si>
  <si>
    <t xml:space="preserve">See indicator specification
Screening – national thresholds have been set for payment based on absolute performance levels. 
</t>
  </si>
  <si>
    <t>See payment section of the indicator specification</t>
  </si>
  <si>
    <t xml:space="preserve">Percentage of antibiotic prescriptions documented and reviewed by a competent clinician within 72 hours.
See indicator specification for additional details
</t>
  </si>
  <si>
    <t xml:space="preserve">Year 1
Number of antibiotic prescriptions reviewed within 72 hours
Year 2
Number of antibiotic prescriptions reviewed between 24 to 72 hours of initiation in patients diagnosed with sepsis that meet the criteria described in the indicator specification
</t>
  </si>
  <si>
    <t>This CQUIN aims to incentivise improvements to the experience and outcomes for young people as they transition out of Children and Young People’s Mental Health Services (CYPMHS). 
This CQUIN is constructed so as to encourage greater collaboration between providers spanning the care pathway. There are three components of this CQUIN: 
1. a casenote audit in order to assess the extent of Joint-Agency Transition Planning; and 
2. a survey of young people’s transition experiences ahead of the point of transition (Pre-Transition / Discharge Readiness); and
3. a survey of young people’s transition experiences after the point of transition (Post-Transition Experience). 
See indicator specification for further details</t>
  </si>
  <si>
    <t xml:space="preserve">The scheme requires providers to set up and operate A&amp;G services for non-urgent GP referrals, allowing GPs to access consultant advice prior to referring patients in to secondary care.  A&amp;G support should be provided either through the ERS platform or local solutions where systems agree this offers a better alternative.  
A&amp;G in the context of this CQUIN refers to structured, non-urgent, electronic A&amp;G provided via telephone, email, or an online system.  CCGs may agree with trusts how the local programme of A&amp;G will operate, and the definition of an A&amp;G response may include:
• Virtual review of test results (e.g. ECG, bloods) and advice on next steps required
• Supply of a suggested treatment or management plan to the GP (which may include carrying out further investigations in primary care)
• Direct booking of diagnostic test (e.g. endoscopy)
• Direct booking of intervention, where indicated
• Advice on the appropriate clinic referral (reducing redirected appointments)
Clinical responsibility will remain with the GP accessing the A&amp;G service, unless or until the patient is seen face to face in secondary care.
See indicator specification for further details
</t>
  </si>
  <si>
    <t>Payment will be made quarterly over the 2 year scheme, on evidence of milestones - see indicator specification for additional details</t>
  </si>
  <si>
    <t xml:space="preserve">This indicator relates to GP referrals to consultant-led 1st outpatient services only and the availability of services and appointments on the NHS e-Referral Service. It is not looking at percentage utilisation of the system.
All providers to publish ALL such services and make ALL of their First Outpatient Appointment slots available on NHS e-Referral Service (e-RS) by 31 March 2018 following the trajectory below.
Undertake required work on their Directory of Services to publish ALL services on the NHS e-Referral Service.
The indicator specification below sets out the practical steps for delivery in support of this scheme.
</t>
  </si>
  <si>
    <t xml:space="preserve">This incentive is designed to encourage a move away from any paper based processes in line with the target for Q4 but recognising that each trust will need to decide how their services are configured and this may include  referral only services (further information in the indicator specification). 
For bookable services providers should adjust their eRS slot polling range, in line with their actual waiting time and based on their available capacity and operating model for each service but ensure a transition away from paper based referrals.   
</t>
  </si>
  <si>
    <t xml:space="preserve">Number of unique, adult patients who are admitted and screened for smoking status and results are recorded in patient’s record during this quarter:
See indicator specification for further details
</t>
  </si>
  <si>
    <t>Provider audit of patient records, submitted to CCGs on a quarterly basis
See indicator specification for further details</t>
  </si>
  <si>
    <t>Number of eligible patients who are offered referral to specialist services and offered stop smoking medication during this quarter; 
See indicator specification for further details</t>
  </si>
  <si>
    <t xml:space="preserve">Number of unique, adult patients who are admitted and screened for alcohol consumption and results are recorded in patient’s record during this quarter;
See indicator specification for further details </t>
  </si>
  <si>
    <t xml:space="preserve">Number of eligible patients who are given brief advice or referred to specialist alcohol services during this quarter:
See indicator specification for further details </t>
  </si>
  <si>
    <t>Completion of Clinical Audit and Improvement plan by end of Q2 and sharing of results with Commissioner and submission to national data collection by 18 November 2017.
See indicator specification for more details</t>
  </si>
  <si>
    <t>This CQUIN is to be delivered over two years with an aim of embedding personalised care and support planning for people with long-term conditions. In the first year, activity will be focused on agreeing and putting in place systems and processes to ensure that the relevant patient population can be identified, the relevant workforce receive appropriate training, and that personalised care and support planning conversations can be incorporated into consultations with patients and carers. The second year will focus more on delivery of personalised care and support planning, the quality of conversations and the impact on individual levels of knowledge, skills and confidence. 
See indicator specification for further details</t>
  </si>
  <si>
    <t xml:space="preserve">Enablers defined as below:
1. Personal Demographics Service (PDS) matching
2. Summary Care Record (SCR) lookup
3. Directory Of Services access
4. Workforce support
5. Develop a career pathway
Further detail is provided in the supplementary indicator specification for indicator 12
</t>
  </si>
  <si>
    <t xml:space="preserve">Year 1:
Jan 2016 - Dec 2016
Year 2:
Jan 2016 - Dec 2016 minus 1/2% (depending on whether the Jan 2016 - Dec 2016 was above or below the 2013/14 provider median value)
</t>
  </si>
  <si>
    <t xml:space="preserve">Year 1 - 2017/18
Each of the indicators is worth 33% of part d.
Reductions would be required as follows:
1% reduction for those trusts with 2016 consumption indicators below 2013/14 median value, or
2% reduction for those trusts with 2016 consumption indicators above 2013/14 median value
Year 2 - 2018/19
See indicator specification for full details
• Trusts that met their 2017/18 target are required to achieve a reduction of x% against their 2017/18 target (or not increase if already achieved )  or
• Trusts that did not meet their 2017/18 target are required to achieve a reduction of y% against their 2017/18 target 
For all antibiotics (33% of part d) x=1%, y=2%
For Carbapenems (33% of part d) x=2%, y=3%
There is an additonal requirement (33% of part d):
Increase the proportion of antibiotic usage within the Access group of the AWaRe* category:
• Access group ≥55% of total antibiotic consumption (as DDD/1000adm) 
 OR 
• increase by 3% (3 percentage points) from baseline 2016 calendar year. </t>
  </si>
  <si>
    <r>
      <t>Provi</t>
    </r>
    <r>
      <rPr>
        <sz val="11"/>
        <rFont val="Calibri"/>
        <family val="2"/>
        <scheme val="minor"/>
      </rPr>
      <t xml:space="preserve">ders will be expected to build on the four changes required in the 2016/17 CQUIN by:
1.) Maintaining the four changes that were required in the 2016/17 CQUIN:
a.) The banning of price promotions on sugary drinks and foods high in fat, sugar or salt (HFSS) .
b.) The banning of advertisement on NHS premises of sugary drinks and foods high in fat, sugar or salt (HFSS): 
c.) The banning of sugary drinks and foods high in fat, sugar or salt (HFSS) from checkouts; 
and; 
d.) Ensuring that healthy options are available at any point including for those staff working night shifts. We will share best practice examples and will work nationally with food suppliers throughout the next year to help develop a set of solutions to tackle this issue.
2.) Introducing three new changes to food and drink provision:
a.) x% (70% year 1)  of drinks lines stocked must be sugar free (less than 5 grams of sugar per 100ml). In addition to the usual definition of SSBs it also includes energy drinks, fruit juices with added sugar and milk based drinks.  Year 2: 1. Outlets will be eligible for the CQUIN where they have signed up to the national SSB reduction scheme,  and total litres of SSBs sold account for 10% or less of all litres of drinks sold in 2018/19. </t>
    </r>
    <r>
      <rPr>
        <sz val="11"/>
        <color theme="1"/>
        <rFont val="Calibri"/>
        <family val="2"/>
        <scheme val="minor"/>
      </rPr>
      <t xml:space="preserve">
b.) x% (60% year 1, 80% year 2) of confectionery and sweets do not exceed 250 kcal.
c.) At least x% (60% year 1, 75% year 2) of pre-packed sandwiches and other savoury pre-packed meals (wraps, salads, pasta salads) available contain 400kcal (1680 kJ) or less per serving and do not exceed 5.0g saturated fat per 100g 
</t>
    </r>
  </si>
  <si>
    <t>On the publication of 2017 (year 1) &amp; 2018 (year 2) staff survey – expected to be released in March 2018 &amp; 2019 respectively</t>
  </si>
  <si>
    <t xml:space="preserve">Year 1 - Quarter 4, 2017/18
Year 2 - Quarter 4 2018/19
</t>
  </si>
  <si>
    <t xml:space="preserve">Yes:
Less than 3% point improvement: 0% payment of weighting associated to staff survey results
3% point (or above) and less than 4% improvement:  50% payment of weighting associated to staff survey results
4% point (or above) and less than 5% improvement:  75% payment of weighting associated to staff survey results
5% point or greater improvement or achievement of absolute threshold:  100% payment of weighting associated to staff survey results
</t>
  </si>
  <si>
    <t>Number of outlets compliant with each of the CQUIN criterion listed below:
See indicator specification fro full details</t>
  </si>
  <si>
    <t>Total number of outlets
See indicator specification fro full details</t>
  </si>
  <si>
    <t>See CQUIN indicator specification</t>
  </si>
  <si>
    <t xml:space="preserve">Final indicator value for the partial achievement threshold % of CQUIN scheme available for meeting final indicator value
2016/17 changes maintained  50% payment
Year 1 changes introduced 50% payment 
2016/17 changes maintained and Year 1 changes introduced 100% payment 
2016/17 changes maintained (50%):
No price promotions on sugary drinks and foods high in fat, sugar or salt (HFSS) in any outlet. 12.5% 50%
No advertisements of HFSS food and drink in any outlet. 12.5% 
No HFSS food and drink at checkouts in any outlet. 12.5% 
Healthy options are available at any point including for those staff working night shifts. 12.5% 
2018/19 changes introduced (50%):
Trust is signed up to national SSB reduction scheme and total litres of SSBs sold are 10% or less of all litres of drinks sold in 2018/19 in all outlets. 20% 
80% of confectionery and sweets not exceed 250kcal in any outlet. 15%
At least 75% of pre-packed sandwiches and other savoury pre-packed meals (wraps, salads, pasta salads) available contain 400kcal (1680 kJ) or less per serving and not exceed 5.0g saturated fat per 100g in all outlets. 15%
</t>
  </si>
  <si>
    <t xml:space="preserve">Number of front line healthcare workers (permanent staff and those on fixed contracts) who have received their flu vaccination by End Febr 2018 and End Feb 2019.
If organisations believe a significant proportion of staff are receiving their flu vaccines from other providers, they can include this in their returns if they wish to create an auditable scheme to demonstrate it.
</t>
  </si>
  <si>
    <t>Total number of front line healthcare workers, 2018 and 2019</t>
  </si>
  <si>
    <t xml:space="preserve">As soon as possible after Q4 2017/18 and Q4 2018/19
</t>
  </si>
  <si>
    <t xml:space="preserve">50% or less No payment
50% up to 60%:  25% payment (year 1&amp;2)
60% up to 65%:  50% payment (year 1&amp;2)
65% up to 70%:  75% payment (year 1), 65% up to 74.99% uptake:  75% payment (year2)
70% or above 100% payment (year 1), 75% or above 100% payment (year 2)
</t>
  </si>
  <si>
    <t>6-National - Advice &amp; guidance</t>
  </si>
  <si>
    <t>Advice &amp; guidance</t>
  </si>
  <si>
    <t>Local metric2</t>
  </si>
  <si>
    <t>Local metric (optional - can remove and increase weightings on other measures)</t>
  </si>
  <si>
    <t xml:space="preserve">Value of CQUIN Scheme (excluding STP element) as % of Actual Outturn Value of Contract. </t>
  </si>
  <si>
    <t xml:space="preserve">Technical notes for completing the 2018/19 CQUIN Scheme Template </t>
  </si>
  <si>
    <t xml:space="preserve">This is to be completed with details of the commissioner-provider contract. 
By selecting 'provider type' the relevant national CQUINs will autopopulate along with any allowance for local indicators. Default weightings also autopopulate although these can be edited as required (refer to CQUIN guidance for more information). </t>
  </si>
  <si>
    <t>If required, the National tab can be copied multiple times corresponding to all relevant national CQUINs (e.g. 14 times for acute providers). The select box at the top will allow all relevant indicators to be selected and the sheet will then autopopulate with details of the National CQUIN. NB. full details of each national CQUIN is in the CQUIN indicator specification document.
For providers where local indicators can also be included in the CQUIN scheme then the Local tab can be copied multiple times and manually completed with details of the indicators</t>
  </si>
  <si>
    <r>
      <rPr>
        <sz val="11"/>
        <color indexed="8"/>
        <rFont val="Calibri"/>
        <family val="2"/>
      </rPr>
      <t xml:space="preserve">A </t>
    </r>
    <r>
      <rPr>
        <b/>
        <sz val="11"/>
        <color indexed="8"/>
        <rFont val="Calibri"/>
        <family val="2"/>
      </rPr>
      <t>CQUIN scheme</t>
    </r>
    <r>
      <rPr>
        <sz val="11"/>
        <color indexed="8"/>
        <rFont val="Calibri"/>
        <family val="2"/>
      </rPr>
      <t xml:space="preserve"> is the locally agreed package of quality improvement goals and indicators, which in total, if achieved, enables the provider to earn its full CQUIN payment.</t>
    </r>
    <r>
      <rPr>
        <sz val="11"/>
        <color theme="1"/>
        <rFont val="Calibri"/>
        <family val="2"/>
        <scheme val="minor"/>
      </rPr>
      <t xml:space="preserve">  Where the provider has multiple contracts, the scheme should be reflected within all contracts (notwithstanding exceptions specified within published guidance).</t>
    </r>
  </si>
  <si>
    <r>
      <rPr>
        <sz val="11"/>
        <color indexed="8"/>
        <rFont val="Calibri"/>
        <family val="2"/>
      </rPr>
      <t>A</t>
    </r>
    <r>
      <rPr>
        <b/>
        <sz val="11"/>
        <color indexed="8"/>
        <rFont val="Calibri"/>
        <family val="2"/>
      </rPr>
      <t xml:space="preserve"> CQUIN goal </t>
    </r>
    <r>
      <rPr>
        <sz val="11"/>
        <color indexed="8"/>
        <rFont val="Calibri"/>
        <family val="2"/>
      </rPr>
      <t>describes a quality improvement objective which is being incentivised through the CQUIN scheme</t>
    </r>
    <r>
      <rPr>
        <sz val="11"/>
        <color theme="1"/>
        <rFont val="Calibri"/>
        <family val="2"/>
        <scheme val="minor"/>
      </rPr>
      <t>, e.g. “to improve the health of babies and mothers in the 14 days after birth”.  A goal may be measured using one or more indicators (see below).</t>
    </r>
  </si>
  <si>
    <r>
      <rPr>
        <sz val="11"/>
        <color indexed="8"/>
        <rFont val="Calibri"/>
        <family val="2"/>
      </rPr>
      <t xml:space="preserve">A </t>
    </r>
    <r>
      <rPr>
        <b/>
        <sz val="11"/>
        <color indexed="8"/>
        <rFont val="Calibri"/>
        <family val="2"/>
      </rPr>
      <t>CQUIN indicator</t>
    </r>
    <r>
      <rPr>
        <sz val="11"/>
        <color indexed="8"/>
        <rFont val="Calibri"/>
        <family val="2"/>
      </rPr>
      <t xml:space="preserve"> is a measure which determines whether the goal or an element of the goal has been achieved, and on the basis of which payment is made</t>
    </r>
    <r>
      <rPr>
        <sz val="11"/>
        <color theme="1"/>
        <rFont val="Calibri"/>
        <family val="2"/>
        <scheme val="minor"/>
      </rPr>
      <t xml:space="preserve">, e.g. “rate of emergency admissions/re-admissions to hospital of baby within 14 days of being born per 1000 live births”.  The achievement of one indicator should not be dependent on the achievement of a separate indicator within the scheme. </t>
    </r>
  </si>
  <si>
    <t>CQUIN specifications</t>
  </si>
  <si>
    <t>This tab includes details of the indicator specifications used to autopopulate the other tabs. This includes the key information rather than the full detail from each specification (which can be accessed via the full indicator specification document). The 2017/19 CQUIN scheme is a 2 year scheme and so, for the purposes of this spreadsheet (as an aid for agreeing of 2018/19 contracts) the relevant parts in this tab are sometimes referred to as 'year 2'.</t>
  </si>
  <si>
    <r>
      <t>Default CQUIN weighting in 2018/19</t>
    </r>
    <r>
      <rPr>
        <b/>
        <vertAlign val="superscript"/>
        <sz val="11"/>
        <color indexed="8"/>
        <rFont val="Calibri"/>
        <family val="2"/>
      </rPr>
      <t>2</t>
    </r>
  </si>
  <si>
    <r>
      <t>Overall CQUIN weighting</t>
    </r>
    <r>
      <rPr>
        <vertAlign val="superscript"/>
        <sz val="11"/>
        <color theme="1"/>
        <rFont val="Calibri"/>
        <family val="2"/>
        <scheme val="minor"/>
      </rPr>
      <t>3</t>
    </r>
  </si>
  <si>
    <r>
      <t>Goal reference (National CQUIN)</t>
    </r>
    <r>
      <rPr>
        <b/>
        <vertAlign val="superscript"/>
        <sz val="11"/>
        <color indexed="8"/>
        <rFont val="Calibri"/>
        <family val="2"/>
      </rPr>
      <t>1</t>
    </r>
  </si>
  <si>
    <t xml:space="preserve">1. In 2018/19 the Proactive and Safe Discharge CQUIN goal has been discontinued for both acute and community providers. See 2. and 3. below for impact on indicator weightings and overall CQUIN weighting. </t>
  </si>
  <si>
    <t xml:space="preserve">2. This column represents the overall CQUIN goal weighting (e.g. 0.25% against the 9a-e indicators represents the 0.25% overall for the "Preventing ill health by risky behaviours" CQUIN goal) - column H shows the contribution of each indicator to the overall value calculated. For acute providers all weightings should be maintained at 0.25%. Community providers can select to either include the 5 national CQUIN goals with each weighted at 0.3% or to also include a local CQUIN goal with a minimum weighting of 0.25% against each of the national CQUIN goals. Other non-integrated providers have some flexibility to either include local CQUIN goals or to increase the weightings on the national CQUIN goals by over 0.25% . For integrated providers the default indicator weighting is 0.125% (50:50 split between services) but can be modified to be between 0% and 0.25%. </t>
  </si>
  <si>
    <t>3. For acute providers the 0.25% associated with the Proactive and Safe Discharge CQUIN goal has moved to the STP element of the scheme. Therefore the overall CQUIN weighting should be 1.25%, but still 1.5% for other provider types except Acute-Community where it can be between 1.25 - 1.5% (depending on how weightings are split between acute and community services). The weighting will show as red if it is not the required value/within the required range.</t>
  </si>
  <si>
    <t>For 2017/18 (year 1):
1.
Reduce by 20% the number of attendances to A&amp;E for those within a selected cohort of frequent attenders who would benefit from mental health and psychosocial interventions, and establish improved services to ensure this reduction is sustainable.
For 2018/19 (year 2):
1.Where a 20% reduction in attendances to A&amp;E was achieved in year 1 (for those within the selected cohort of  frequent attenders) maintain this reduction (i.e. ensure that the total number of attendances of the cohort in 2018/19 is at least 20% less than the baseline in 2016/17).
Where a 20% reduction was not achieved for the cohort, to achieve a 20% reduction in A&amp;E attendances from the 16/17 baseline number of attendances. 
2.
Building on the work in year 1, identify a new cohort of frequent attenders to A&amp;E during 17/18 who could benefit from psychosocial interventions and work to reduce by 20%, their attendances to A&amp;E during 2018/19. In year 2, it is expected that the cohort will include groups who 
experience particular inequalities in access to mental health care (see below for further detail). Ensure that mental health attendances to A&amp;E are recorded and submitted to the Emergency Care Dataset. This will be done by ensuring that attendances to A&amp;E have a valid 
hief complaints, diagnosis and injury intent recorded 
See indicator specification for additional details</t>
  </si>
  <si>
    <t xml:space="preserve">For 2017/18:
1. Number of Accident and &amp;Emergency  presentations during 2017- 18 from those within the selected cohort of frequent  attenders in 2016-17 who would benefit from mental health and psychosocial interventions 
For 2018/19:
1.Number of Accident and &amp; Emergency  presentations during 2018- 19 from those within the cohort of frequent  attenders in 2016-17 who would benefit from mental health and psychosocial interventions
2. Number of Accident and &amp; Emergency  presentations during 2018- 19 from those within the new cohort of frequent  attenders in 2017-18 who would benefit from mental health and psychosocial interventions
</t>
  </si>
  <si>
    <t>For 2017/18:
1. Number of Accident and Emergency presentations during 2016-17 from those  within the selected cohort of frequent attendersin 2016-17 who would benefit from mental health and psychosocial intereventions
For 2018/19:
1.Number of Accident and Emergency presentations during 2017-18 from those  within the selected cohort of frequent  attenders  in 2016-17 who would benefit from mental health and psychosocial intereventions (cohort to be adjusted for attrition) . 
2.  Number of Accident and &amp; Emergency  presentations during 2017- 18 from those within the new cohort of frequent  attenders in 2017-18 who would benefit from mental health and psychosocial interventions</t>
  </si>
  <si>
    <t xml:space="preserve">NHS Digital SDCS collection
</t>
  </si>
  <si>
    <t xml:space="preserve">2016/17 –for Year 1 cohort 
2017/18 –for 
Year 2 cohort </t>
  </si>
  <si>
    <t>A&amp;Es to confirm number of people in the selected cohorts and to calculate total number of attendances in 2016/17 and  2017/18 respectively for Year 1 and Year 2 cohorts (including attendances per patient), and submit to NHS England via NHS Digital SDCS.</t>
  </si>
  <si>
    <t xml:space="preserve">Year 1
20% reduction in A&amp;E attendances of the selected cohort 
of frequent attenders to A&amp;E in 2016/17 who would 
benefit from mental health and psychosocial 
interventions.
Year 2
Where a 20% reduction of attendances for the cohort of 
frequent attenders was achieved in year 1, the number of 
attendances in the group remains at least 20% less than 
the baseline level in 2016/17; or where the 20% 
reduction was not achieved in 2017/18, then the 20% 
reduction is achieved (based on the 2016/17 baseline 
level). 
20% reduction in 2018/19 among the new cohort of 
frequent attenders from the baseline level in 2017/18.
</t>
  </si>
  <si>
    <t>Q1 2019/20</t>
  </si>
  <si>
    <t>Total number of patients presenting to emergency 
departments and other units that directly admit 
emergencies, and acute inpatients services who met the criteria of the local protocol on Early Warning Scores (usually NEWS2 greater than or equal to5) (excluding those where an alternative diagnosis is clinically more likely, e.g. major trauma) and were screened for sepsis.</t>
  </si>
  <si>
    <t>A minimum of 50 records per month after exclusions for ED and a separate 50 minimum after exclusions for Inpatients. Records to denote whether NEWS2, other EWS or no protocol, was used in initial screening of patient</t>
  </si>
  <si>
    <t xml:space="preserve">Year 1
Number of emergency calls (through 999 or 111) that receive a face-to-face response from the ambulance service and result in transport to a Type 1 or Type 2 A&amp;E Department.
Year 2
Number of Ambulance Service incidents with any patients transported to an Emergency Department (type 1 / type 2 A&amp;E Department).
Item A53 from Data source below.
</t>
  </si>
  <si>
    <t xml:space="preserve">YYear 1 
Number of emergency calls (through 999 or 111) that receive a telephone or face-to-face response from the ambulance service*.
*A telephone response includes transfer to, or call-back from, a clinician in the emergency control centre or a clinical hub as well as the full use of the NHS Pathways system by a suitably trained call handler.
Year 2 
Number of Ambulance Service incidents.
Comprises not only calls that receive a face-to-face response from the ambulance service at the scene of the incident, but also calls that are successfully resolved with telephone advice with any appropriate action agreed with the patient.
Item A7 from Data source below.
</t>
  </si>
  <si>
    <t xml:space="preserve">Year 1 - 2016-17
Year 2 - Baselines created based on available AQI data, accounting for seasonal variation and will be communicated via lead commissioners.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</si>
</sst>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3" formatCode="_-* #,##0.00_-;\-* #,##0.00_-;_-* &quot;-&quot;??_-;_-@_-"/>
    <numFmt numFmtId="164" formatCode="dd/mm/yyyy;@"/>
    <numFmt numFmtId="165" formatCode="0.000%"/>
    <numFmt numFmtId="166" formatCode="&quot;£&quot;#,##0"/>
    <numFmt numFmtId="167" formatCode="0.00000%"/>
    <numFmt numFmtId="168" formatCode="0.0000%"/>
  </numFmts>
  <fonts count="25"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sz val="11"/>
      <color indexed="8"/>
      <name val="Calibri"/>
      <family val="2"/>
    </font>
    <font>
      <b/>
      <sz val="11"/>
      <color indexed="8"/>
      <name val="Calibri"/>
      <family val="2"/>
    </font>
    <font>
      <b/>
      <sz val="14"/>
      <color indexed="8"/>
      <name val="Calibri"/>
      <family val="2"/>
    </font>
    <font>
      <b/>
      <sz val="12"/>
      <color indexed="8"/>
      <name val="Calibri"/>
      <family val="2"/>
    </font>
    <font>
      <i/>
      <sz val="11"/>
      <color indexed="8"/>
      <name val="Calibri"/>
      <family val="2"/>
    </font>
    <font>
      <b/>
      <sz val="11"/>
      <name val="Calibri"/>
      <family val="2"/>
    </font>
    <font>
      <sz val="8"/>
      <name val="Calibri"/>
      <family val="2"/>
    </font>
    <font>
      <sz val="11"/>
      <color indexed="12"/>
      <name val="Calibri"/>
      <family val="2"/>
    </font>
    <font>
      <u/>
      <sz val="11"/>
      <color theme="10"/>
      <name val="Calibri"/>
      <family val="2"/>
    </font>
    <font>
      <b/>
      <sz val="11"/>
      <color theme="1"/>
      <name val="Calibri"/>
      <family val="2"/>
      <scheme val="minor"/>
    </font>
    <font>
      <sz val="11"/>
      <color rgb="FF000000"/>
      <name val="Calibri"/>
      <family val="2"/>
      <scheme val="minor"/>
    </font>
    <font>
      <sz val="11"/>
      <color rgb="FFFF0000"/>
      <name val="Calibri"/>
      <family val="2"/>
      <scheme val="minor"/>
    </font>
    <font>
      <sz val="10"/>
      <name val="Arial"/>
      <family val="2"/>
    </font>
    <font>
      <u/>
      <sz val="8"/>
      <color indexed="12"/>
      <name val="Arial"/>
      <family val="2"/>
    </font>
    <font>
      <sz val="11"/>
      <color theme="1"/>
      <name val="Calibri"/>
      <family val="2"/>
      <scheme val="minor"/>
    </font>
    <font>
      <b/>
      <sz val="14"/>
      <color rgb="FFFF0000"/>
      <name val="Calibri"/>
      <family val="2"/>
      <scheme val="minor"/>
    </font>
    <font>
      <sz val="11"/>
      <name val="Calibri"/>
      <family val="2"/>
      <scheme val="minor"/>
    </font>
    <font>
      <u/>
      <sz val="11"/>
      <color theme="10"/>
      <name val="Calibri"/>
      <family val="2"/>
      <scheme val="minor"/>
    </font>
    <font>
      <b/>
      <sz val="11"/>
      <color rgb="FFFF0000"/>
      <name val="Calibri"/>
      <family val="2"/>
      <scheme val="minor"/>
    </font>
    <font>
      <b/>
      <vertAlign val="superscript"/>
      <sz val="11"/>
      <color indexed="8"/>
      <name val="Calibri"/>
      <family val="2"/>
    </font>
    <font>
      <vertAlign val="superscript"/>
      <sz val="11"/>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s>
  <cellStyleXfs count="7">
    <xf numFmtId="0" fontId="0" fillId="0" borderId="0"/>
    <xf numFmtId="0" fontId="12" fillId="0" borderId="0" applyNumberFormat="0" applyFill="0" applyBorder="0" applyAlignment="0" applyProtection="0">
      <alignment vertical="top"/>
      <protection locked="0"/>
    </xf>
    <xf numFmtId="9" fontId="4" fillId="0" borderId="0" applyFont="0" applyFill="0" applyBorder="0" applyAlignment="0" applyProtection="0"/>
    <xf numFmtId="0" fontId="16" fillId="0" borderId="0"/>
    <xf numFmtId="0" fontId="17" fillId="0" borderId="0" applyNumberFormat="0" applyFill="0" applyBorder="0" applyAlignment="0" applyProtection="0"/>
    <xf numFmtId="43" fontId="18" fillId="0" borderId="0" applyFont="0" applyFill="0" applyBorder="0" applyAlignment="0" applyProtection="0"/>
    <xf numFmtId="0" fontId="21" fillId="0" borderId="0" applyNumberFormat="0" applyFill="0" applyBorder="0" applyAlignment="0" applyProtection="0"/>
  </cellStyleXfs>
  <cellXfs count="187">
    <xf numFmtId="0" fontId="0" fillId="0" borderId="0" xfId="0"/>
    <xf numFmtId="0" fontId="5" fillId="0" borderId="1" xfId="0" applyFont="1" applyBorder="1" applyAlignment="1">
      <alignment vertical="top"/>
    </xf>
    <xf numFmtId="0" fontId="5" fillId="0" borderId="1" xfId="0" applyFont="1" applyBorder="1" applyAlignment="1">
      <alignmen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5" fillId="0" borderId="1"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vertical="top" wrapText="1"/>
    </xf>
    <xf numFmtId="0" fontId="5" fillId="0" borderId="1" xfId="0" applyFont="1" applyFill="1" applyBorder="1" applyAlignment="1">
      <alignment horizontal="left"/>
    </xf>
    <xf numFmtId="0" fontId="5" fillId="0" borderId="2" xfId="0" applyFont="1" applyFill="1" applyBorder="1" applyAlignment="1"/>
    <xf numFmtId="10" fontId="4" fillId="0" borderId="1" xfId="2" applyNumberFormat="1" applyFont="1" applyBorder="1" applyAlignment="1" applyProtection="1">
      <alignment vertical="top" wrapText="1"/>
      <protection locked="0"/>
    </xf>
    <xf numFmtId="164" fontId="0" fillId="0" borderId="1"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0" fontId="0" fillId="0" borderId="1" xfId="0" applyFill="1" applyBorder="1"/>
    <xf numFmtId="0" fontId="0" fillId="0" borderId="0" xfId="0" applyFont="1"/>
    <xf numFmtId="0" fontId="7" fillId="0" borderId="0" xfId="0" applyFont="1"/>
    <xf numFmtId="0" fontId="0" fillId="0" borderId="5" xfId="0" applyFont="1" applyBorder="1"/>
    <xf numFmtId="0" fontId="7" fillId="0" borderId="1" xfId="0" applyFont="1" applyFill="1" applyBorder="1"/>
    <xf numFmtId="0" fontId="0" fillId="0" borderId="1" xfId="0" applyFill="1" applyBorder="1" applyAlignment="1">
      <alignment vertical="top" wrapText="1"/>
    </xf>
    <xf numFmtId="0" fontId="0" fillId="0" borderId="0" xfId="0" applyFont="1" applyBorder="1"/>
    <xf numFmtId="0" fontId="8" fillId="2" borderId="1" xfId="0" applyFont="1" applyFill="1" applyBorder="1" applyAlignment="1">
      <alignment horizontal="left" vertical="top"/>
    </xf>
    <xf numFmtId="0" fontId="0" fillId="0" borderId="0" xfId="0" applyBorder="1"/>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9" fontId="8" fillId="0" borderId="1" xfId="0" applyNumberFormat="1" applyFont="1" applyBorder="1" applyAlignment="1">
      <alignment horizontal="left" vertical="top" wrapText="1"/>
    </xf>
    <xf numFmtId="17" fontId="8" fillId="0" borderId="1" xfId="0" applyNumberFormat="1" applyFont="1" applyBorder="1" applyAlignment="1">
      <alignment horizontal="left" vertical="top" wrapText="1"/>
    </xf>
    <xf numFmtId="0" fontId="8" fillId="0" borderId="1" xfId="0" applyFont="1" applyBorder="1" applyAlignment="1" applyProtection="1">
      <alignment horizontal="left" vertical="top" wrapText="1"/>
      <protection locked="0"/>
    </xf>
    <xf numFmtId="164" fontId="8" fillId="0" borderId="1" xfId="0" applyNumberFormat="1" applyFont="1" applyBorder="1" applyAlignment="1" applyProtection="1">
      <alignment vertical="top" wrapText="1"/>
      <protection locked="0"/>
    </xf>
    <xf numFmtId="10" fontId="8" fillId="0" borderId="1" xfId="0" applyNumberFormat="1"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0" fillId="0" borderId="7" xfId="0" applyFont="1" applyBorder="1"/>
    <xf numFmtId="0" fontId="0" fillId="0" borderId="8" xfId="0" applyFont="1" applyBorder="1"/>
    <xf numFmtId="0" fontId="0" fillId="0" borderId="9" xfId="0" applyFont="1" applyBorder="1"/>
    <xf numFmtId="0" fontId="5" fillId="0" borderId="10" xfId="0" applyFont="1" applyBorder="1"/>
    <xf numFmtId="0" fontId="11" fillId="0" borderId="0" xfId="0" applyFont="1" applyBorder="1" applyAlignment="1">
      <alignment wrapText="1"/>
    </xf>
    <xf numFmtId="0" fontId="3" fillId="0" borderId="1" xfId="0" applyFont="1" applyBorder="1" applyAlignment="1">
      <alignment horizontal="left" vertical="top" wrapText="1"/>
    </xf>
    <xf numFmtId="17" fontId="3" fillId="4" borderId="1" xfId="0" applyNumberFormat="1" applyFont="1" applyFill="1" applyBorder="1" applyAlignment="1">
      <alignment horizontal="left" vertical="top" wrapText="1"/>
    </xf>
    <xf numFmtId="0" fontId="2" fillId="0" borderId="0" xfId="0" applyFont="1"/>
    <xf numFmtId="9" fontId="3" fillId="0" borderId="1" xfId="0" applyNumberFormat="1" applyFont="1" applyBorder="1" applyAlignment="1">
      <alignment horizontal="left" vertical="top" wrapText="1"/>
    </xf>
    <xf numFmtId="0" fontId="13" fillId="3" borderId="1" xfId="0" applyFont="1" applyFill="1" applyBorder="1" applyAlignment="1">
      <alignment vertical="top" wrapText="1"/>
    </xf>
    <xf numFmtId="0" fontId="13" fillId="0" borderId="0" xfId="0" applyFont="1"/>
    <xf numFmtId="0" fontId="0" fillId="5" borderId="1" xfId="0" applyFill="1" applyBorder="1"/>
    <xf numFmtId="0" fontId="9" fillId="6" borderId="1" xfId="0" applyFont="1" applyFill="1" applyBorder="1" applyAlignment="1">
      <alignment vertical="top"/>
    </xf>
    <xf numFmtId="0" fontId="9" fillId="7" borderId="1" xfId="0" applyFont="1" applyFill="1" applyBorder="1" applyAlignment="1">
      <alignment vertical="top" wrapText="1"/>
    </xf>
    <xf numFmtId="0" fontId="0" fillId="5" borderId="1" xfId="0" applyFill="1" applyBorder="1" applyAlignment="1" applyProtection="1">
      <alignment horizontal="center" vertical="center" wrapText="1"/>
      <protection hidden="1"/>
    </xf>
    <xf numFmtId="0" fontId="0" fillId="5" borderId="1" xfId="0" applyFont="1" applyFill="1" applyBorder="1" applyAlignment="1" applyProtection="1">
      <alignment horizontal="left" vertical="top" wrapText="1"/>
      <protection hidden="1"/>
    </xf>
    <xf numFmtId="165" fontId="0" fillId="5" borderId="1" xfId="2" applyNumberFormat="1" applyFont="1" applyFill="1" applyBorder="1" applyAlignment="1" applyProtection="1">
      <alignment horizontal="left" vertical="top" wrapText="1"/>
      <protection hidden="1"/>
    </xf>
    <xf numFmtId="10" fontId="0" fillId="5" borderId="1" xfId="0" applyNumberFormat="1" applyFill="1" applyBorder="1"/>
    <xf numFmtId="164" fontId="0" fillId="0" borderId="1" xfId="0" applyNumberFormat="1" applyFill="1" applyBorder="1" applyAlignment="1" applyProtection="1">
      <alignment vertical="top" wrapText="1"/>
      <protection locked="0"/>
    </xf>
    <xf numFmtId="9" fontId="0" fillId="0" borderId="1" xfId="2" applyFont="1" applyFill="1" applyBorder="1" applyAlignment="1" applyProtection="1">
      <alignment vertical="top" wrapText="1"/>
      <protection locked="0"/>
    </xf>
    <xf numFmtId="0" fontId="0" fillId="0" borderId="1" xfId="0" applyFill="1" applyBorder="1" applyAlignment="1" applyProtection="1">
      <alignment horizontal="left" vertical="top" wrapText="1"/>
      <protection locked="0"/>
    </xf>
    <xf numFmtId="10" fontId="0" fillId="0" borderId="1" xfId="0" applyNumberFormat="1" applyFill="1" applyBorder="1" applyAlignment="1" applyProtection="1">
      <alignment vertical="top" wrapText="1"/>
      <protection locked="0"/>
    </xf>
    <xf numFmtId="0" fontId="0" fillId="0" borderId="2" xfId="0" applyFill="1" applyBorder="1" applyAlignment="1" applyProtection="1">
      <alignment vertical="top" wrapText="1"/>
      <protection locked="0"/>
    </xf>
    <xf numFmtId="10" fontId="4" fillId="0" borderId="1" xfId="2" applyNumberFormat="1" applyFont="1" applyFill="1" applyBorder="1" applyAlignment="1" applyProtection="1">
      <alignment vertical="top" wrapText="1"/>
      <protection locked="0"/>
    </xf>
    <xf numFmtId="0" fontId="0" fillId="4" borderId="1" xfId="0" applyFill="1" applyBorder="1"/>
    <xf numFmtId="0" fontId="0" fillId="4" borderId="1" xfId="0"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0" fillId="8" borderId="0" xfId="0" applyFill="1"/>
    <xf numFmtId="0" fontId="6" fillId="8" borderId="0" xfId="0" applyFont="1" applyFill="1"/>
    <xf numFmtId="0" fontId="5" fillId="8" borderId="0" xfId="0" applyFont="1" applyFill="1"/>
    <xf numFmtId="0" fontId="13" fillId="8" borderId="0" xfId="0" applyFont="1" applyFill="1"/>
    <xf numFmtId="0" fontId="0" fillId="8" borderId="1" xfId="0" applyFill="1" applyBorder="1"/>
    <xf numFmtId="0" fontId="2" fillId="8" borderId="1" xfId="0" applyFont="1" applyFill="1" applyBorder="1" applyAlignment="1">
      <alignment horizontal="left" vertical="center" wrapText="1"/>
    </xf>
    <xf numFmtId="0" fontId="0" fillId="8" borderId="0" xfId="0" applyFill="1" applyAlignment="1">
      <alignment horizontal="left"/>
    </xf>
    <xf numFmtId="0" fontId="2" fillId="8" borderId="14" xfId="0" applyFont="1" applyFill="1" applyBorder="1" applyAlignment="1">
      <alignment horizontal="left" vertical="center" wrapText="1"/>
    </xf>
    <xf numFmtId="0" fontId="0" fillId="8" borderId="0" xfId="0" applyFill="1" applyAlignment="1"/>
    <xf numFmtId="0" fontId="2" fillId="8" borderId="1" xfId="0" applyFont="1" applyFill="1" applyBorder="1" applyAlignment="1">
      <alignment wrapText="1"/>
    </xf>
    <xf numFmtId="0" fontId="5" fillId="8" borderId="1" xfId="0" applyFont="1" applyFill="1" applyBorder="1" applyAlignment="1">
      <alignment wrapText="1"/>
    </xf>
    <xf numFmtId="0" fontId="0" fillId="8" borderId="0" xfId="0" applyFill="1" applyAlignment="1">
      <alignment vertical="top"/>
    </xf>
    <xf numFmtId="0" fontId="19" fillId="8" borderId="0" xfId="0" applyFont="1" applyFill="1" applyBorder="1" applyAlignment="1">
      <alignment vertical="top" wrapText="1"/>
    </xf>
    <xf numFmtId="0" fontId="0" fillId="4" borderId="1" xfId="0" applyFill="1" applyBorder="1" applyAlignment="1">
      <alignment wrapText="1"/>
    </xf>
    <xf numFmtId="0" fontId="0" fillId="4" borderId="1" xfId="0" applyFont="1" applyFill="1" applyBorder="1" applyAlignment="1" applyProtection="1">
      <alignment horizontal="left" vertical="top" wrapText="1"/>
      <protection hidden="1"/>
    </xf>
    <xf numFmtId="165" fontId="0" fillId="4" borderId="1" xfId="2" applyNumberFormat="1" applyFont="1" applyFill="1" applyBorder="1" applyAlignment="1" applyProtection="1">
      <alignment horizontal="left" vertical="top" wrapText="1"/>
      <protection hidden="1"/>
    </xf>
    <xf numFmtId="9" fontId="0" fillId="4" borderId="1" xfId="0" applyNumberFormat="1" applyFont="1" applyFill="1" applyBorder="1" applyAlignment="1" applyProtection="1">
      <alignment horizontal="left" vertical="top" wrapText="1"/>
      <protection hidden="1"/>
    </xf>
    <xf numFmtId="0" fontId="13" fillId="8" borderId="1" xfId="0" applyFont="1" applyFill="1" applyBorder="1"/>
    <xf numFmtId="0" fontId="2" fillId="8" borderId="1" xfId="0" applyFont="1" applyFill="1" applyBorder="1" applyAlignment="1">
      <alignment vertical="top" wrapText="1"/>
    </xf>
    <xf numFmtId="0" fontId="12" fillId="8" borderId="0" xfId="1" applyFill="1" applyAlignment="1" applyProtection="1"/>
    <xf numFmtId="0" fontId="5" fillId="8" borderId="1" xfId="0" applyFont="1" applyFill="1" applyBorder="1" applyAlignment="1">
      <alignment vertical="top" wrapText="1"/>
    </xf>
    <xf numFmtId="0" fontId="14" fillId="8" borderId="0" xfId="0" applyFont="1" applyFill="1"/>
    <xf numFmtId="0" fontId="0" fillId="8" borderId="0" xfId="0" applyFill="1" applyAlignment="1">
      <alignment wrapText="1"/>
    </xf>
    <xf numFmtId="0" fontId="0" fillId="8" borderId="0" xfId="0" applyFill="1" applyBorder="1" applyAlignment="1">
      <alignment vertical="center" wrapText="1"/>
    </xf>
    <xf numFmtId="0" fontId="5" fillId="8" borderId="1" xfId="0" applyFont="1" applyFill="1" applyBorder="1" applyAlignment="1">
      <alignment horizontal="left"/>
    </xf>
    <xf numFmtId="0" fontId="5" fillId="8" borderId="2" xfId="0" applyFont="1" applyFill="1" applyBorder="1" applyAlignment="1"/>
    <xf numFmtId="0" fontId="12" fillId="8" borderId="0" xfId="1" applyFill="1" applyBorder="1" applyAlignment="1" applyProtection="1">
      <alignment vertical="top"/>
    </xf>
    <xf numFmtId="0" fontId="9" fillId="0" borderId="6" xfId="0" applyFont="1" applyFill="1" applyBorder="1" applyAlignment="1">
      <alignment horizontal="left" vertical="top" wrapText="1"/>
    </xf>
    <xf numFmtId="9" fontId="0" fillId="5" borderId="1" xfId="2" applyFont="1" applyFill="1" applyBorder="1" applyAlignment="1" applyProtection="1">
      <alignment horizontal="left" vertical="top" wrapText="1"/>
      <protection hidden="1"/>
    </xf>
    <xf numFmtId="9" fontId="0" fillId="0" borderId="0" xfId="2" applyFont="1"/>
    <xf numFmtId="0" fontId="0" fillId="0" borderId="0" xfId="0"/>
    <xf numFmtId="0" fontId="0" fillId="4" borderId="1" xfId="0" applyFont="1" applyFill="1" applyBorder="1" applyAlignment="1">
      <alignment horizontal="center" vertical="center"/>
    </xf>
    <xf numFmtId="165" fontId="0" fillId="0" borderId="0" xfId="0" applyNumberFormat="1"/>
    <xf numFmtId="165" fontId="13" fillId="0" borderId="0" xfId="0" applyNumberFormat="1" applyFont="1"/>
    <xf numFmtId="0" fontId="2" fillId="8" borderId="1" xfId="0" applyFont="1" applyFill="1" applyBorder="1" applyAlignment="1">
      <alignment horizontal="center" wrapText="1"/>
    </xf>
    <xf numFmtId="0" fontId="0" fillId="8" borderId="0" xfId="0" applyFill="1" applyBorder="1" applyAlignment="1">
      <alignment vertical="top"/>
    </xf>
    <xf numFmtId="0" fontId="22" fillId="8" borderId="0" xfId="0" applyFont="1" applyFill="1"/>
    <xf numFmtId="0" fontId="0" fillId="0" borderId="11" xfId="0" applyFont="1" applyBorder="1"/>
    <xf numFmtId="0" fontId="0" fillId="0" borderId="12" xfId="0" applyFont="1" applyBorder="1"/>
    <xf numFmtId="0" fontId="0" fillId="0" borderId="13" xfId="0" applyFont="1" applyBorder="1"/>
    <xf numFmtId="0" fontId="7" fillId="0" borderId="2" xfId="0" applyFont="1" applyBorder="1" applyAlignment="1"/>
    <xf numFmtId="0" fontId="7" fillId="0" borderId="14" xfId="0" applyFont="1" applyBorder="1" applyAlignment="1"/>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3" fillId="0" borderId="1" xfId="0" applyFont="1" applyBorder="1" applyAlignment="1">
      <alignment vertical="top"/>
    </xf>
    <xf numFmtId="0" fontId="0" fillId="0" borderId="1" xfId="0" applyBorder="1" applyAlignment="1">
      <alignment vertical="top" wrapText="1"/>
    </xf>
    <xf numFmtId="0" fontId="13" fillId="9" borderId="1" xfId="0" applyFont="1" applyFill="1" applyBorder="1" applyAlignment="1">
      <alignment vertical="top"/>
    </xf>
    <xf numFmtId="0" fontId="0" fillId="8" borderId="5" xfId="0" applyFill="1" applyBorder="1" applyAlignment="1">
      <alignment horizontal="right" vertical="top"/>
    </xf>
    <xf numFmtId="166" fontId="0" fillId="4" borderId="1" xfId="0" applyNumberFormat="1" applyFill="1" applyBorder="1" applyAlignment="1">
      <alignment horizontal="center" vertical="center"/>
    </xf>
    <xf numFmtId="166" fontId="0" fillId="5" borderId="1" xfId="5" applyNumberFormat="1" applyFont="1" applyFill="1" applyBorder="1" applyAlignment="1">
      <alignment horizontal="center" vertical="center"/>
    </xf>
    <xf numFmtId="0" fontId="0" fillId="5" borderId="1" xfId="0" applyFill="1" applyBorder="1" applyAlignment="1" applyProtection="1">
      <alignment horizontal="center" vertical="top" wrapText="1"/>
    </xf>
    <xf numFmtId="9" fontId="0" fillId="5" borderId="1" xfId="0" applyNumberFormat="1" applyFill="1" applyBorder="1" applyAlignment="1" applyProtection="1">
      <alignment horizontal="center" vertical="top" wrapText="1"/>
    </xf>
    <xf numFmtId="6" fontId="0" fillId="5" borderId="1" xfId="0" applyNumberFormat="1" applyFill="1" applyBorder="1" applyAlignment="1" applyProtection="1">
      <alignment horizontal="center" vertical="top"/>
    </xf>
    <xf numFmtId="0" fontId="0" fillId="8" borderId="0" xfId="0" applyFill="1" applyAlignment="1">
      <alignment horizontal="center"/>
    </xf>
    <xf numFmtId="6" fontId="13" fillId="5" borderId="4" xfId="0" applyNumberFormat="1" applyFont="1" applyFill="1" applyBorder="1" applyAlignment="1" applyProtection="1">
      <alignment horizontal="center" vertical="top"/>
    </xf>
    <xf numFmtId="0" fontId="0" fillId="0" borderId="1" xfId="0" applyFont="1" applyFill="1" applyBorder="1" applyAlignment="1">
      <alignment vertical="top" wrapText="1"/>
    </xf>
    <xf numFmtId="0" fontId="20" fillId="0" borderId="1" xfId="0" applyFont="1" applyFill="1" applyBorder="1" applyAlignment="1">
      <alignment vertical="top" wrapText="1"/>
    </xf>
    <xf numFmtId="17" fontId="0" fillId="0" borderId="1" xfId="0" applyNumberFormat="1" applyFont="1" applyFill="1" applyBorder="1" applyAlignment="1">
      <alignment vertical="top" wrapText="1"/>
    </xf>
    <xf numFmtId="0" fontId="0" fillId="0" borderId="1" xfId="0" quotePrefix="1" applyFont="1" applyFill="1" applyBorder="1" applyAlignment="1">
      <alignment vertical="top" wrapText="1"/>
    </xf>
    <xf numFmtId="10" fontId="0"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20" fillId="0" borderId="1" xfId="0" applyFont="1" applyFill="1" applyBorder="1" applyAlignment="1">
      <alignment vertical="top"/>
    </xf>
    <xf numFmtId="0" fontId="0" fillId="0" borderId="0" xfId="0" applyFont="1" applyBorder="1" applyAlignment="1">
      <alignment vertical="top" wrapText="1"/>
    </xf>
    <xf numFmtId="0" fontId="0" fillId="0" borderId="0" xfId="0" applyFont="1" applyAlignment="1">
      <alignment vertical="top" wrapText="1"/>
    </xf>
    <xf numFmtId="15" fontId="0" fillId="0" borderId="1" xfId="0" quotePrefix="1" applyNumberFormat="1" applyFont="1" applyFill="1" applyBorder="1" applyAlignment="1">
      <alignment vertical="top" wrapText="1"/>
    </xf>
    <xf numFmtId="17" fontId="0" fillId="0" borderId="1" xfId="0" quotePrefix="1" applyNumberFormat="1" applyFont="1" applyFill="1" applyBorder="1" applyAlignment="1">
      <alignment vertical="top" wrapText="1"/>
    </xf>
    <xf numFmtId="9" fontId="0" fillId="0" borderId="1"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Alignment="1">
      <alignment vertical="top"/>
    </xf>
    <xf numFmtId="0" fontId="0" fillId="0" borderId="0" xfId="0" applyFont="1" applyBorder="1" applyAlignment="1">
      <alignment vertical="top"/>
    </xf>
    <xf numFmtId="0" fontId="0" fillId="0" borderId="1" xfId="0" applyFont="1" applyFill="1" applyBorder="1" applyAlignment="1">
      <alignment vertical="top"/>
    </xf>
    <xf numFmtId="0" fontId="0" fillId="0" borderId="8" xfId="0" applyFont="1" applyBorder="1" applyAlignment="1">
      <alignment vertical="top"/>
    </xf>
    <xf numFmtId="0" fontId="20" fillId="0" borderId="0" xfId="0" applyFont="1" applyAlignment="1">
      <alignment vertical="top" wrapText="1"/>
    </xf>
    <xf numFmtId="165" fontId="0" fillId="0" borderId="1" xfId="2" applyNumberFormat="1" applyFont="1" applyFill="1" applyBorder="1" applyAlignment="1" applyProtection="1">
      <alignment horizontal="center" vertical="top" wrapText="1"/>
    </xf>
    <xf numFmtId="165" fontId="2" fillId="5" borderId="1" xfId="2" applyNumberFormat="1" applyFont="1" applyFill="1" applyBorder="1" applyAlignment="1">
      <alignment horizontal="center" vertical="top"/>
    </xf>
    <xf numFmtId="167" fontId="0" fillId="8" borderId="0" xfId="2" applyNumberFormat="1" applyFont="1" applyFill="1"/>
    <xf numFmtId="168" fontId="0" fillId="8" borderId="0" xfId="2" applyNumberFormat="1" applyFont="1" applyFill="1"/>
    <xf numFmtId="165" fontId="1" fillId="4" borderId="1" xfId="2" applyNumberFormat="1" applyFont="1" applyFill="1" applyBorder="1" applyAlignment="1" applyProtection="1">
      <alignment horizontal="center" vertical="center" wrapText="1"/>
      <protection locked="0"/>
    </xf>
    <xf numFmtId="0" fontId="0" fillId="8" borderId="0" xfId="0" applyFill="1" applyAlignment="1">
      <alignment vertical="top" wrapText="1"/>
    </xf>
    <xf numFmtId="0" fontId="0" fillId="5" borderId="1" xfId="0" applyFill="1" applyBorder="1" applyAlignment="1" applyProtection="1">
      <alignment horizontal="left" vertical="top" wrapText="1"/>
    </xf>
    <xf numFmtId="0" fontId="0" fillId="10" borderId="1" xfId="0" applyFont="1" applyFill="1" applyBorder="1" applyAlignment="1">
      <alignment vertical="top" wrapText="1"/>
    </xf>
    <xf numFmtId="0" fontId="0" fillId="10" borderId="1" xfId="0" applyFont="1" applyFill="1" applyBorder="1" applyAlignment="1">
      <alignment vertical="top"/>
    </xf>
    <xf numFmtId="0" fontId="0" fillId="10" borderId="1" xfId="0" applyFont="1" applyFill="1" applyBorder="1" applyAlignment="1">
      <alignment horizontal="left" vertical="top"/>
    </xf>
    <xf numFmtId="9" fontId="0" fillId="10" borderId="1" xfId="2" applyFont="1" applyFill="1" applyBorder="1" applyAlignment="1">
      <alignment vertical="top" wrapText="1"/>
    </xf>
    <xf numFmtId="0" fontId="20" fillId="10" borderId="1" xfId="0" applyFont="1" applyFill="1" applyBorder="1" applyAlignment="1">
      <alignment vertical="top" wrapText="1"/>
    </xf>
    <xf numFmtId="0" fontId="20" fillId="10" borderId="1" xfId="0" applyFont="1" applyFill="1" applyBorder="1" applyAlignment="1">
      <alignment vertical="top"/>
    </xf>
    <xf numFmtId="0" fontId="0" fillId="10" borderId="0" xfId="0" applyFont="1" applyFill="1" applyBorder="1" applyAlignment="1">
      <alignment vertical="top"/>
    </xf>
    <xf numFmtId="0" fontId="0" fillId="10" borderId="0" xfId="0" applyFont="1" applyFill="1" applyAlignment="1">
      <alignment vertical="top"/>
    </xf>
    <xf numFmtId="9" fontId="0" fillId="0" borderId="1" xfId="2" applyFont="1" applyFill="1" applyBorder="1" applyAlignment="1">
      <alignment vertical="top" wrapText="1"/>
    </xf>
    <xf numFmtId="0" fontId="0" fillId="0" borderId="1" xfId="0" applyFont="1" applyFill="1" applyBorder="1" applyAlignment="1">
      <alignment horizontal="left" vertical="top"/>
    </xf>
    <xf numFmtId="17" fontId="20" fillId="10" borderId="1" xfId="0" applyNumberFormat="1" applyFont="1" applyFill="1" applyBorder="1" applyAlignment="1">
      <alignment vertical="top"/>
    </xf>
    <xf numFmtId="15" fontId="20" fillId="10" borderId="1" xfId="0" applyNumberFormat="1" applyFont="1" applyFill="1" applyBorder="1" applyAlignment="1">
      <alignment vertical="top"/>
    </xf>
    <xf numFmtId="0" fontId="11" fillId="0" borderId="12" xfId="0" applyFont="1" applyBorder="1" applyAlignment="1">
      <alignment wrapText="1"/>
    </xf>
    <xf numFmtId="0" fontId="0" fillId="0" borderId="8" xfId="0" applyFont="1" applyBorder="1" applyAlignment="1">
      <alignment wrapText="1"/>
    </xf>
    <xf numFmtId="0" fontId="0" fillId="0" borderId="0" xfId="0" applyFont="1" applyBorder="1" applyAlignment="1">
      <alignment wrapText="1"/>
    </xf>
    <xf numFmtId="0" fontId="0" fillId="0" borderId="9" xfId="0" applyFont="1" applyBorder="1" applyAlignment="1">
      <alignmen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8" borderId="0" xfId="0" applyFill="1" applyBorder="1" applyAlignment="1">
      <alignment horizontal="left" vertical="top" wrapText="1"/>
    </xf>
    <xf numFmtId="0" fontId="0" fillId="5" borderId="2" xfId="0" applyFill="1" applyBorder="1" applyAlignment="1" applyProtection="1">
      <alignment horizontal="left" vertical="top" wrapText="1"/>
    </xf>
    <xf numFmtId="0" fontId="0" fillId="5" borderId="15" xfId="0" applyFill="1" applyBorder="1" applyAlignment="1" applyProtection="1">
      <alignment horizontal="left" vertical="top" wrapText="1"/>
    </xf>
    <xf numFmtId="0" fontId="0" fillId="5" borderId="14" xfId="0" applyFill="1" applyBorder="1" applyAlignment="1" applyProtection="1">
      <alignment horizontal="left" vertical="top" wrapText="1"/>
    </xf>
    <xf numFmtId="0" fontId="2" fillId="8" borderId="1" xfId="0" applyFont="1" applyFill="1" applyBorder="1" applyAlignment="1">
      <alignment horizontal="left" vertical="center" wrapText="1"/>
    </xf>
    <xf numFmtId="0" fontId="2" fillId="8" borderId="1" xfId="0" applyFont="1" applyFill="1" applyBorder="1" applyAlignment="1">
      <alignment horizontal="left" vertical="center"/>
    </xf>
    <xf numFmtId="0" fontId="2" fillId="8" borderId="2" xfId="0" applyFont="1" applyFill="1" applyBorder="1" applyAlignment="1">
      <alignment horizontal="left"/>
    </xf>
    <xf numFmtId="0" fontId="2" fillId="8" borderId="15" xfId="0" applyFont="1" applyFill="1" applyBorder="1" applyAlignment="1">
      <alignment horizontal="left"/>
    </xf>
    <xf numFmtId="0" fontId="2" fillId="8" borderId="14" xfId="0" applyFont="1" applyFill="1" applyBorder="1" applyAlignment="1">
      <alignment horizontal="left"/>
    </xf>
    <xf numFmtId="0" fontId="0" fillId="8" borderId="0" xfId="0" applyFill="1" applyAlignment="1">
      <alignment horizontal="left" vertical="top" wrapText="1"/>
    </xf>
    <xf numFmtId="0" fontId="0" fillId="8" borderId="0" xfId="0" applyFill="1" applyBorder="1" applyAlignment="1">
      <alignment horizontal="left" vertical="top"/>
    </xf>
    <xf numFmtId="0" fontId="5" fillId="8" borderId="1" xfId="0" applyFont="1" applyFill="1" applyBorder="1" applyAlignment="1">
      <alignment horizontal="left" vertical="center" wrapText="1"/>
    </xf>
    <xf numFmtId="0" fontId="0" fillId="8" borderId="3" xfId="0" applyFill="1" applyBorder="1" applyAlignment="1">
      <alignment vertical="center" wrapText="1"/>
    </xf>
    <xf numFmtId="0" fontId="0" fillId="8" borderId="4" xfId="0" applyFill="1" applyBorder="1" applyAlignment="1">
      <alignment vertical="center" wrapText="1"/>
    </xf>
    <xf numFmtId="0" fontId="0" fillId="8" borderId="2" xfId="0" applyFill="1" applyBorder="1"/>
    <xf numFmtId="0" fontId="0" fillId="8" borderId="15" xfId="0" applyFill="1" applyBorder="1"/>
    <xf numFmtId="0" fontId="0" fillId="8" borderId="14" xfId="0" applyFill="1" applyBorder="1"/>
    <xf numFmtId="0" fontId="0" fillId="8" borderId="16" xfId="0" applyFill="1" applyBorder="1" applyAlignment="1">
      <alignment wrapText="1"/>
    </xf>
    <xf numFmtId="0" fontId="0" fillId="8" borderId="17" xfId="0" applyFill="1" applyBorder="1" applyAlignment="1">
      <alignment wrapText="1"/>
    </xf>
    <xf numFmtId="0" fontId="0" fillId="8" borderId="2" xfId="0" applyFill="1" applyBorder="1" applyAlignment="1">
      <alignment horizontal="left" wrapText="1"/>
    </xf>
    <xf numFmtId="0" fontId="0" fillId="8" borderId="14" xfId="0" applyFill="1" applyBorder="1" applyAlignment="1">
      <alignment horizontal="left"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ill="1" applyBorder="1"/>
    <xf numFmtId="0" fontId="0" fillId="0" borderId="15" xfId="0" applyFill="1" applyBorder="1"/>
    <xf numFmtId="0" fontId="0" fillId="0" borderId="14" xfId="0" applyFill="1" applyBorder="1"/>
    <xf numFmtId="0" fontId="0" fillId="0" borderId="16" xfId="0" applyBorder="1" applyAlignment="1">
      <alignment wrapText="1"/>
    </xf>
    <xf numFmtId="0" fontId="0" fillId="0" borderId="17" xfId="0" applyBorder="1" applyAlignment="1">
      <alignment wrapText="1"/>
    </xf>
    <xf numFmtId="0" fontId="0" fillId="0" borderId="2" xfId="0" applyFill="1" applyBorder="1" applyAlignment="1">
      <alignment horizontal="left" wrapText="1"/>
    </xf>
    <xf numFmtId="0" fontId="0" fillId="0" borderId="14" xfId="0" applyFill="1" applyBorder="1" applyAlignment="1">
      <alignment horizontal="left" wrapText="1"/>
    </xf>
    <xf numFmtId="0" fontId="15" fillId="0" borderId="0" xfId="0" applyFont="1" applyAlignment="1">
      <alignment horizontal="left" wrapText="1"/>
    </xf>
  </cellXfs>
  <cellStyles count="7">
    <cellStyle name="Comma" xfId="5" builtinId="3"/>
    <cellStyle name="Hyperlink" xfId="1" builtinId="8"/>
    <cellStyle name="Hyperlink 2" xfId="4"/>
    <cellStyle name="Hyperlink 3" xfId="6"/>
    <cellStyle name="Normal" xfId="0" builtinId="0"/>
    <cellStyle name="Normal 3" xfId="3"/>
    <cellStyle name="Percent" xfId="2" builtinId="5"/>
  </cellStyles>
  <dxfs count="4">
    <dxf>
      <fill>
        <patternFill>
          <bgColor theme="6" tint="0.39994506668294322"/>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ngland.nhs.uk/wp-content/uploads/2014/02/CQUIN%20pick%20list%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
      <sheetName val="Sources reviewed"/>
      <sheetName val="Domain 1"/>
      <sheetName val="Domain 2"/>
      <sheetName val="Domain 3"/>
      <sheetName val="Domain 4"/>
      <sheetName val="Domain 5"/>
      <sheetName val="Other"/>
      <sheetName val="REF"/>
      <sheetName val="All "/>
      <sheetName val="dropdown"/>
    </sheetNames>
    <sheetDataSet>
      <sheetData sheetId="0"/>
      <sheetData sheetId="1"/>
      <sheetData sheetId="2"/>
      <sheetData sheetId="3"/>
      <sheetData sheetId="4"/>
      <sheetData sheetId="5"/>
      <sheetData sheetId="6"/>
      <sheetData sheetId="7"/>
      <sheetData sheetId="8">
        <row r="3">
          <cell r="G3" t="str">
            <v>Acute</v>
          </cell>
        </row>
        <row r="4">
          <cell r="G4" t="str">
            <v>Ambulance</v>
          </cell>
        </row>
        <row r="5">
          <cell r="G5" t="str">
            <v xml:space="preserve">Community </v>
          </cell>
        </row>
        <row r="6">
          <cell r="G6" t="str">
            <v>Mental Health</v>
          </cell>
        </row>
        <row r="7">
          <cell r="G7" t="str">
            <v>Planned Care</v>
          </cell>
        </row>
        <row r="8">
          <cell r="G8" t="str">
            <v>All</v>
          </cell>
        </row>
      </sheetData>
      <sheetData sheetId="9">
        <row r="2">
          <cell r="P2" t="str">
            <v>People who may benefit from specialist assessment or treatment for alcohol misuse are offered referral to specialist alcohol services and are able to access specialist alcohol treatment.</v>
          </cell>
        </row>
        <row r="3">
          <cell r="P3" t="str">
            <v>Adults accessing specialist alcohol services for alcohol misuse receive a comprehensive assessment that includes the use of validated measures.</v>
          </cell>
        </row>
        <row r="4">
          <cell r="P4" t="str">
            <v>Percentage of adults needing medically assisted alchol withdrawl not requiring an inpatient or residential setting, who complete a successful community-based withdrawal.</v>
          </cell>
        </row>
        <row r="5">
          <cell r="P5" t="str">
            <v>Percentage of people needing medically assisted alcohol withdrawal meeting criteria for inpatient or residential care who complete a successful withdrawal in an inpatient or residential setting.</v>
          </cell>
        </row>
        <row r="6">
          <cell r="P6" t="str">
            <v>Percentage of children and young people with limited comorbidities and good social support accessing specialist services for alcohol use who receive individual cognitive behavioural therapy.</v>
          </cell>
        </row>
        <row r="7">
          <cell r="P7" t="str">
            <v>Percentage of children and young people with significant comorbidities and/or limited social support accessing specialist services for alcohol use who receive a multicomponent treatment programme of care including family or systems therapy.</v>
          </cell>
        </row>
        <row r="8">
          <cell r="P8" t="str">
            <v>Category A telephone calls (Red 1  and Red 2 calls) ; emergency response within 8 minutes.</v>
          </cell>
        </row>
        <row r="9">
          <cell r="P9" t="str">
            <v>1 Category A telephone calls; ambulance response within 19 minutes.</v>
          </cell>
        </row>
        <row r="10">
          <cell r="P10" t="str">
            <v>Proportion of calls from patients for whom a locally agreed frequent caller procedure is in place</v>
          </cell>
        </row>
        <row r="11">
          <cell r="P11" t="str">
            <v>Breast Symptom Two Week Wait</v>
          </cell>
        </row>
        <row r="12">
          <cell r="P12" t="str">
            <v>Proportion of patients waiting no more than 31 days for second or subsequent cancer treatment</v>
          </cell>
        </row>
        <row r="13">
          <cell r="P13" t="str">
            <v>Cancer 31-Day Subsequent Treatments Target (Drug Treatments)</v>
          </cell>
        </row>
        <row r="14">
          <cell r="P14" t="str">
            <v>Cancer 31-Day Subsequent Treatments Target (Radiotherapy)FUTURE INDICATOR</v>
          </cell>
        </row>
        <row r="15">
          <cell r="P15" t="str">
            <v>Proportion of patients with suspected cancer, detected through national screening programmes or by hospital specialists, who wait less than 62 days from referral to treatment</v>
          </cell>
        </row>
        <row r="16">
          <cell r="P16" t="str">
            <v>People with stable chronic heart failure and no precluding condition or device are offered a supervised group exercise-based cardiac rehabilitation programme that includes education and psychological support.</v>
          </cell>
        </row>
        <row r="17">
          <cell r="P17" t="str">
            <v>People with COPD who smoke are regularly encouraged to stop and are offered the full range of evidence-based smoking cessation support.</v>
          </cell>
        </row>
        <row r="18">
          <cell r="P18" t="str">
            <v>People with COPD meeting appropriate criteria are offered an effective, timely and accessible multidisciplinary pulmonary rehabilitation programme.</v>
          </cell>
        </row>
        <row r="19">
          <cell r="P19" t="str">
            <v>People who have had an exacerbation of COPD are provided with individualised written advice on early recognition of future exacerbations, management strategies (including appropriate provision of antibiotics and corticosteroids for self-treatment at home) and a named contact.</v>
          </cell>
        </row>
        <row r="20">
          <cell r="P20" t="str">
            <v>People admitted to hospital with an exacerbation of COPD are cared for by a respiratory team, and have access to a specialist early supported-discharge scheme with appropriate community support.</v>
          </cell>
        </row>
        <row r="21">
          <cell r="P21" t="str">
            <v>People admitted to hospital with an exacerbation of COPD and with persistent acidotic ventilatory failure are promptly assessed for, and receive, non-invasive ventilation delivered by appropriately trained staff in a dedicated setting.</v>
          </cell>
        </row>
        <row r="22">
          <cell r="P22" t="str">
            <v>Increased number of annual health checks</v>
          </cell>
        </row>
        <row r="23">
          <cell r="P23" t="str">
            <v xml:space="preserve">Health Action Plans </v>
          </cell>
        </row>
        <row r="24">
          <cell r="P24" t="str">
            <v>Summary Hospital-Level Mortality Indicator (SHMI)</v>
          </cell>
        </row>
        <row r="25">
          <cell r="P25" t="str">
            <v>Patients with suspected ST elevation myocardial infarction who received an appropriate care bundle. (Domain 1 and 3)</v>
          </cell>
        </row>
        <row r="26">
          <cell r="P26" t="str">
            <v>Mortality within 30 days of hospital admission for stroke. *</v>
          </cell>
        </row>
        <row r="27">
          <cell r="P27" t="str">
            <v>Patients with suspected stroke assessed face to face who received an appropriate care bundle. (Domain 1 and 3)</v>
          </cell>
        </row>
        <row r="28">
          <cell r="P28" t="str">
            <v>Assessment and personalised care plan</v>
          </cell>
        </row>
        <row r="29">
          <cell r="P29" t="str">
            <v>Liaison services</v>
          </cell>
        </row>
        <row r="30">
          <cell r="P30" t="str">
            <v>Percentage of all deaths that occur at home</v>
          </cell>
        </row>
        <row r="31">
          <cell r="P31" t="str">
            <v>Percentage of patients presenting to a nephrologist less than 90 days before RRT initiation.</v>
          </cell>
        </row>
        <row r="32">
          <cell r="P32" t="str">
            <v xml:space="preserve">Percentage of prevalent haemodialysis (HD) patients with haemoglobin between 10.5 - 12.5 g/dl </v>
          </cell>
        </row>
        <row r="33">
          <cell r="P33" t="str">
            <v xml:space="preserve">Percentage of prevalent peritoneal dialysis (PD) patients with haemoglobin between 10.5 - 12.5 g/dl </v>
          </cell>
        </row>
        <row r="34">
          <cell r="P34" t="str">
            <v>Percentage of prevalent haemodialysis (HD) patients with URR &gt;65%</v>
          </cell>
        </row>
        <row r="35">
          <cell r="P35" t="str">
            <v>Percentage of prevalent haemodialysis patients with phosphate between 1.1 - 1.8 mmol/L</v>
          </cell>
        </row>
        <row r="36">
          <cell r="P36" t="str">
            <v>Percentage of prevalent peritoneal dialysis patients with phosphate between 1.1 - 1.8 mmol/L</v>
          </cell>
        </row>
        <row r="37">
          <cell r="P37" t="str">
            <v>Percentage of patients with BP &lt;130/80 mmHg: PD</v>
          </cell>
        </row>
        <row r="38">
          <cell r="P38" t="str">
            <v>Percentage of patients with BP &lt;130/80 mmHg: Tx</v>
          </cell>
        </row>
        <row r="39">
          <cell r="P39" t="str">
            <v>Percentage of prevalent haemodialysis patients with bicarbonate between 20 - 26 mmol/L</v>
          </cell>
        </row>
        <row r="40">
          <cell r="P40" t="str">
            <v>Percentage of prevalent peritoneal dialysis patients with bicarbonate between 22 - 30 mmol/L</v>
          </cell>
        </row>
        <row r="41">
          <cell r="P41" t="str">
            <v>People who in last 6 months, have had enough support from local services or organisations to help manage long-term health condition(s)</v>
          </cell>
        </row>
        <row r="42">
          <cell r="P42" t="str">
            <v>Health-related quality of life for people with long-term conditions</v>
          </cell>
        </row>
        <row r="43">
          <cell r="P43" t="str">
            <v>Proportion of people feeling supported to manage their condition</v>
          </cell>
        </row>
        <row r="44">
          <cell r="P44" t="str">
            <v>Health-related quality of life for carers</v>
          </cell>
        </row>
        <row r="45">
          <cell r="P45" t="str">
            <v>The number of people who are moving to recovery as a proportion of those who have completed a course of psychological treatment</v>
          </cell>
        </row>
        <row r="46">
          <cell r="P46" t="str">
            <v>NI 149: Adults receiving secondary mental health services on Care Programme Approach (CPA) in settled accommodation</v>
          </cell>
        </row>
        <row r="47">
          <cell r="P47" t="str">
            <v>NI150: Adults receiving secondary mental health services on Care Programme Approach (CPA) in employment</v>
          </cell>
        </row>
        <row r="48">
          <cell r="P48" t="str">
            <v>Admissions to acute wards gatekept by Crisis Resolution Home Treatment Team.</v>
          </cell>
        </row>
        <row r="49">
          <cell r="P49">
            <v>0</v>
          </cell>
        </row>
        <row r="50">
          <cell r="P50" t="str">
            <v>People with suspected colorectal cancer without major comorbidity are offered diagnostic colonoscopy.</v>
          </cell>
        </row>
        <row r="51">
          <cell r="P51" t="str">
            <v>People with colon cancer are offered contrast-enhanced computed tomography (CT) of the chest, abdomen and pelvis to determine the stage of the disease.</v>
          </cell>
        </row>
        <row r="52">
          <cell r="P52" t="str">
            <v>People with rectal cancer are offered contrast-enhanced computed tomography (CT) of the chest, abdomen and pelvis to determine the stage of the disease, and pelvic magnetic resonance imaging (MRI) to assess the risk of local recurrence.</v>
          </cell>
        </row>
        <row r="53">
          <cell r="P53" t="str">
            <v>People with locally excised, pathologically confirmed stage I colorectal cancer whose tumour had involved resection margins (less than 1 mm) are offered further surgery or active monitoring.</v>
          </cell>
        </row>
        <row r="54">
          <cell r="P54" t="str">
            <v>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v>
          </cell>
        </row>
        <row r="55">
          <cell r="P55" t="str">
            <v>People with locally advanced or metastatic colorectal cancer whose disease progresses after first-line systemic anticancer therapy are offered second-line systemic anticancer therapy if they are able to tolerate it.</v>
          </cell>
        </row>
        <row r="56">
          <cell r="P56" t="str">
            <v>People presenting with symptoms that suggest breast cancer are referred to a unit that performs diagnostic procedures in accordance with NHS Breast Screening Programme guidance.</v>
          </cell>
        </row>
        <row r="57">
          <cell r="P57" t="str">
            <v>People presenting with symptoms that suggest breast cancer are referred to a unit that performs diagnostic procedures in accordance with NHS Breast Screening Programme guidance.</v>
          </cell>
        </row>
        <row r="58">
          <cell r="P58" t="str">
            <v>People with early invasive breast cancer are offered a pre-treatment ultrasound evaluation of the axilla and, if abnormal lymph nodes are identified, ultrasound-guided needle biopsy (fine needle aspiration or core). Those with no evidence of lymph node involvement on needle biopsy are offered sentinel lymph node biopsy when axillary surgery is performed.</v>
          </cell>
        </row>
        <row r="59">
          <cell r="P59" t="str">
            <v>People with early breast cancer undergoing breast conserving surgery, which may include the use of oncoplastic techniques, have an operation that both minimises local recurrence and achieves a good aesthetic outcome.</v>
          </cell>
        </row>
        <row r="60">
          <cell r="P60" t="str">
            <v>People with early invasive breast cancer, irrespective of age, are offered surgery, radiotherapy and appropriate systemic therapy, unless significant comorbidity precludes it.</v>
          </cell>
        </row>
        <row r="61">
          <cell r="P61" t="str">
            <v>People with early invasive breast cancer are involved in decisions about adjuvant therapy after surgery, which are based on an assessment of the prognostic and predictive factors, and the potential benefits and side effects.</v>
          </cell>
        </row>
        <row r="62">
          <cell r="P62" t="str">
            <v>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v>
          </cell>
        </row>
        <row r="63">
          <cell r="P63" t="str">
            <v>People with recurrent or advanced breast cancer have access to a 'key worker', who is a clinical nurse specialist whose role is to provide continuity of care and support, offer referral to psychological services if required and liaise with other healthcare professionals, including the GP and specialist palliative care services.</v>
          </cell>
        </row>
        <row r="64">
          <cell r="P64" t="str">
            <v>Evidence of local arrangements to ensure people with chronic heart failure are given a single point of contact for the multidisciplinary heart failure team.</v>
          </cell>
        </row>
        <row r="65">
          <cell r="P65" t="str">
            <v>People with advanced COPD, and their carers, are identified and offered palliative care that addresses physical, social and emotional needs.</v>
          </cell>
        </row>
        <row r="66">
          <cell r="P66" t="str">
            <v>Emergency admissions for acute conditions that should not usually require hospital admission</v>
          </cell>
        </row>
        <row r="67">
          <cell r="P67" t="str">
            <v>Emergency admissions for children with lower respiratory tract infections</v>
          </cell>
        </row>
        <row r="68">
          <cell r="P68" t="str">
            <v>Emergency readmissions within 30 days of discharge from
hospital.</v>
          </cell>
        </row>
        <row r="69">
          <cell r="P69" t="str">
            <v>Emergency readmissions to hospital within 28 days of discharge (data relates to 16+ years old only)</v>
          </cell>
        </row>
        <row r="70">
          <cell r="P70" t="str">
            <v>Emergency readmissions to hospital within 28 days of discharge: hip replacement surgery</v>
          </cell>
        </row>
        <row r="71">
          <cell r="P71" t="str">
            <v>Emergency readmissions to hospital within 28 days of discharge: fractured proximal femur</v>
          </cell>
        </row>
        <row r="72">
          <cell r="P72" t="str">
            <v>Emergency readmissions to hospital within 28 days of discharge: stroke</v>
          </cell>
        </row>
        <row r="73">
          <cell r="P73" t="str">
            <v>Emergency readmissions to hospital within 28 days of discharge: hysterectomy</v>
          </cell>
        </row>
        <row r="74">
          <cell r="P74" t="str">
            <v>Emergency re-admissions to hospital following aortic aneurysm surgery (Timescale: within 28 days of discharge)</v>
          </cell>
        </row>
        <row r="75">
          <cell r="P75" t="str">
            <v>Emergency readmissions within 30 days of discharge from hospital</v>
          </cell>
        </row>
        <row r="76">
          <cell r="P76" t="str">
            <v>People approaching the end of life are offered comprehensive holistic assessments in response to their changing needs and preferences, with the opportunity to discuss, develop and review a personalised care plan for current and future support and treatment.</v>
          </cell>
        </row>
        <row r="77">
          <cell r="P77" t="str">
            <v>People approaching the end of life are offered timely personalised support for their social, practical and emotional needs, which is appropriate to their preferences, and maximises independence and social participation for as long as possible.</v>
          </cell>
        </row>
        <row r="78">
          <cell r="P78" t="str">
            <v>People approaching the end of life are offered spiritual and religious support appropriate to their needs and preferences.</v>
          </cell>
        </row>
        <row r="79">
          <cell r="P79" t="str">
            <v>Families and carers of people approaching the end of life are offered comprehensive holistic assessments in response to their changing needs and preferences, and holistic support appropriate to their current needs and preferences.</v>
          </cell>
        </row>
        <row r="80">
          <cell r="P80" t="str">
            <v>People approaching the end of life receive consistent care that is coordinated effectively across all relevant settings and services at any time of day or night, and delivered by practitioners who are aware of the person's current medical condition, care plan and preferences.</v>
          </cell>
        </row>
        <row r="81">
          <cell r="P81" t="str">
            <v>People approaching the end of life who experience a crisis at any time of day or night receive prompt, safe and effective urgent care appropriate to their needs and preferences.</v>
          </cell>
        </row>
        <row r="82">
          <cell r="P82" t="str">
            <v>People in the last days of life are identified in a timely way and have their care coordinated and delivered in accordance with their personalised care plan, including rapid access to holistic support, equipment and administration of medication.</v>
          </cell>
        </row>
        <row r="83">
          <cell r="P83" t="str">
            <v>The body of a person who has died is cared for in a culturally sensitive and dignified manner.</v>
          </cell>
        </row>
        <row r="84">
          <cell r="P84" t="str">
            <v>People closely affected by a death are communicated with in a sensitive way and are offered immediate and ongoing bereavement, emotional and spiritual support appropriate to their needs and preferences.</v>
          </cell>
        </row>
        <row r="85">
          <cell r="P85" t="str">
            <v>Health and social care workers have the knowledge, skills and attitudes necessary to be competent to provide high-quality care and support for people approaching the end of life and their families and carers.</v>
          </cell>
        </row>
        <row r="86">
          <cell r="P86" t="str">
            <v>Generalist and specialist services providing care for people approaching the end of life and their families and carers have a multidisciplinary workforce sufficient in number and skill mix to provide high-quality care and support.</v>
          </cell>
        </row>
        <row r="87">
          <cell r="P87" t="str">
            <v>The proportion of patients with fragility fractures recovering to their previous levels of mobility / walking ability at 30 days</v>
          </cell>
        </row>
        <row r="88">
          <cell r="P88" t="str">
            <v>The proportion of patients with fragility fractures recovering to their previous levels of mobility / walking ability at 120 days</v>
          </cell>
        </row>
        <row r="89">
          <cell r="P89" t="str">
            <v>People with hip fracture are offered a formal Hip Fracture Programme from admission.</v>
          </cell>
        </row>
        <row r="90">
          <cell r="P90" t="str">
            <v>People with hip fracture have their cognitive status assessed, measured and recorded from admission.</v>
          </cell>
        </row>
        <row r="91">
          <cell r="P91" t="str">
            <v>People with hip fracture receive prompt and effective pain management, in a manner that takes into account the hierarchy of pain management drugs, throughout their hospital stay.</v>
          </cell>
        </row>
        <row r="92">
          <cell r="P92" t="str">
            <v>People with hip fracture have surgery on the day of, or the day after, admission.</v>
          </cell>
        </row>
        <row r="93">
          <cell r="P93" t="str">
            <v>People with hip fracture have their surgery scheduled on a planned trauma list, with consultant or senior staff supervision.</v>
          </cell>
        </row>
        <row r="94">
          <cell r="P94" t="str">
            <v>People with displaced intracapsular fracture receive cemented arthroplasty, with the offer of total hip replacement if clinically eligible.</v>
          </cell>
        </row>
        <row r="95">
          <cell r="P95" t="str">
            <v>People with trochanteric fractures above and including the lesser trochanter (AO classification types A1 and A2) receive extramedullary implants such as a sliding hip screw in preference to an intramedullary nail.</v>
          </cell>
        </row>
        <row r="96">
          <cell r="P96" t="str">
            <v>People with hip fracture are offered a physiotherapist assessment the day after surgery and mobilisation at least once a day unless contraindicated.</v>
          </cell>
        </row>
        <row r="97">
          <cell r="P97" t="str">
            <v>People with hip fracture are offered a multifactorial risk assessment to identify and address future falls risk, and are offered individualised intervention if appropriate.</v>
          </cell>
        </row>
        <row r="98">
          <cell r="P98" t="str">
            <v xml:space="preserve">Access - Flagging: identificaiton of people with learning disabilities in generic care settings </v>
          </cell>
        </row>
        <row r="99">
          <cell r="P99" t="str">
            <v xml:space="preserve">Learning Disability Risk Assessment </v>
          </cell>
        </row>
        <row r="100">
          <cell r="P100" t="str">
            <v>People are made aware of the symptoms and signs of lung cancer through local coordinated public awareness campaigns that result in early presentation.</v>
          </cell>
        </row>
        <row r="101">
          <cell r="P101" t="str">
            <v>People with lung cancer, following initial assessment and computed tomography (CT) scan, are offered investigations that give the most information about diagnosis and staging with the least risk of harm.</v>
          </cell>
        </row>
        <row r="102">
          <cell r="P102" t="str">
            <v>People with resectable lung cancer who are of borderline fitness and not initially accepted for surgery are offered the choice of a second surgical opinion, and a multidisciplinary team opinion on non-surgical treatment with curative intent.</v>
          </cell>
        </row>
        <row r="103">
          <cell r="P103" t="str">
            <v>People with lung cancer stage I–III and good performance status who are offered radiotherapy with curative intent receive planned treatment techniques that optimise the dose to the tumour while minimising the risks of normal tissue damage.</v>
          </cell>
        </row>
        <row r="104">
          <cell r="P104" t="str">
            <v>People with stage IIIB or IV non-small-cell lung cancer and eligible performance status are offered systemic therapy (first- and second-line) in accordance with NICE guidance, that is tailored to the pathological sub-type of the tumour and individual predictive factors.</v>
          </cell>
        </row>
        <row r="105">
          <cell r="P105" t="str">
            <v>People with small-cell lung cancer have treatment initiated within 2 weeks of the pathological diagnosis.</v>
          </cell>
        </row>
        <row r="106">
          <cell r="P106" t="str">
            <v>Pregnant women are cared for by a named midwife throughout their pregnancy.</v>
          </cell>
        </row>
        <row r="107">
          <cell r="P107" t="str">
            <v>Pregnant women with a body mass index of 30 kg/m2 or more at the booking appointment are offered personalised advice from an appropriately trained person on healthy eating and physical activity.</v>
          </cell>
        </row>
        <row r="108">
          <cell r="P108" t="str">
            <v>Pregnant women who smoke are referred to an evidence-based stop smoking service at the booking appointment.</v>
          </cell>
        </row>
        <row r="109">
          <cell r="P109" t="str">
            <v>Pregnant women are offered testing for gestational diabetes if they are identified as at risk of gestational diabetes at the booking appointment.</v>
          </cell>
        </row>
        <row r="110">
          <cell r="P110" t="str">
            <v>Pregnant women at high risk of pre-eclampsia at the booking appointment are offered a prescription of 75 mg of aspirin to take daily from 12 weeks until at least 36 weeks.</v>
          </cell>
        </row>
        <row r="111">
          <cell r="P111" t="str">
            <v>Pregnant women at intermediate risk of venous thromboembolism at the booking appointment have specialist advice provided about their care.</v>
          </cell>
        </row>
        <row r="112">
          <cell r="P112" t="str">
            <v>Pregnant women are offered fetal screening in accordance with current UK National Screening Committee programmes.</v>
          </cell>
        </row>
        <row r="113">
          <cell r="P113" t="str">
            <v>Pregnant women with an uncomplicated singleton breech presentation at 36 weeks or later (until labour begins) are offered external cephalic version.</v>
          </cell>
        </row>
        <row r="114">
          <cell r="P114" t="str">
            <v>Nulliparous pregnant women are offered a vaginal examination for membrane sweeping at their 40- and 41-week antenatal appointments, and parous pregnant women are offered this at their 41-week appointment.</v>
          </cell>
        </row>
        <row r="115">
          <cell r="P115" t="str">
            <v>Patients on Care Programme Approach (CPA) followed up within 7 days of discharge from psychiatric inpatient stay.</v>
          </cell>
        </row>
        <row r="116">
          <cell r="P116" t="str">
            <v>Proportion of Older People (65 and over) who were still at home 91 days after discharge from hospital into reablement/rehabilitation services</v>
          </cell>
        </row>
        <row r="117">
          <cell r="P117" t="str">
            <v>Proportion of Older People (65 and over) who were offered rehabilitation following discharge from acute or community hospital.</v>
          </cell>
        </row>
        <row r="118">
          <cell r="P118" t="str">
            <v>Women who are offered staging for ovarian cancer, following ultrasound, are offered computed tomography (CT) of the abdomen and pelvis as the initial staging investigation.</v>
          </cell>
        </row>
        <row r="119">
          <cell r="P119" t="str">
            <v>Women with an indeterminate adnexal mass on ultrasound are offered magnetic resonance imaging (MRI) for further characterisation.</v>
          </cell>
        </row>
        <row r="120">
          <cell r="P120" t="str">
            <v>Women with suspected stage I ovarian cancer have optimal surgical staging.</v>
          </cell>
        </row>
        <row r="121">
          <cell r="P121" t="str">
            <v xml:space="preserve">ncreased health gain as assessed by patients; for elective
procedures a) hip replacement b) knee replacement c) groin hernia d)
varicose veins. </v>
          </cell>
        </row>
        <row r="122">
          <cell r="P122" t="str">
            <v>Networks, commissioners and providers of specialist neonatal care undertake an annual needs assessment and ensure each network has adequate capacity.</v>
          </cell>
        </row>
        <row r="123">
          <cell r="P123" t="str">
            <v>Mothers of babies receiving specialist neonatal care are supported to start and continue breastfeeding, including being supported to express milk.</v>
          </cell>
        </row>
        <row r="124">
          <cell r="P124" t="str">
            <v>People who have had a stroke and are admitted to an acute stroke
unit with four hours of arrival to hospital.</v>
          </cell>
        </row>
        <row r="125">
          <cell r="P125" t="str">
            <v>People who have had an acute stroke who receive
thrombolysis.</v>
          </cell>
        </row>
        <row r="126">
          <cell r="P126" t="str">
            <v>People with stroke who are discharged from hospital with a joint
health and
social care plan.</v>
          </cell>
        </row>
        <row r="127">
          <cell r="P127" t="str">
            <v>People who have a follow-up assessment between 4-8 months after initial admission for stroke.</v>
          </cell>
        </row>
        <row r="128">
          <cell r="P128" t="str">
            <v>Number of higher risk TIA cases who are scanned and treated within 24 hours</v>
          </cell>
        </row>
        <row r="129">
          <cell r="P129" t="str">
            <v>Average waiting time for neurovascular clinics</v>
          </cell>
        </row>
        <row r="130">
          <cell r="P130" t="str">
            <v>Organisational score of SSNAP Acute Organisational Audit</v>
          </cell>
        </row>
        <row r="131">
          <cell r="P131" t="str">
            <v>Ambulance screening and transfer to an acute stroke unit</v>
          </cell>
        </row>
        <row r="132">
          <cell r="P132" t="str">
            <v>Patients with acute stroke receive brain imaging within 1 hour of arrival at the hospital if they meet any of the indications for immediate imaging.</v>
          </cell>
        </row>
        <row r="133">
          <cell r="P133" t="str">
            <v>Patients with suspected stroke are admitted directly to a specialist acute stroke unit and assessed for thrombolysis, receiving it if clinically indicated.</v>
          </cell>
        </row>
        <row r="134">
          <cell r="P134" t="str">
            <v>Patients with acute stroke have their swallowing screened by a specially trained healthcare professional within 4 hours of admission to hospital, before being given any oral food, fluid or medication, and they have an ongoing management plan for the provision of adequate nutrition.</v>
          </cell>
        </row>
        <row r="135">
          <cell r="P135" t="str">
            <v>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v>
          </cell>
        </row>
        <row r="136">
          <cell r="P136" t="str">
            <v>Patients who need ongoing inpatient rehabilitation after completion of their acute diagnosis and treatment are treated in a specialist stroke rehabilitation unit.</v>
          </cell>
        </row>
        <row r="137">
          <cell r="P137" t="str">
            <v>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v>
          </cell>
        </row>
        <row r="138">
          <cell r="P138" t="str">
            <v>Patients with stroke who have continued loss of bladder control 2 weeks after diagnosis are reassessed to identify the cause of incontinence, and have an ongoing treatment plan involving both patients and carers.</v>
          </cell>
        </row>
        <row r="139">
          <cell r="P139" t="str">
            <v>All patients after stroke are screened within 6 weeks of diagnosis, using a validated tool, to identify mood disturbance and cognitive impairment.</v>
          </cell>
        </row>
        <row r="140">
          <cell r="P140" t="str">
            <v>All patients discharged from hospital who have residual stroke-related problems are followed-up within 72 hours by specialist stroke rehabilitation services for assessment and ongoing management.</v>
          </cell>
        </row>
        <row r="141">
          <cell r="P141" t="str">
            <v>People with moderate to severe chronic heart failure, and their carer(s), have access to a specialist in heart failure and a palliative care service.</v>
          </cell>
        </row>
        <row r="142">
          <cell r="P142" t="str">
            <v>Food and Food Service</v>
          </cell>
        </row>
        <row r="143">
          <cell r="P143" t="str">
            <v>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v>
          </cell>
        </row>
        <row r="144">
          <cell r="P144" t="str">
            <v>Care Co-ordination (Case Management)</v>
          </cell>
        </row>
        <row r="145">
          <cell r="P145" t="str">
            <v>Percentage of women in the relevant PCT population who have seen a midwife or a maternity healthcare professional, for health and social care assessment of needs, risks and choices by 12 weeks and 6 days of pregnancy</v>
          </cell>
        </row>
        <row r="146">
          <cell r="P146" t="str">
            <v>Comprehensive care plan for patients on mental health register: percent, all ages, annual, P</v>
          </cell>
        </row>
        <row r="147">
          <cell r="P147" t="str">
            <v>People using mental health services, and their families or carers, feel they are treated with empathy, dignity and respect.</v>
          </cell>
        </row>
        <row r="148">
          <cell r="P148" t="str">
            <v>People using mental health services are actively involved in shared decision-making and supported in self-management.</v>
          </cell>
        </row>
        <row r="149">
          <cell r="P149" t="str">
            <v>People using mental health services feel confident that the views of service users are used to monitor and improve the performance of services.</v>
          </cell>
        </row>
        <row r="150">
          <cell r="P150" t="str">
            <v>People can access mental health services when they need them.</v>
          </cell>
        </row>
        <row r="151">
          <cell r="P151" t="str">
            <v>People using mental health services understand the assessment process, their diagnosis and treatment options, and receive emotional support for any sensitive issues.</v>
          </cell>
        </row>
        <row r="152">
          <cell r="P152" t="str">
            <v>People using mental health services jointly develop a care plan with mental health and social care professionals, and are given a copy with an agreed date to review it.</v>
          </cell>
        </row>
        <row r="153">
          <cell r="P153" t="str">
            <v>People using mental health services who may be at risk of crisis are offered a crisis plan.</v>
          </cell>
        </row>
        <row r="154">
          <cell r="P154" t="str">
            <v>People in hospital for mental health care, including service users formally detained under the Mental Health Act, are routinely involved in shared decision-making.</v>
          </cell>
        </row>
        <row r="155">
          <cell r="P155" t="str">
            <v>People in hospital for mental health care have daily one-to-one contact with mental healthcare professionals known to the service user and regularly see other members of the multidisciplinary mental healthcare team.</v>
          </cell>
        </row>
        <row r="156">
          <cell r="P156" t="str">
            <v>People in hospital for mental health care can access meaningful and culturally appropriate activities 7 days a week, not restricted to 9am to 5pm.</v>
          </cell>
        </row>
        <row r="157">
          <cell r="P157" t="str">
            <v>People in hospital for mental health care are confident that control and restraint, and compulsory treatment including rapid tranquillisation, will be used competently, safely and only as a last resort with minimum force.</v>
          </cell>
        </row>
        <row r="158">
          <cell r="P158" t="str">
            <v>Comprehensive care plan for patients on mental health register: percent, all ages, annual, P</v>
          </cell>
        </row>
        <row r="159">
          <cell r="P159" t="str">
            <v>Environment</v>
          </cell>
        </row>
        <row r="160">
          <cell r="P160" t="str">
            <v>Privacy and dignity</v>
          </cell>
        </row>
        <row r="161">
          <cell r="P161" t="str">
            <v>Score for patients who reported that their admission date was not changed by the hospital</v>
          </cell>
        </row>
        <row r="162">
          <cell r="P162" t="str">
            <v>Score for patients who reported that on arrival at the hospital they did not have to wait a long time to get a bed on a ward</v>
          </cell>
        </row>
        <row r="163">
          <cell r="P163" t="str">
            <v>Score for patients who reported that they always or sometimes got enough help from staff to eat their meals</v>
          </cell>
        </row>
        <row r="164">
          <cell r="P164" t="str">
            <v>Score for patients who reported that their family or someone close had the opportunity to talk to a doctor if they wanted to</v>
          </cell>
        </row>
        <row r="165">
          <cell r="P165" t="str">
            <v>Score for patients who said that they found a member of hospital staff to talk to about their worries and fears</v>
          </cell>
        </row>
        <row r="166">
          <cell r="P166" t="str">
            <v>Score for patients who thought that the hospital staff did everything they could to help control their pain</v>
          </cell>
        </row>
        <row r="167">
          <cell r="P167" t="str">
            <v>Score for patients who reported that the 'right amount' of information was given about conditions/treatments by healthcare professionals</v>
          </cell>
        </row>
        <row r="168">
          <cell r="P168" t="str">
            <v>Score for patients who reported that they were involved as much as they wanted to be in decisions about their care and treatment</v>
          </cell>
        </row>
        <row r="169">
          <cell r="P169" t="str">
            <v>Score for patients who reported that they were involved in decisions about their discharge from hospital</v>
          </cell>
        </row>
        <row r="170">
          <cell r="P170" t="str">
            <v>Score for patients who reported that when leaving hospital they were given written or printed information about what they should or should not do</v>
          </cell>
        </row>
        <row r="171">
          <cell r="P171" t="str">
            <v>Score for patients who reported that staff explained the purpose of the medicines they were to take at home in a way they could understand</v>
          </cell>
        </row>
        <row r="172">
          <cell r="P172" t="str">
            <v>Score for patients who reported that staff told them about medication side effects to watch out for when they went home</v>
          </cell>
        </row>
        <row r="173">
          <cell r="P173" t="str">
            <v>Score for patients who reported that staff told them how to take their medication in a way they could understand</v>
          </cell>
        </row>
        <row r="174">
          <cell r="P174" t="str">
            <v>Score for patients who reported they were given clear written or printed information about their medicines</v>
          </cell>
        </row>
        <row r="175">
          <cell r="P175" t="str">
            <v>Score for patients who reported that staff told them about any danger signals to watch out for after they went home</v>
          </cell>
        </row>
        <row r="176">
          <cell r="P176" t="str">
            <v>Score for patients who reported that the doctors or nurses gave their family or someone close to them all the information they needed to help care for them</v>
          </cell>
        </row>
        <row r="177">
          <cell r="P177" t="str">
            <v>Score for patients who reported they were told who to contact if they were worried about their condition or treatment after they left hospital</v>
          </cell>
        </row>
        <row r="178">
          <cell r="P178" t="str">
            <v>Score for patients who reported that they received copies of letters sent between hospital doctors and their GP</v>
          </cell>
        </row>
        <row r="179">
          <cell r="P179" t="str">
            <v>Score of for patients who reported that during their hospital stay they were asked to give their views on the quality of care</v>
          </cell>
        </row>
        <row r="180">
          <cell r="P180" t="str">
            <v>Score for patients who reported that whilst in hospital they saw posters or leaflets explaining how to complain about the care or treatment they received</v>
          </cell>
        </row>
        <row r="181">
          <cell r="P181" t="str">
            <v>Score for patient who reported that after moving wards they did not share a sleeping area with a member of the opposite sex</v>
          </cell>
        </row>
        <row r="182">
          <cell r="P182" t="str">
            <v>Score for patients who reported that they did not have to use the same bathroom or shower area as patients of the opposite sex</v>
          </cell>
        </row>
        <row r="183">
          <cell r="P183" t="str">
            <v>Score for patients who said they were given enough privacy when discussing their condition or treatment</v>
          </cell>
        </row>
        <row r="184">
          <cell r="P184" t="str">
            <v>Score for patients who said they were given enough privacy when being examined or treated</v>
          </cell>
        </row>
        <row r="185">
          <cell r="P185" t="str">
            <v>Score for patients who overall felt they were treated with respect and dignity whilst in hospital</v>
          </cell>
        </row>
        <row r="186">
          <cell r="P186" t="str">
            <v>Score for patients who reported that the doctors did not talk in front of them as if they were not there</v>
          </cell>
        </row>
        <row r="187">
          <cell r="P187" t="str">
            <v>Score for patients who reported that the nurses did not talk in front of them as if they were not there</v>
          </cell>
        </row>
        <row r="188">
          <cell r="P188" t="str">
            <v>Score for patients who reported that they always or sometimes had confidence and trust in the doctors treating them</v>
          </cell>
        </row>
        <row r="189">
          <cell r="P189" t="str">
            <v>Score for patients who reported that when they had important questions to ask a nurse, they always or sometimes got answers they could understand</v>
          </cell>
        </row>
        <row r="190">
          <cell r="P190" t="str">
            <v>Score for patients who reported that they always or sometimes had confidence and trust in the nurses treating them</v>
          </cell>
        </row>
        <row r="191">
          <cell r="P191" t="str">
            <v>Score for patients who reported that they were not bothered by noise at night from hospital staff</v>
          </cell>
        </row>
        <row r="192">
          <cell r="P192" t="str">
            <v>Score for patients who reported that the hospital room or ward was very or fairly clean</v>
          </cell>
        </row>
        <row r="193">
          <cell r="P193" t="str">
            <v>Score for patients who reported that the toilets and bathrooms in hospital were very or fairly clean</v>
          </cell>
        </row>
        <row r="194">
          <cell r="P194" t="str">
            <v>Score for patients who reported that the hospital food was very good or good</v>
          </cell>
        </row>
        <row r="195">
          <cell r="P195" t="str">
            <v>Score for patients who reported that they were offered a choice of food</v>
          </cell>
        </row>
        <row r="196">
          <cell r="P196" t="str">
            <v>Score for patients who reported that doctors always or sometimes washed or cleaned their hands between touching patients</v>
          </cell>
        </row>
        <row r="197">
          <cell r="P197" t="str">
            <v>Score for patients who reported that nurses always or sometimes washed or cleaned their hands between touching patients</v>
          </cell>
        </row>
        <row r="198">
          <cell r="P198" t="str">
            <v>Score for whether given enough privacy when being examined or treated in the Emergency Department</v>
          </cell>
        </row>
        <row r="199">
          <cell r="P199" t="str">
            <v>Score for staffing effectiveness - patient reported nurse staffing adequacy</v>
          </cell>
        </row>
        <row r="200">
          <cell r="P200" t="str">
            <v>Patient Experience Headline score for Access &amp; Waiting</v>
          </cell>
        </row>
        <row r="201">
          <cell r="P201" t="str">
            <v>Patient Experience Headline score for safe high quality coordinated care</v>
          </cell>
        </row>
        <row r="202">
          <cell r="P202" t="str">
            <v>Patient Experience Headline score for Better Information, more choice</v>
          </cell>
        </row>
        <row r="203">
          <cell r="P203" t="str">
            <v>Patient Experience Headline score for Building Closer Relationships</v>
          </cell>
        </row>
        <row r="204">
          <cell r="P204" t="str">
            <v>Patient Experience Headline score for Clean, comfortable, friendly place to be</v>
          </cell>
        </row>
        <row r="205">
          <cell r="P205" t="str">
            <v>Score for patients who reported that their admission date was not changed by the hospital</v>
          </cell>
        </row>
        <row r="206">
          <cell r="P206" t="str">
            <v>Score for patients who reported that on arrival at the hospital they did not have to wait a long time to get a bed on a ward</v>
          </cell>
        </row>
        <row r="207">
          <cell r="P207" t="str">
            <v>Score for patients who reported that they always or sometimes got enough help from staff to eat their meals</v>
          </cell>
        </row>
        <row r="208">
          <cell r="P208" t="str">
            <v>Score for patients who reported that their family or someone close had the opportunity to talk to a doctor if they wanted to</v>
          </cell>
        </row>
        <row r="209">
          <cell r="P209" t="str">
            <v>Score for patients who said that they found a member of hospital staff to talk to about their worries and fears</v>
          </cell>
        </row>
        <row r="210">
          <cell r="P210" t="str">
            <v>Score for patients who thought that the hospital staff did everything they could to help control their pain</v>
          </cell>
        </row>
        <row r="211">
          <cell r="P211" t="str">
            <v>Score for patients who reported that the 'right amount' of information was given about conditions/treatments by healthcare professionals</v>
          </cell>
        </row>
        <row r="212">
          <cell r="P212" t="str">
            <v>Score for patients who reported that they were involved as much as they wanted to be in decisions about their care and treatment</v>
          </cell>
        </row>
        <row r="213">
          <cell r="P213" t="str">
            <v>Score for patients who reported that they were involved in decisions about their discharge from hospital</v>
          </cell>
        </row>
        <row r="214">
          <cell r="P214" t="str">
            <v>Score for patients who reported that when leaving hospital they were given written or printed information about what they should or should not do</v>
          </cell>
        </row>
        <row r="215">
          <cell r="P215" t="str">
            <v>Score for patients who reported that staff explained the purpose of the medicines they were to take at home in a way they could understand</v>
          </cell>
        </row>
        <row r="216">
          <cell r="P216" t="str">
            <v>Score for patients who reported that staff told them about medication side effects to watch out for when they went home</v>
          </cell>
        </row>
        <row r="217">
          <cell r="P217" t="str">
            <v>Score for patients who reported that staff told them how to take their medication in a way they could understand</v>
          </cell>
        </row>
        <row r="218">
          <cell r="P218" t="str">
            <v>Score for patients who reported they were given clear written or printed information about their medicines</v>
          </cell>
        </row>
        <row r="219">
          <cell r="P219" t="str">
            <v>Score for patients who reported that staff told them about any danger signals to watch out for after they went home</v>
          </cell>
        </row>
        <row r="220">
          <cell r="P220" t="str">
            <v>Score for patients who reported that the doctors or nurses gave their family or someone close to them all the information they needed to help care for them</v>
          </cell>
        </row>
        <row r="221">
          <cell r="P221" t="str">
            <v>Score for patients who reported they were told who to contact if they were worried about their condition or treatment after they left hospital</v>
          </cell>
        </row>
        <row r="222">
          <cell r="P222" t="str">
            <v>Score for patients who reported that they received copies of letters sent between hospital doctors and their GP</v>
          </cell>
        </row>
        <row r="223">
          <cell r="P223" t="str">
            <v>Score of for patients who reported that during their hospital stay they were asked to give their views on the quality of care</v>
          </cell>
        </row>
        <row r="224">
          <cell r="P224" t="str">
            <v>Score for patients who reported that whilst in hospital they saw posters or leaflets explaining how to complain about the care or treatment they received</v>
          </cell>
        </row>
        <row r="225">
          <cell r="P225" t="str">
            <v>Score for patient who reported that after moving wards they did not share a sleeping area with a member of the opposite sex</v>
          </cell>
        </row>
        <row r="226">
          <cell r="P226" t="str">
            <v>Score for patients who reported that they did not have to use the same bathroom or shower area as patients of the opposite sex</v>
          </cell>
        </row>
        <row r="227">
          <cell r="P227" t="str">
            <v>Score for patients who said they were given enough privacy when discussing their condition or treatment</v>
          </cell>
        </row>
        <row r="228">
          <cell r="P228" t="str">
            <v>Score for patients who said they were given enough privacy when being examined or treated</v>
          </cell>
        </row>
        <row r="229">
          <cell r="P229" t="str">
            <v>Score for patients who overall felt they were treated with respect and dignity whilst in hospital</v>
          </cell>
        </row>
        <row r="230">
          <cell r="P230" t="str">
            <v>Score for patients who reported that the doctors did not talk in front of them as if they were not there</v>
          </cell>
        </row>
        <row r="231">
          <cell r="P231" t="str">
            <v>Score for patients who reported that the nurses did not talk in front of them as if they were not there</v>
          </cell>
        </row>
        <row r="232">
          <cell r="P232" t="str">
            <v>Total Backlog Cost per Occupied Floor Area</v>
          </cell>
        </row>
        <row r="233">
          <cell r="P233" t="str">
            <v>Total Backlog Cost per Occupied Floor Area</v>
          </cell>
        </row>
        <row r="234">
          <cell r="P234" t="str">
            <v>Parents of babies receiving specialist neonatal care are encouraged and supported to be involved in planning and providing care for their baby, and regular communication with clinical staff occurs throughout the care pathway.</v>
          </cell>
        </row>
        <row r="235">
          <cell r="P235" t="str">
            <v>Providers of specialist neonatal services maintain accurate and complete data, and actively participate in national clinical audits and applicable research programmes.</v>
          </cell>
        </row>
        <row r="236">
          <cell r="P236" t="str">
            <v>Mental Capacity Act and Best Interest Decision Making (including Do Not Attempt Resuscitation decisions)</v>
          </cell>
        </row>
        <row r="237">
          <cell r="P237" t="str">
            <v>mental Capacity Act and Safeguarding Vulnerable Adults Training</v>
          </cell>
        </row>
        <row r="238">
          <cell r="P238" t="str">
            <v>Prevalence of Breastfeeding at 6-8 weeks</v>
          </cell>
        </row>
        <row r="239">
          <cell r="P239" t="str">
            <v>Admission of full-term babies to neonatal care</v>
          </cell>
        </row>
        <row r="240">
          <cell r="P240" t="str">
            <v>The proportion of those patients on Care programme approach (CPA) discharged from inpatient care who are followed up within 7 days</v>
          </cell>
        </row>
        <row r="241">
          <cell r="P241" t="str">
            <v>Surgical site infections - orthopaedic</v>
          </cell>
        </row>
        <row r="242">
          <cell r="P242" t="str">
            <v>Surgical site infections - Knee prosthesis</v>
          </cell>
        </row>
        <row r="243">
          <cell r="P243" t="str">
            <v>Surgical site infections - Hip prosthesis</v>
          </cell>
        </row>
        <row r="244">
          <cell r="P244" t="str">
            <v>Surgical site infections - Open reduction of long bone fracture (ORLBF)</v>
          </cell>
        </row>
        <row r="245">
          <cell r="P245" t="str">
            <v>Surgical site infections - Hip hemiarthroplasty</v>
          </cell>
        </row>
        <row r="246">
          <cell r="P246" t="str">
            <v>Consistent reporting of patient safety events reported to the Reporting and Learning System (RLS)</v>
          </cell>
        </row>
        <row r="247">
          <cell r="P247" t="str">
            <v>Timely reporting of patient safety events reported to the Reporting and Learning System (RLS)</v>
          </cell>
        </row>
        <row r="248">
          <cell r="P248" t="str">
            <v>Rate of patient safety events occurring in trusts that were submitted to the Reporting and Learning System (RLS)</v>
          </cell>
        </row>
        <row r="249">
          <cell r="P249" t="str">
            <v>Availability of hand washing facilities</v>
          </cell>
        </row>
        <row r="250">
          <cell r="P250" t="str">
            <v>Incidence of MRSA bacteraemia</v>
          </cell>
        </row>
        <row r="251">
          <cell r="P251" t="str">
            <v>Incidence of clostridium difficile</v>
          </cell>
        </row>
        <row r="252">
          <cell r="P252" t="str">
            <v>Incidence of healthcare-associated infection - MRSA</v>
          </cell>
        </row>
        <row r="253">
          <cell r="P253" t="str">
            <v>Incidence of healthcare-associated infection - C. difficile</v>
          </cell>
        </row>
        <row r="254">
          <cell r="P254" t="str">
            <v>Incidence of medication errors causing serious harm</v>
          </cell>
        </row>
        <row r="255">
          <cell r="P255" t="str">
            <v>Incidence of harm to children due to ‘failure to monitor’</v>
          </cell>
        </row>
        <row r="256">
          <cell r="P256" t="str">
            <v>Sickness Absence Rate</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9"/>
  <sheetViews>
    <sheetView showGridLines="0" zoomScale="90" zoomScaleNormal="90" workbookViewId="0">
      <selection activeCell="G17" sqref="G17"/>
    </sheetView>
  </sheetViews>
  <sheetFormatPr defaultRowHeight="15" x14ac:dyDescent="0.25"/>
  <cols>
    <col min="1" max="1" width="1" customWidth="1"/>
    <col min="2" max="2" width="22.85546875" customWidth="1"/>
    <col min="3" max="3" width="22" customWidth="1"/>
    <col min="4" max="4" width="88.7109375" customWidth="1"/>
  </cols>
  <sheetData>
    <row r="1" spans="1:4" x14ac:dyDescent="0.25">
      <c r="A1" s="14"/>
      <c r="B1" s="37" t="s">
        <v>437</v>
      </c>
      <c r="C1" s="14"/>
      <c r="D1" s="14"/>
    </row>
    <row r="2" spans="1:4" ht="12" customHeight="1" x14ac:dyDescent="0.25">
      <c r="A2" s="14"/>
      <c r="B2" s="150"/>
      <c r="C2" s="150"/>
      <c r="D2" s="150"/>
    </row>
    <row r="3" spans="1:4" ht="12.75" customHeight="1" x14ac:dyDescent="0.25">
      <c r="A3" s="14"/>
      <c r="B3" s="34"/>
      <c r="C3" s="34"/>
      <c r="D3" s="34"/>
    </row>
    <row r="4" spans="1:4" x14ac:dyDescent="0.25">
      <c r="A4" s="14"/>
      <c r="B4" s="33" t="s">
        <v>49</v>
      </c>
      <c r="C4" s="16"/>
      <c r="D4" s="30"/>
    </row>
    <row r="5" spans="1:4" x14ac:dyDescent="0.25">
      <c r="A5" s="14"/>
      <c r="B5" s="31"/>
      <c r="C5" s="19"/>
      <c r="D5" s="32"/>
    </row>
    <row r="6" spans="1:4" ht="60.75" customHeight="1" x14ac:dyDescent="0.25">
      <c r="A6" s="14"/>
      <c r="B6" s="151" t="s">
        <v>440</v>
      </c>
      <c r="C6" s="152"/>
      <c r="D6" s="153"/>
    </row>
    <row r="7" spans="1:4" x14ac:dyDescent="0.25">
      <c r="A7" s="14"/>
      <c r="B7" s="31"/>
      <c r="C7" s="19"/>
      <c r="D7" s="32"/>
    </row>
    <row r="8" spans="1:4" ht="30" customHeight="1" x14ac:dyDescent="0.25">
      <c r="A8" s="14"/>
      <c r="B8" s="151" t="s">
        <v>441</v>
      </c>
      <c r="C8" s="152"/>
      <c r="D8" s="153"/>
    </row>
    <row r="9" spans="1:4" x14ac:dyDescent="0.25">
      <c r="A9" s="14"/>
      <c r="B9" s="31"/>
      <c r="C9" s="19"/>
      <c r="D9" s="32"/>
    </row>
    <row r="10" spans="1:4" ht="42.75" customHeight="1" x14ac:dyDescent="0.25">
      <c r="A10" s="14"/>
      <c r="B10" s="151" t="s">
        <v>442</v>
      </c>
      <c r="C10" s="152"/>
      <c r="D10" s="153"/>
    </row>
    <row r="11" spans="1:4" x14ac:dyDescent="0.25">
      <c r="A11" s="14"/>
      <c r="B11" s="94"/>
      <c r="C11" s="95"/>
      <c r="D11" s="96"/>
    </row>
    <row r="12" spans="1:4" x14ac:dyDescent="0.25">
      <c r="A12" s="14"/>
      <c r="B12" s="14"/>
      <c r="C12" s="14"/>
      <c r="D12" s="14"/>
    </row>
    <row r="13" spans="1:4" x14ac:dyDescent="0.25">
      <c r="A13" s="14"/>
      <c r="B13" s="14" t="s">
        <v>8</v>
      </c>
      <c r="C13" s="14"/>
      <c r="D13" s="14"/>
    </row>
    <row r="14" spans="1:4" x14ac:dyDescent="0.25">
      <c r="A14" s="14"/>
      <c r="B14" s="14"/>
      <c r="C14" s="14"/>
      <c r="D14" s="14"/>
    </row>
    <row r="15" spans="1:4" ht="15.75" customHeight="1" x14ac:dyDescent="0.25">
      <c r="A15" s="14"/>
      <c r="B15" s="97" t="s">
        <v>9</v>
      </c>
      <c r="C15" s="98"/>
      <c r="D15" s="17" t="s">
        <v>10</v>
      </c>
    </row>
    <row r="16" spans="1:4" ht="90" customHeight="1" x14ac:dyDescent="0.25">
      <c r="A16" s="14"/>
      <c r="B16" s="84" t="s">
        <v>7</v>
      </c>
      <c r="C16" s="43" t="s">
        <v>7</v>
      </c>
      <c r="D16" s="18" t="s">
        <v>438</v>
      </c>
    </row>
    <row r="17" spans="1:4" ht="60.75" customHeight="1" x14ac:dyDescent="0.25">
      <c r="A17" s="14"/>
      <c r="B17" s="99" t="s">
        <v>11</v>
      </c>
      <c r="C17" s="42" t="s">
        <v>178</v>
      </c>
      <c r="D17" s="154" t="s">
        <v>439</v>
      </c>
    </row>
    <row r="18" spans="1:4" ht="57.75" customHeight="1" x14ac:dyDescent="0.25">
      <c r="A18" s="14"/>
      <c r="B18" s="100"/>
      <c r="C18" s="42" t="s">
        <v>267</v>
      </c>
      <c r="D18" s="155"/>
    </row>
    <row r="19" spans="1:4" ht="87" customHeight="1" x14ac:dyDescent="0.25">
      <c r="B19" s="101" t="s">
        <v>443</v>
      </c>
      <c r="C19" s="103" t="s">
        <v>316</v>
      </c>
      <c r="D19" s="102" t="s">
        <v>444</v>
      </c>
    </row>
  </sheetData>
  <mergeCells count="5">
    <mergeCell ref="B2:D2"/>
    <mergeCell ref="B6:D6"/>
    <mergeCell ref="B8:D8"/>
    <mergeCell ref="B10:D10"/>
    <mergeCell ref="D17:D18"/>
  </mergeCells>
  <phoneticPr fontId="10" type="noConversion"/>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tint="0.39997558519241921"/>
    <pageSetUpPr fitToPage="1"/>
  </sheetPr>
  <dimension ref="B1:K49"/>
  <sheetViews>
    <sheetView showGridLines="0" tabSelected="1" zoomScale="82" zoomScaleNormal="82" workbookViewId="0">
      <selection activeCell="J22" sqref="J22"/>
    </sheetView>
  </sheetViews>
  <sheetFormatPr defaultRowHeight="15" x14ac:dyDescent="0.25"/>
  <cols>
    <col min="1" max="1" width="4.42578125" style="57" customWidth="1"/>
    <col min="2" max="2" width="13.85546875" style="57" customWidth="1"/>
    <col min="3" max="3" width="22.5703125" style="57" customWidth="1"/>
    <col min="4" max="4" width="27.5703125" style="57" customWidth="1"/>
    <col min="5" max="5" width="66.7109375" style="57" customWidth="1"/>
    <col min="6" max="6" width="27.85546875" style="57" customWidth="1"/>
    <col min="7" max="7" width="21.28515625" style="57" customWidth="1"/>
    <col min="8" max="8" width="18.5703125" style="57" customWidth="1"/>
    <col min="9" max="9" width="13.42578125" style="57" customWidth="1"/>
    <col min="10" max="10" width="17.5703125" style="57" customWidth="1"/>
    <col min="11" max="11" width="19.42578125" style="57" customWidth="1"/>
    <col min="12" max="12" width="13.85546875" style="57" customWidth="1"/>
    <col min="13" max="13" width="16.42578125" style="57" customWidth="1"/>
    <col min="14" max="16384" width="9.140625" style="57"/>
  </cols>
  <sheetData>
    <row r="1" spans="2:9" ht="18.75" x14ac:dyDescent="0.3">
      <c r="B1" s="58" t="s">
        <v>50</v>
      </c>
      <c r="H1" s="60" t="s">
        <v>114</v>
      </c>
    </row>
    <row r="2" spans="2:9" x14ac:dyDescent="0.25">
      <c r="H2" s="54"/>
      <c r="I2" s="57" t="s">
        <v>284</v>
      </c>
    </row>
    <row r="3" spans="2:9" x14ac:dyDescent="0.25">
      <c r="H3" s="41"/>
      <c r="I3" s="57" t="s">
        <v>115</v>
      </c>
    </row>
    <row r="4" spans="2:9" x14ac:dyDescent="0.25">
      <c r="B4" s="59" t="s">
        <v>33</v>
      </c>
    </row>
    <row r="5" spans="2:9" ht="9.75" customHeight="1" x14ac:dyDescent="0.25"/>
    <row r="6" spans="2:9" x14ac:dyDescent="0.25">
      <c r="B6" s="161" t="s">
        <v>261</v>
      </c>
      <c r="C6" s="161"/>
      <c r="D6" s="55" t="s">
        <v>317</v>
      </c>
      <c r="E6" s="62" t="s">
        <v>274</v>
      </c>
      <c r="F6" s="88" t="s">
        <v>30</v>
      </c>
    </row>
    <row r="7" spans="2:9" x14ac:dyDescent="0.25">
      <c r="B7" s="161" t="s">
        <v>262</v>
      </c>
      <c r="C7" s="161"/>
      <c r="D7" s="56"/>
      <c r="E7" s="63"/>
    </row>
    <row r="8" spans="2:9" x14ac:dyDescent="0.25">
      <c r="B8" s="160" t="s">
        <v>263</v>
      </c>
      <c r="C8" s="160"/>
      <c r="D8" s="56"/>
      <c r="E8" s="64" t="s">
        <v>258</v>
      </c>
      <c r="F8" s="56"/>
    </row>
    <row r="9" spans="2:9" x14ac:dyDescent="0.25">
      <c r="B9" s="160" t="s">
        <v>264</v>
      </c>
      <c r="C9" s="160"/>
      <c r="D9" s="56"/>
      <c r="E9" s="64" t="s">
        <v>259</v>
      </c>
      <c r="F9" s="56"/>
    </row>
    <row r="10" spans="2:9" x14ac:dyDescent="0.25">
      <c r="B10" s="160" t="s">
        <v>265</v>
      </c>
      <c r="C10" s="160"/>
      <c r="D10" s="56"/>
      <c r="E10" s="64" t="s">
        <v>260</v>
      </c>
      <c r="F10" s="56"/>
    </row>
    <row r="11" spans="2:9" ht="45" customHeight="1" x14ac:dyDescent="0.25">
      <c r="B11" s="160" t="s">
        <v>266</v>
      </c>
      <c r="C11" s="160"/>
      <c r="D11" s="105">
        <v>10000000</v>
      </c>
      <c r="E11" s="64" t="s">
        <v>436</v>
      </c>
      <c r="F11" s="135">
        <f ca="1">G45</f>
        <v>1.2500000000000002E-2</v>
      </c>
      <c r="I11" s="65"/>
    </row>
    <row r="12" spans="2:9" x14ac:dyDescent="0.25">
      <c r="B12" s="167" t="s">
        <v>51</v>
      </c>
      <c r="C12" s="167"/>
      <c r="D12" s="106">
        <f ca="1">IF(F11="[Insert nationally specified %]",0,D11*F11)</f>
        <v>125000.00000000003</v>
      </c>
    </row>
    <row r="13" spans="2:9" x14ac:dyDescent="0.25">
      <c r="B13" s="167" t="s">
        <v>32</v>
      </c>
      <c r="C13" s="167"/>
      <c r="D13" s="44" t="str">
        <f>CONCATENATE(F9,"_",F10)</f>
        <v>_</v>
      </c>
    </row>
    <row r="16" spans="2:9" x14ac:dyDescent="0.25">
      <c r="B16" s="59" t="s">
        <v>37</v>
      </c>
    </row>
    <row r="17" spans="2:11" ht="6.75" customHeight="1" x14ac:dyDescent="0.25"/>
    <row r="18" spans="2:11" ht="75" x14ac:dyDescent="0.25">
      <c r="B18" s="91" t="s">
        <v>447</v>
      </c>
      <c r="C18" s="162" t="s">
        <v>58</v>
      </c>
      <c r="D18" s="163"/>
      <c r="E18" s="164"/>
      <c r="F18" s="66" t="s">
        <v>279</v>
      </c>
      <c r="G18" s="66" t="s">
        <v>445</v>
      </c>
      <c r="H18" s="66" t="s">
        <v>276</v>
      </c>
      <c r="I18" s="66" t="s">
        <v>280</v>
      </c>
      <c r="J18" s="83"/>
    </row>
    <row r="19" spans="2:11" x14ac:dyDescent="0.25">
      <c r="B19" s="107" t="str">
        <f ca="1">IFERROR(INDEX('National CQUIN details'!E:E,MATCH('Goals &amp; Indicator Summary'!C19,'National CQUIN details'!F:F,0)),"")</f>
        <v>1a</v>
      </c>
      <c r="C19" s="157" t="str">
        <f ca="1">IFERROR(Weightings!O3,"")</f>
        <v>Improvement of health and wellbeing of NHS staff</v>
      </c>
      <c r="D19" s="158"/>
      <c r="E19" s="159"/>
      <c r="F19" s="137" t="str">
        <f ca="1">IFERROR(Weightings!P3,"")</f>
        <v>Acute</v>
      </c>
      <c r="G19" s="131">
        <f ca="1">IFERROR(Weightings!Q3,"")</f>
        <v>2.5000000000000001E-3</v>
      </c>
      <c r="H19" s="108">
        <f ca="1">IFERROR(IF(LEFT(C19,5)="Local",100%,INDEX('National CQUIN details'!G:G,MATCH('Goals &amp; Indicator Summary'!B19,'National CQUIN details'!E:E,0))),"")</f>
        <v>0.33333333333333331</v>
      </c>
      <c r="I19" s="109">
        <f ca="1">IFERROR(H19*$D$11*G19,"")</f>
        <v>8333.3333333333321</v>
      </c>
      <c r="J19" s="83"/>
    </row>
    <row r="20" spans="2:11" x14ac:dyDescent="0.25">
      <c r="B20" s="107" t="str">
        <f ca="1">IFERROR(INDEX('National CQUIN details'!E:E,MATCH('Goals &amp; Indicator Summary'!C20,'National CQUIN details'!F:F,0)),"")</f>
        <v>1b</v>
      </c>
      <c r="C20" s="157" t="str">
        <f ca="1">IFERROR(Weightings!O4,"")</f>
        <v>Healthy food for NHS staff, visitors and patients</v>
      </c>
      <c r="D20" s="158"/>
      <c r="E20" s="159"/>
      <c r="F20" s="137" t="str">
        <f ca="1">IFERROR(Weightings!P4,"")</f>
        <v>Acute</v>
      </c>
      <c r="G20" s="131">
        <f ca="1">IFERROR(Weightings!Q4,"")</f>
        <v>2.5000000000000001E-3</v>
      </c>
      <c r="H20" s="108">
        <f ca="1">IFERROR(IF(LEFT(C20,5)="Local",100%,INDEX('National CQUIN details'!G:G,MATCH('Goals &amp; Indicator Summary'!B20,'National CQUIN details'!E:E,0))),"")</f>
        <v>0.33333333333333331</v>
      </c>
      <c r="I20" s="109">
        <f t="shared" ref="I20:I44" ca="1" si="0">IFERROR(H20*$D$11*G20,"")</f>
        <v>8333.3333333333321</v>
      </c>
      <c r="J20" s="83"/>
    </row>
    <row r="21" spans="2:11" x14ac:dyDescent="0.25">
      <c r="B21" s="107" t="str">
        <f ca="1">IFERROR(INDEX('National CQUIN details'!E:E,MATCH('Goals &amp; Indicator Summary'!C21,'National CQUIN details'!F:F,0)),"")</f>
        <v>1c</v>
      </c>
      <c r="C21" s="157" t="str">
        <f ca="1">IFERROR(Weightings!O5,"")</f>
        <v xml:space="preserve">Improving the uptake of flu vaccinations for frontline clinical staff </v>
      </c>
      <c r="D21" s="158"/>
      <c r="E21" s="159"/>
      <c r="F21" s="137" t="str">
        <f ca="1">IFERROR(Weightings!P5,"")</f>
        <v>Acute</v>
      </c>
      <c r="G21" s="131">
        <f ca="1">IFERROR(Weightings!Q5,"")</f>
        <v>2.5000000000000001E-3</v>
      </c>
      <c r="H21" s="108">
        <f ca="1">IFERROR(IF(LEFT(C21,5)="Local",100%,INDEX('National CQUIN details'!G:G,MATCH('Goals &amp; Indicator Summary'!B21,'National CQUIN details'!E:E,0))),"")</f>
        <v>0.33333333333333331</v>
      </c>
      <c r="I21" s="109">
        <f t="shared" ca="1" si="0"/>
        <v>8333.3333333333321</v>
      </c>
      <c r="J21" s="83"/>
    </row>
    <row r="22" spans="2:11" x14ac:dyDescent="0.25">
      <c r="B22" s="107" t="str">
        <f ca="1">IFERROR(INDEX('National CQUIN details'!E:E,MATCH('Goals &amp; Indicator Summary'!C22,'National CQUIN details'!F:F,0)),"")</f>
        <v>2a</v>
      </c>
      <c r="C22" s="157" t="str">
        <f ca="1">IFERROR(Weightings!O6,"")</f>
        <v xml:space="preserve">Timely identification of patients with sepsis in emergency departments and acute inpatient settings </v>
      </c>
      <c r="D22" s="158"/>
      <c r="E22" s="159"/>
      <c r="F22" s="137" t="str">
        <f ca="1">IFERROR(Weightings!P6,"")</f>
        <v>Acute</v>
      </c>
      <c r="G22" s="131">
        <f ca="1">IFERROR(Weightings!Q6,"")</f>
        <v>2.5000000000000001E-3</v>
      </c>
      <c r="H22" s="108">
        <f ca="1">IFERROR(IF(LEFT(C22,5)="Local",100%,INDEX('National CQUIN details'!G:G,MATCH('Goals &amp; Indicator Summary'!B22,'National CQUIN details'!E:E,0))),"")</f>
        <v>0.25</v>
      </c>
      <c r="I22" s="109">
        <f t="shared" ca="1" si="0"/>
        <v>6250</v>
      </c>
      <c r="J22" s="83"/>
    </row>
    <row r="23" spans="2:11" x14ac:dyDescent="0.25">
      <c r="B23" s="107" t="str">
        <f ca="1">IFERROR(INDEX('National CQUIN details'!E:E,MATCH('Goals &amp; Indicator Summary'!C23,'National CQUIN details'!F:F,0)),"")</f>
        <v>2b</v>
      </c>
      <c r="C23" s="157" t="str">
        <f ca="1">IFERROR(Weightings!O7,"")</f>
        <v xml:space="preserve">Timely treatment of sepsis in emergency departments and acute inpatient settings </v>
      </c>
      <c r="D23" s="158"/>
      <c r="E23" s="159"/>
      <c r="F23" s="137" t="str">
        <f ca="1">IFERROR(Weightings!P7,"")</f>
        <v>Acute</v>
      </c>
      <c r="G23" s="131">
        <f ca="1">IFERROR(Weightings!Q7,"")</f>
        <v>2.5000000000000001E-3</v>
      </c>
      <c r="H23" s="108">
        <f ca="1">IFERROR(IF(LEFT(C23,5)="Local",100%,INDEX('National CQUIN details'!G:G,MATCH('Goals &amp; Indicator Summary'!B23,'National CQUIN details'!E:E,0))),"")</f>
        <v>0.25</v>
      </c>
      <c r="I23" s="109">
        <f t="shared" ca="1" si="0"/>
        <v>6250</v>
      </c>
      <c r="J23" s="68"/>
    </row>
    <row r="24" spans="2:11" ht="15" customHeight="1" x14ac:dyDescent="0.25">
      <c r="B24" s="107" t="str">
        <f ca="1">IFERROR(INDEX('National CQUIN details'!E:E,MATCH('Goals &amp; Indicator Summary'!C24,'National CQUIN details'!F:F,0)),"")</f>
        <v>2c</v>
      </c>
      <c r="C24" s="157" t="str">
        <f ca="1">IFERROR(Weightings!O8,"")</f>
        <v>Assessment of clinical antibiotic review between 24-72 hours of patients with sepsis who are still inpatients at 72 hours.</v>
      </c>
      <c r="D24" s="158"/>
      <c r="E24" s="159"/>
      <c r="F24" s="137" t="str">
        <f ca="1">IFERROR(Weightings!P8,"")</f>
        <v>Acute</v>
      </c>
      <c r="G24" s="131">
        <f ca="1">IFERROR(Weightings!Q8,"")</f>
        <v>2.5000000000000001E-3</v>
      </c>
      <c r="H24" s="108">
        <f ca="1">IFERROR(IF(LEFT(C24,5)="Local",100%,INDEX('National CQUIN details'!G:G,MATCH('Goals &amp; Indicator Summary'!B24,'National CQUIN details'!E:E,0))),"")</f>
        <v>0.25</v>
      </c>
      <c r="I24" s="109">
        <f t="shared" ca="1" si="0"/>
        <v>6250</v>
      </c>
    </row>
    <row r="25" spans="2:11" x14ac:dyDescent="0.25">
      <c r="B25" s="107" t="str">
        <f ca="1">IFERROR(INDEX('National CQUIN details'!E:E,MATCH('Goals &amp; Indicator Summary'!C25,'National CQUIN details'!F:F,0)),"")</f>
        <v>2d</v>
      </c>
      <c r="C25" s="157" t="str">
        <f ca="1">IFERROR(Weightings!O9,"")</f>
        <v>Reduction in antibiotic consumption per 1,000 admissions</v>
      </c>
      <c r="D25" s="158"/>
      <c r="E25" s="159"/>
      <c r="F25" s="137" t="str">
        <f ca="1">IFERROR(Weightings!P9,"")</f>
        <v>Acute</v>
      </c>
      <c r="G25" s="131">
        <f ca="1">IFERROR(Weightings!Q9,"")</f>
        <v>2.5000000000000001E-3</v>
      </c>
      <c r="H25" s="108">
        <f ca="1">IFERROR(IF(LEFT(C25,5)="Local",100%,INDEX('National CQUIN details'!G:G,MATCH('Goals &amp; Indicator Summary'!B25,'National CQUIN details'!E:E,0))),"")</f>
        <v>0.25</v>
      </c>
      <c r="I25" s="109">
        <f t="shared" ca="1" si="0"/>
        <v>6250</v>
      </c>
    </row>
    <row r="26" spans="2:11" x14ac:dyDescent="0.25">
      <c r="B26" s="107">
        <f ca="1">IFERROR(INDEX('National CQUIN details'!E:E,MATCH('Goals &amp; Indicator Summary'!C26,'National CQUIN details'!F:F,0)),"")</f>
        <v>4</v>
      </c>
      <c r="C26" s="157" t="str">
        <f ca="1">IFERROR(Weightings!O10,"")</f>
        <v>Improving services for people with mental health needs who present to A&amp;E</v>
      </c>
      <c r="D26" s="158"/>
      <c r="E26" s="159"/>
      <c r="F26" s="137" t="str">
        <f ca="1">IFERROR(Weightings!P10,"")</f>
        <v>Acute</v>
      </c>
      <c r="G26" s="131">
        <f ca="1">IFERROR(Weightings!Q10,"")</f>
        <v>2.5000000000000001E-3</v>
      </c>
      <c r="H26" s="108">
        <f ca="1">IFERROR(IF(LEFT(C26,5)="Local",100%,INDEX('National CQUIN details'!G:G,MATCH('Goals &amp; Indicator Summary'!B26,'National CQUIN details'!E:E,0))),"")</f>
        <v>1</v>
      </c>
      <c r="I26" s="109">
        <f t="shared" ca="1" si="0"/>
        <v>25000</v>
      </c>
    </row>
    <row r="27" spans="2:11" x14ac:dyDescent="0.25">
      <c r="B27" s="107">
        <f ca="1">IFERROR(INDEX('National CQUIN details'!E:E,MATCH('Goals &amp; Indicator Summary'!C27,'National CQUIN details'!F:F,0)),"")</f>
        <v>6</v>
      </c>
      <c r="C27" s="157" t="str">
        <f ca="1">IFERROR(Weightings!O11,"")</f>
        <v>Advice &amp; Guidance</v>
      </c>
      <c r="D27" s="158"/>
      <c r="E27" s="159"/>
      <c r="F27" s="137" t="str">
        <f ca="1">IFERROR(Weightings!P11,"")</f>
        <v>Acute</v>
      </c>
      <c r="G27" s="131">
        <f ca="1">IFERROR(Weightings!Q11,"")</f>
        <v>2.5000000000000001E-3</v>
      </c>
      <c r="H27" s="108">
        <f ca="1">IFERROR(IF(LEFT(C27,5)="Local",100%,INDEX('National CQUIN details'!G:G,MATCH('Goals &amp; Indicator Summary'!B27,'National CQUIN details'!E:E,0))),"")</f>
        <v>1</v>
      </c>
      <c r="I27" s="109">
        <f t="shared" ca="1" si="0"/>
        <v>25000</v>
      </c>
    </row>
    <row r="28" spans="2:11" x14ac:dyDescent="0.25">
      <c r="B28" s="107" t="str">
        <f ca="1">IFERROR(INDEX('National CQUIN details'!E:E,MATCH('Goals &amp; Indicator Summary'!C28,'National CQUIN details'!F:F,0)),"")</f>
        <v>9a</v>
      </c>
      <c r="C28" s="157" t="str">
        <f ca="1">IFERROR(Weightings!O12,"")</f>
        <v>Preventing ill health by risky behaviours - alcohol and tobacco: Tobacco screening</v>
      </c>
      <c r="D28" s="158"/>
      <c r="E28" s="159"/>
      <c r="F28" s="137" t="str">
        <f ca="1">IFERROR(Weightings!P12,"")</f>
        <v>Acute</v>
      </c>
      <c r="G28" s="131">
        <f ca="1">IFERROR(Weightings!Q12,"")</f>
        <v>2.5000000000000001E-3</v>
      </c>
      <c r="H28" s="108">
        <f ca="1">IFERROR(IF(LEFT(C28,5)="Local",100%,INDEX('National CQUIN details'!G:G,MATCH('Goals &amp; Indicator Summary'!B28,'National CQUIN details'!E:E,0))),"")</f>
        <v>0.05</v>
      </c>
      <c r="I28" s="109">
        <f t="shared" ca="1" si="0"/>
        <v>1250</v>
      </c>
    </row>
    <row r="29" spans="2:11" x14ac:dyDescent="0.25">
      <c r="B29" s="107" t="str">
        <f ca="1">IFERROR(INDEX('National CQUIN details'!E:E,MATCH('Goals &amp; Indicator Summary'!C29,'National CQUIN details'!F:F,0)),"")</f>
        <v>9b</v>
      </c>
      <c r="C29" s="157" t="str">
        <f ca="1">IFERROR(Weightings!O13,"")</f>
        <v>Preventing ill health by risky behaviours - alcohol and tobacco: Tobacco brief advice</v>
      </c>
      <c r="D29" s="158"/>
      <c r="E29" s="159"/>
      <c r="F29" s="137" t="str">
        <f ca="1">IFERROR(Weightings!P13,"")</f>
        <v>Acute</v>
      </c>
      <c r="G29" s="131">
        <f ca="1">IFERROR(Weightings!Q13,"")</f>
        <v>2.5000000000000001E-3</v>
      </c>
      <c r="H29" s="108">
        <f ca="1">IFERROR(IF(LEFT(C29,5)="Local",100%,INDEX('National CQUIN details'!G:G,MATCH('Goals &amp; Indicator Summary'!B29,'National CQUIN details'!E:E,0))),"")</f>
        <v>0.2</v>
      </c>
      <c r="I29" s="109">
        <f t="shared" ca="1" si="0"/>
        <v>5000</v>
      </c>
    </row>
    <row r="30" spans="2:11" x14ac:dyDescent="0.25">
      <c r="B30" s="107" t="str">
        <f ca="1">IFERROR(INDEX('National CQUIN details'!E:E,MATCH('Goals &amp; Indicator Summary'!C30,'National CQUIN details'!F:F,0)),"")</f>
        <v>9c</v>
      </c>
      <c r="C30" s="157" t="str">
        <f ca="1">IFERROR(Weightings!O14,"")</f>
        <v>Preventing ill health by risky behaviours - alcohol and tobacco: Tobacco referral and medication</v>
      </c>
      <c r="D30" s="158"/>
      <c r="E30" s="159"/>
      <c r="F30" s="137" t="str">
        <f ca="1">IFERROR(Weightings!P14,"")</f>
        <v>Acute</v>
      </c>
      <c r="G30" s="131">
        <f ca="1">IFERROR(Weightings!Q14,"")</f>
        <v>2.5000000000000001E-3</v>
      </c>
      <c r="H30" s="108">
        <f ca="1">IFERROR(IF(LEFT(C30,5)="Local",100%,INDEX('National CQUIN details'!G:G,MATCH('Goals &amp; Indicator Summary'!B30,'National CQUIN details'!E:E,0))),"")</f>
        <v>0.25</v>
      </c>
      <c r="I30" s="109">
        <f t="shared" ca="1" si="0"/>
        <v>6250</v>
      </c>
    </row>
    <row r="31" spans="2:11" x14ac:dyDescent="0.25">
      <c r="B31" s="107" t="str">
        <f ca="1">IFERROR(INDEX('National CQUIN details'!E:E,MATCH('Goals &amp; Indicator Summary'!C31,'National CQUIN details'!F:F,0)),"")</f>
        <v>9d</v>
      </c>
      <c r="C31" s="157" t="str">
        <f ca="1">IFERROR(Weightings!O15,"")</f>
        <v>Preventing ill health by risky behaviours - alcohol and tobacco: Alcohol screening</v>
      </c>
      <c r="D31" s="158"/>
      <c r="E31" s="159"/>
      <c r="F31" s="137" t="str">
        <f ca="1">IFERROR(Weightings!P15,"")</f>
        <v>Acute</v>
      </c>
      <c r="G31" s="131">
        <f ca="1">IFERROR(Weightings!Q15,"")</f>
        <v>2.5000000000000001E-3</v>
      </c>
      <c r="H31" s="108">
        <f ca="1">IFERROR(IF(LEFT(C31,5)="Local",100%,INDEX('National CQUIN details'!G:G,MATCH('Goals &amp; Indicator Summary'!B31,'National CQUIN details'!E:E,0))),"")</f>
        <v>0.25</v>
      </c>
      <c r="I31" s="109">
        <f t="shared" ca="1" si="0"/>
        <v>6250</v>
      </c>
    </row>
    <row r="32" spans="2:11" x14ac:dyDescent="0.25">
      <c r="B32" s="107" t="str">
        <f ca="1">IFERROR(INDEX('National CQUIN details'!E:E,MATCH('Goals &amp; Indicator Summary'!C32,'National CQUIN details'!F:F,0)),"")</f>
        <v>9e</v>
      </c>
      <c r="C32" s="157" t="str">
        <f ca="1">IFERROR(Weightings!O16,"")</f>
        <v>Preventing ill health by risky behaviours - alcohol and tobacco: Alcohol brief advice or referral</v>
      </c>
      <c r="D32" s="158"/>
      <c r="E32" s="159"/>
      <c r="F32" s="137" t="str">
        <f ca="1">IFERROR(Weightings!P16,"")</f>
        <v>Acute</v>
      </c>
      <c r="G32" s="131">
        <f ca="1">IFERROR(Weightings!Q16,"")</f>
        <v>2.5000000000000001E-3</v>
      </c>
      <c r="H32" s="108">
        <f ca="1">IFERROR(IF(LEFT(C32,5)="Local",100%,INDEX('National CQUIN details'!G:G,MATCH('Goals &amp; Indicator Summary'!B32,'National CQUIN details'!E:E,0))),"")</f>
        <v>0.25</v>
      </c>
      <c r="I32" s="109">
        <f t="shared" ca="1" si="0"/>
        <v>6250</v>
      </c>
      <c r="K32" s="133"/>
    </row>
    <row r="33" spans="2:11" x14ac:dyDescent="0.25">
      <c r="B33" s="107" t="str">
        <f ca="1">IFERROR(INDEX('National CQUIN details'!E:E,MATCH('Goals &amp; Indicator Summary'!C33,'National CQUIN details'!F:F,0)),"")</f>
        <v/>
      </c>
      <c r="C33" s="157" t="str">
        <f ca="1">IFERROR(Weightings!O17,"")</f>
        <v/>
      </c>
      <c r="D33" s="158"/>
      <c r="E33" s="159"/>
      <c r="F33" s="137" t="str">
        <f ca="1">IFERROR(Weightings!P17,"")</f>
        <v/>
      </c>
      <c r="G33" s="131" t="str">
        <f ca="1">IFERROR(Weightings!Q17,"")</f>
        <v/>
      </c>
      <c r="H33" s="108" t="str">
        <f ca="1">IFERROR(IF(LEFT(C33,5)="Local",100%,INDEX('National CQUIN details'!G:G,MATCH('Goals &amp; Indicator Summary'!B33,'National CQUIN details'!E:E,0))),"")</f>
        <v/>
      </c>
      <c r="I33" s="109" t="str">
        <f t="shared" ca="1" si="0"/>
        <v/>
      </c>
      <c r="K33" s="134"/>
    </row>
    <row r="34" spans="2:11" x14ac:dyDescent="0.25">
      <c r="B34" s="107" t="str">
        <f ca="1">IFERROR(INDEX('National CQUIN details'!E:E,MATCH('Goals &amp; Indicator Summary'!C34,'National CQUIN details'!F:F,0)),"")</f>
        <v/>
      </c>
      <c r="C34" s="157" t="str">
        <f ca="1">IFERROR(Weightings!O18,"")</f>
        <v/>
      </c>
      <c r="D34" s="158"/>
      <c r="E34" s="159"/>
      <c r="F34" s="137" t="str">
        <f ca="1">IFERROR(Weightings!P18,"")</f>
        <v/>
      </c>
      <c r="G34" s="131" t="str">
        <f ca="1">IFERROR(Weightings!Q18,"")</f>
        <v/>
      </c>
      <c r="H34" s="108" t="str">
        <f ca="1">IFERROR(IF(LEFT(C34,5)="Local",100%,INDEX('National CQUIN details'!G:G,MATCH('Goals &amp; Indicator Summary'!B34,'National CQUIN details'!E:E,0))),"")</f>
        <v/>
      </c>
      <c r="I34" s="109" t="str">
        <f t="shared" ca="1" si="0"/>
        <v/>
      </c>
    </row>
    <row r="35" spans="2:11" x14ac:dyDescent="0.25">
      <c r="B35" s="107" t="str">
        <f ca="1">IFERROR(INDEX('National CQUIN details'!E:E,MATCH('Goals &amp; Indicator Summary'!C35,'National CQUIN details'!F:F,0)),"")</f>
        <v/>
      </c>
      <c r="C35" s="157" t="str">
        <f ca="1">IFERROR(Weightings!O19,"")</f>
        <v/>
      </c>
      <c r="D35" s="158"/>
      <c r="E35" s="159"/>
      <c r="F35" s="137" t="str">
        <f ca="1">IFERROR(Weightings!P19,"")</f>
        <v/>
      </c>
      <c r="G35" s="131" t="str">
        <f ca="1">IFERROR(Weightings!Q19,"")</f>
        <v/>
      </c>
      <c r="H35" s="108" t="str">
        <f ca="1">IFERROR(IF(LEFT(C35,5)="Local",100%,INDEX('National CQUIN details'!G:G,MATCH('Goals &amp; Indicator Summary'!B35,'National CQUIN details'!E:E,0))),"")</f>
        <v/>
      </c>
      <c r="I35" s="109" t="str">
        <f t="shared" ca="1" si="0"/>
        <v/>
      </c>
    </row>
    <row r="36" spans="2:11" x14ac:dyDescent="0.25">
      <c r="B36" s="107" t="str">
        <f ca="1">IFERROR(INDEX('National CQUIN details'!E:E,MATCH('Goals &amp; Indicator Summary'!C36,'National CQUIN details'!F:F,0)),"")</f>
        <v/>
      </c>
      <c r="C36" s="157" t="str">
        <f ca="1">IFERROR(Weightings!O20,"")</f>
        <v/>
      </c>
      <c r="D36" s="158"/>
      <c r="E36" s="159"/>
      <c r="F36" s="137" t="str">
        <f ca="1">IFERROR(Weightings!P20,"")</f>
        <v/>
      </c>
      <c r="G36" s="131" t="str">
        <f ca="1">IFERROR(Weightings!Q20,"")</f>
        <v/>
      </c>
      <c r="H36" s="108" t="str">
        <f ca="1">IFERROR(IF(LEFT(C36,5)="Local",100%,INDEX('National CQUIN details'!G:G,MATCH('Goals &amp; Indicator Summary'!B36,'National CQUIN details'!E:E,0))),"")</f>
        <v/>
      </c>
      <c r="I36" s="109" t="str">
        <f t="shared" ca="1" si="0"/>
        <v/>
      </c>
    </row>
    <row r="37" spans="2:11" x14ac:dyDescent="0.25">
      <c r="B37" s="107" t="str">
        <f ca="1">IFERROR(INDEX('National CQUIN details'!E:E,MATCH('Goals &amp; Indicator Summary'!C37,'National CQUIN details'!F:F,0)),"")</f>
        <v/>
      </c>
      <c r="C37" s="157" t="str">
        <f ca="1">IFERROR(Weightings!O21,"")</f>
        <v/>
      </c>
      <c r="D37" s="158"/>
      <c r="E37" s="159"/>
      <c r="F37" s="137" t="str">
        <f ca="1">IFERROR(Weightings!P21,"")</f>
        <v/>
      </c>
      <c r="G37" s="131" t="str">
        <f ca="1">IFERROR(Weightings!Q21,"")</f>
        <v/>
      </c>
      <c r="H37" s="108" t="str">
        <f ca="1">IFERROR(IF(LEFT(C37,5)="Local",100%,INDEX('National CQUIN details'!G:G,MATCH('Goals &amp; Indicator Summary'!B37,'National CQUIN details'!E:E,0))),"")</f>
        <v/>
      </c>
      <c r="I37" s="109" t="str">
        <f t="shared" ca="1" si="0"/>
        <v/>
      </c>
    </row>
    <row r="38" spans="2:11" x14ac:dyDescent="0.25">
      <c r="B38" s="107" t="str">
        <f ca="1">IFERROR(INDEX('National CQUIN details'!E:E,MATCH('Goals &amp; Indicator Summary'!C38,'National CQUIN details'!F:F,0)),"")</f>
        <v/>
      </c>
      <c r="C38" s="157" t="str">
        <f ca="1">IFERROR(Weightings!O22,"")</f>
        <v/>
      </c>
      <c r="D38" s="158"/>
      <c r="E38" s="159"/>
      <c r="F38" s="137" t="str">
        <f ca="1">IFERROR(Weightings!P22,"")</f>
        <v/>
      </c>
      <c r="G38" s="131" t="str">
        <f ca="1">IFERROR(Weightings!Q22,"")</f>
        <v/>
      </c>
      <c r="H38" s="108" t="str">
        <f ca="1">IFERROR(IF(LEFT(C38,5)="Local",100%,INDEX('National CQUIN details'!G:G,MATCH('Goals &amp; Indicator Summary'!B38,'National CQUIN details'!E:E,0))),"")</f>
        <v/>
      </c>
      <c r="I38" s="109" t="str">
        <f t="shared" ca="1" si="0"/>
        <v/>
      </c>
    </row>
    <row r="39" spans="2:11" x14ac:dyDescent="0.25">
      <c r="B39" s="107" t="str">
        <f ca="1">IFERROR(INDEX('National CQUIN details'!E:E,MATCH('Goals &amp; Indicator Summary'!C39,'National CQUIN details'!F:F,0)),"")</f>
        <v/>
      </c>
      <c r="C39" s="157" t="str">
        <f ca="1">IFERROR(Weightings!O23,"")</f>
        <v/>
      </c>
      <c r="D39" s="158"/>
      <c r="E39" s="159"/>
      <c r="F39" s="137" t="str">
        <f ca="1">IFERROR(Weightings!P23,"")</f>
        <v/>
      </c>
      <c r="G39" s="131" t="str">
        <f ca="1">IFERROR(Weightings!Q23,"")</f>
        <v/>
      </c>
      <c r="H39" s="108" t="str">
        <f ca="1">IFERROR(IF(LEFT(C39,5)="Local",100%,INDEX('National CQUIN details'!G:G,MATCH('Goals &amp; Indicator Summary'!B39,'National CQUIN details'!E:E,0))),"")</f>
        <v/>
      </c>
      <c r="I39" s="109" t="str">
        <f t="shared" ca="1" si="0"/>
        <v/>
      </c>
    </row>
    <row r="40" spans="2:11" x14ac:dyDescent="0.25">
      <c r="B40" s="107" t="str">
        <f ca="1">IFERROR(INDEX('National CQUIN details'!E:E,MATCH('Goals &amp; Indicator Summary'!C40,'National CQUIN details'!F:F,0)),"")</f>
        <v/>
      </c>
      <c r="C40" s="157" t="str">
        <f ca="1">IFERROR(Weightings!O24,"")</f>
        <v/>
      </c>
      <c r="D40" s="158"/>
      <c r="E40" s="159"/>
      <c r="F40" s="137" t="str">
        <f ca="1">IFERROR(Weightings!P24,"")</f>
        <v/>
      </c>
      <c r="G40" s="131" t="str">
        <f ca="1">IFERROR(Weightings!Q24,"")</f>
        <v/>
      </c>
      <c r="H40" s="108" t="str">
        <f ca="1">IFERROR(IF(LEFT(C40,5)="Local",100%,INDEX('National CQUIN details'!G:G,MATCH('Goals &amp; Indicator Summary'!B40,'National CQUIN details'!E:E,0))),"")</f>
        <v/>
      </c>
      <c r="I40" s="109" t="str">
        <f t="shared" ca="1" si="0"/>
        <v/>
      </c>
    </row>
    <row r="41" spans="2:11" x14ac:dyDescent="0.25">
      <c r="B41" s="107" t="str">
        <f ca="1">IFERROR(INDEX('National CQUIN details'!E:E,MATCH('Goals &amp; Indicator Summary'!C41,'National CQUIN details'!F:F,0)),"")</f>
        <v/>
      </c>
      <c r="C41" s="157" t="str">
        <f ca="1">IFERROR(Weightings!O25,"")</f>
        <v/>
      </c>
      <c r="D41" s="158"/>
      <c r="E41" s="159"/>
      <c r="F41" s="137" t="str">
        <f ca="1">IFERROR(Weightings!P25,"")</f>
        <v/>
      </c>
      <c r="G41" s="131" t="str">
        <f ca="1">IFERROR(Weightings!Q25,"")</f>
        <v/>
      </c>
      <c r="H41" s="108" t="str">
        <f ca="1">IFERROR(IF(LEFT(C41,5)="Local",100%,INDEX('National CQUIN details'!G:G,MATCH('Goals &amp; Indicator Summary'!B41,'National CQUIN details'!E:E,0))),"")</f>
        <v/>
      </c>
      <c r="I41" s="109" t="str">
        <f t="shared" ca="1" si="0"/>
        <v/>
      </c>
    </row>
    <row r="42" spans="2:11" x14ac:dyDescent="0.25">
      <c r="B42" s="107" t="str">
        <f ca="1">IFERROR(INDEX('National CQUIN details'!E:E,MATCH('Goals &amp; Indicator Summary'!C42,'National CQUIN details'!F:F,0)),"")</f>
        <v/>
      </c>
      <c r="C42" s="157" t="str">
        <f ca="1">IFERROR(Weightings!O26,"")</f>
        <v/>
      </c>
      <c r="D42" s="158"/>
      <c r="E42" s="159"/>
      <c r="F42" s="137" t="str">
        <f ca="1">IFERROR(Weightings!P26,"")</f>
        <v/>
      </c>
      <c r="G42" s="131" t="str">
        <f ca="1">IFERROR(Weightings!Q26,"")</f>
        <v/>
      </c>
      <c r="H42" s="108" t="str">
        <f ca="1">IFERROR(IF(LEFT(C42,5)="Local",100%,INDEX('National CQUIN details'!G:G,MATCH('Goals &amp; Indicator Summary'!B42,'National CQUIN details'!E:E,0))),"")</f>
        <v/>
      </c>
      <c r="I42" s="109" t="str">
        <f t="shared" ca="1" si="0"/>
        <v/>
      </c>
    </row>
    <row r="43" spans="2:11" x14ac:dyDescent="0.25">
      <c r="B43" s="107" t="str">
        <f ca="1">IFERROR(INDEX('National CQUIN details'!E:E,MATCH('Goals &amp; Indicator Summary'!C43,'National CQUIN details'!F:F,0)),"")</f>
        <v/>
      </c>
      <c r="C43" s="157" t="str">
        <f ca="1">IFERROR(Weightings!O27,"")</f>
        <v/>
      </c>
      <c r="D43" s="158"/>
      <c r="E43" s="159"/>
      <c r="F43" s="137" t="str">
        <f ca="1">IFERROR(Weightings!P27,"")</f>
        <v/>
      </c>
      <c r="G43" s="131" t="str">
        <f ca="1">IFERROR(Weightings!Q27,"")</f>
        <v/>
      </c>
      <c r="H43" s="108" t="str">
        <f ca="1">IFERROR(IF(LEFT(C43,5)="Local",100%,INDEX('National CQUIN details'!G:G,MATCH('Goals &amp; Indicator Summary'!B43,'National CQUIN details'!E:E,0))),"")</f>
        <v/>
      </c>
      <c r="I43" s="109" t="str">
        <f t="shared" ca="1" si="0"/>
        <v/>
      </c>
    </row>
    <row r="44" spans="2:11" ht="15" customHeight="1" x14ac:dyDescent="0.25">
      <c r="B44" s="107" t="str">
        <f ca="1">IFERROR(INDEX('National CQUIN details'!E:E,MATCH('Goals &amp; Indicator Summary'!C44,'National CQUIN details'!F:F,0)),"")</f>
        <v/>
      </c>
      <c r="C44" s="157" t="str">
        <f ca="1">IFERROR(Weightings!O28,"")</f>
        <v/>
      </c>
      <c r="D44" s="158"/>
      <c r="E44" s="159"/>
      <c r="F44" s="137" t="str">
        <f ca="1">IFERROR(Weightings!P28,"")</f>
        <v/>
      </c>
      <c r="G44" s="131" t="str">
        <f ca="1">IFERROR(Weightings!Q28,"")</f>
        <v/>
      </c>
      <c r="H44" s="108" t="str">
        <f ca="1">IFERROR(IF(LEFT(C44,5)="Local",100%,INDEX('National CQUIN details'!G:G,MATCH('Goals &amp; Indicator Summary'!B44,'National CQUIN details'!E:E,0))),"")</f>
        <v/>
      </c>
      <c r="I44" s="109" t="str">
        <f t="shared" ca="1" si="0"/>
        <v/>
      </c>
    </row>
    <row r="45" spans="2:11" ht="17.25" x14ac:dyDescent="0.25">
      <c r="F45" s="104" t="s">
        <v>446</v>
      </c>
      <c r="G45" s="132">
        <f ca="1">SUMPRODUCT(G19:G44,$H19:$H44)</f>
        <v>1.2500000000000002E-2</v>
      </c>
      <c r="H45" s="110"/>
      <c r="I45" s="111">
        <f ca="1">SUM(I19:I42)</f>
        <v>125000</v>
      </c>
    </row>
    <row r="46" spans="2:11" ht="19.5" customHeight="1" x14ac:dyDescent="0.25">
      <c r="B46" s="92"/>
      <c r="C46" s="166"/>
      <c r="D46" s="166"/>
      <c r="E46" s="166"/>
    </row>
    <row r="47" spans="2:11" ht="26.25" customHeight="1" x14ac:dyDescent="0.25">
      <c r="B47" s="156" t="s">
        <v>448</v>
      </c>
      <c r="C47" s="156"/>
      <c r="D47" s="156"/>
      <c r="E47" s="156"/>
      <c r="F47" s="156"/>
      <c r="G47" s="156"/>
      <c r="H47" s="156"/>
      <c r="I47" s="156"/>
    </row>
    <row r="48" spans="2:11" ht="75" customHeight="1" x14ac:dyDescent="0.25">
      <c r="B48" s="165" t="s">
        <v>449</v>
      </c>
      <c r="C48" s="165"/>
      <c r="D48" s="165"/>
      <c r="E48" s="165"/>
      <c r="F48" s="165"/>
      <c r="G48" s="165"/>
      <c r="H48" s="165"/>
      <c r="I48" s="165"/>
      <c r="J48" s="136"/>
      <c r="K48" s="69"/>
    </row>
    <row r="49" spans="2:9" ht="45" customHeight="1" x14ac:dyDescent="0.25">
      <c r="B49" s="165" t="s">
        <v>450</v>
      </c>
      <c r="C49" s="165"/>
      <c r="D49" s="165"/>
      <c r="E49" s="165"/>
      <c r="F49" s="165"/>
      <c r="G49" s="165"/>
      <c r="H49" s="165"/>
      <c r="I49" s="165"/>
    </row>
  </sheetData>
  <mergeCells count="39">
    <mergeCell ref="B49:I49"/>
    <mergeCell ref="B48:I48"/>
    <mergeCell ref="B6:C6"/>
    <mergeCell ref="C46:E46"/>
    <mergeCell ref="C42:E42"/>
    <mergeCell ref="C41:E41"/>
    <mergeCell ref="C40:E40"/>
    <mergeCell ref="C39:E39"/>
    <mergeCell ref="C38:E38"/>
    <mergeCell ref="C37:E37"/>
    <mergeCell ref="B13:C13"/>
    <mergeCell ref="B12:C12"/>
    <mergeCell ref="B11:C11"/>
    <mergeCell ref="B10:C10"/>
    <mergeCell ref="B9:C9"/>
    <mergeCell ref="C36:E36"/>
    <mergeCell ref="B7:C7"/>
    <mergeCell ref="C20:E20"/>
    <mergeCell ref="C19:E19"/>
    <mergeCell ref="C18:E18"/>
    <mergeCell ref="C23:E23"/>
    <mergeCell ref="C22:E22"/>
    <mergeCell ref="C21:E21"/>
    <mergeCell ref="C24:E24"/>
    <mergeCell ref="C32:E32"/>
    <mergeCell ref="C31:E31"/>
    <mergeCell ref="B8:C8"/>
    <mergeCell ref="C30:E30"/>
    <mergeCell ref="C29:E29"/>
    <mergeCell ref="C28:E28"/>
    <mergeCell ref="C27:E27"/>
    <mergeCell ref="B47:I47"/>
    <mergeCell ref="C44:E44"/>
    <mergeCell ref="C43:E43"/>
    <mergeCell ref="C26:E26"/>
    <mergeCell ref="C25:E25"/>
    <mergeCell ref="C33:E33"/>
    <mergeCell ref="C35:E35"/>
    <mergeCell ref="C34:E34"/>
  </mergeCells>
  <phoneticPr fontId="10" type="noConversion"/>
  <conditionalFormatting sqref="G45">
    <cfRule type="expression" dxfId="3" priority="1">
      <formula>AND($F$6="Acute-community",OR($G$45&gt;1.5%,$G$45&lt;1.25%))</formula>
    </cfRule>
    <cfRule type="expression" dxfId="2" priority="3">
      <formula>AND($F$6&lt;&gt;"Acute-Community",$F$6&lt;&gt;"Acute",$G$45&lt;&gt;1.5%)</formula>
    </cfRule>
    <cfRule type="expression" dxfId="1" priority="4">
      <formula>AND($F$6="Acute",$G$45&lt;&gt;1.25%)</formula>
    </cfRule>
  </conditionalFormatting>
  <pageMargins left="0.70866141732283472" right="0.70866141732283472" top="0.74803149606299213" bottom="0.7480314960629921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Weightings!$J$3:$J$10</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53"/>
  <sheetViews>
    <sheetView showGridLines="0" zoomScale="83" zoomScaleNormal="83" workbookViewId="0">
      <selection activeCell="B2" sqref="B2"/>
    </sheetView>
  </sheetViews>
  <sheetFormatPr defaultRowHeight="15" x14ac:dyDescent="0.25"/>
  <cols>
    <col min="1" max="1" width="49.28515625" style="57" customWidth="1"/>
    <col min="2" max="2" width="123.140625" style="57" customWidth="1"/>
    <col min="3" max="3" width="20.140625" style="57" customWidth="1"/>
    <col min="4" max="4" width="16" style="57" customWidth="1"/>
    <col min="5" max="16384" width="9.140625" style="57"/>
  </cols>
  <sheetData>
    <row r="1" spans="1:3" x14ac:dyDescent="0.25">
      <c r="A1" s="93" t="s">
        <v>287</v>
      </c>
    </row>
    <row r="2" spans="1:3" x14ac:dyDescent="0.25">
      <c r="A2" s="74" t="s">
        <v>178</v>
      </c>
      <c r="B2" s="70" t="s">
        <v>149</v>
      </c>
    </row>
    <row r="4" spans="1:3" x14ac:dyDescent="0.25">
      <c r="A4" s="75" t="s">
        <v>81</v>
      </c>
      <c r="B4" s="45" t="str">
        <f>INDEX('National CQUIN details'!$A$1:$X$26,MATCH($B$2,'National CQUIN details'!$A$1:$A$26,0),MATCH(A4,'National CQUIN details'!$A$1:$X$1,0))</f>
        <v>&lt;to be inserted by commissioner&gt;</v>
      </c>
      <c r="C4" s="76" t="s">
        <v>7</v>
      </c>
    </row>
    <row r="5" spans="1:3" x14ac:dyDescent="0.25">
      <c r="A5" s="77" t="s">
        <v>55</v>
      </c>
      <c r="B5" s="45" t="str">
        <f>INDEX('National CQUIN details'!$A$1:$X$26,MATCH($B$2,'National CQUIN details'!$A$1:$A$26,0),MATCH(A5,'National CQUIN details'!$A$1:$X$1,0))</f>
        <v>9 - National</v>
      </c>
    </row>
    <row r="6" spans="1:3" x14ac:dyDescent="0.25">
      <c r="A6" s="77" t="s">
        <v>56</v>
      </c>
      <c r="B6" s="45" t="str">
        <f>INDEX('National CQUIN details'!$A$1:$X$26,MATCH($B$2,'National CQUIN details'!$A$1:$A$26,0),MATCH(A6,'National CQUIN details'!$A$1:$X$1,0))</f>
        <v>Preventing ill health by risky behaviours - alcohol and tobacco</v>
      </c>
    </row>
    <row r="7" spans="1:3" x14ac:dyDescent="0.25">
      <c r="A7" s="77" t="s">
        <v>57</v>
      </c>
      <c r="B7" s="45" t="str">
        <f>INDEX('National CQUIN details'!$A$1:$X$26,MATCH($B$2,'National CQUIN details'!$A$1:$A$26,0),MATCH(A7,'National CQUIN details'!$A$1:$X$1,0))</f>
        <v>9a</v>
      </c>
    </row>
    <row r="8" spans="1:3" x14ac:dyDescent="0.25">
      <c r="A8" s="77" t="s">
        <v>58</v>
      </c>
      <c r="B8" s="45" t="str">
        <f>INDEX('National CQUIN details'!$A$1:$X$26,MATCH($B$2,'National CQUIN details'!$A$1:$A$26,0),MATCH(A8,'National CQUIN details'!$A$1:$X$1,0))</f>
        <v>Preventing ill health by risky behaviours - alcohol and tobacco: Tobacco screening</v>
      </c>
    </row>
    <row r="9" spans="1:3" x14ac:dyDescent="0.25">
      <c r="A9" s="75" t="s">
        <v>113</v>
      </c>
      <c r="B9" s="46" t="s">
        <v>293</v>
      </c>
    </row>
    <row r="10" spans="1:3" x14ac:dyDescent="0.25">
      <c r="A10" s="75" t="s">
        <v>112</v>
      </c>
      <c r="B10" s="85">
        <f>INDEX('National CQUIN details'!$A$1:$X$26,MATCH($B$2,'National CQUIN details'!$A$1:$A$26,0),MATCH(A10,'National CQUIN details'!$A$1:$X$1,0))</f>
        <v>0.05</v>
      </c>
      <c r="C10" s="78"/>
    </row>
    <row r="11" spans="1:3" s="79" customFormat="1" ht="105" x14ac:dyDescent="0.25">
      <c r="A11" s="77" t="s">
        <v>59</v>
      </c>
      <c r="B11" s="85" t="str">
        <f>INDEX('National CQUIN details'!$A$1:$X$26,MATCH($B$2,'National CQUIN details'!$A$1:$A$26,0),MATCH(A11,'National CQUIN details'!$A$1:$X$1,0))</f>
        <v xml:space="preserve">Percentage of unique adult patients who are screened for smoking status AND whose results are recorded. </v>
      </c>
    </row>
    <row r="12" spans="1:3" ht="90" x14ac:dyDescent="0.25">
      <c r="A12" s="77" t="s">
        <v>60</v>
      </c>
      <c r="B12" s="85" t="str">
        <f>INDEX('National CQUIN details'!$A$1:$X$26,MATCH($B$2,'National CQUIN details'!$A$1:$A$26,0),MATCH(A12,'National CQUIN details'!$A$1:$X$1,0))</f>
        <v xml:space="preserve">Number of unique, adult patients who are admitted and screened for smoking status and results are recorded in patient’s record during this quarter:
See indicator specification for further details
</v>
      </c>
    </row>
    <row r="13" spans="1:3" ht="105" x14ac:dyDescent="0.25">
      <c r="A13" s="77" t="s">
        <v>61</v>
      </c>
      <c r="B13" s="85" t="str">
        <f>INDEX('National CQUIN details'!$A$1:$X$26,MATCH($B$2,'National CQUIN details'!$A$1:$A$26,0),MATCH(A13,'National CQUIN details'!$A$1:$X$1,0))</f>
        <v xml:space="preserve">All unique, adult patients who are admitted during this quarter: 
• Unique is defined as a non-repeat admission of a patient during the duration of the CQUIN (ie FY 17/18 and 18/19) who has not already received the intervention within the period of the CQUIN;
• Adult patient is defined as patients of at least 18 years of age; and
• Admitted is defined as admitted to an inpatient ward for at least one night (i.e. Length of stay equal to or greater than one) excluding any admissions to maternity wards (i.e. admissions to maternity wards not in scope of this CQUIN).
</v>
      </c>
    </row>
    <row r="14" spans="1:3" x14ac:dyDescent="0.25">
      <c r="A14" s="77" t="s">
        <v>62</v>
      </c>
      <c r="B14" s="85" t="str">
        <f>INDEX('National CQUIN details'!$A$1:$X$26,MATCH($B$2,'National CQUIN details'!$A$1:$A$26,0),MATCH(A14,'National CQUIN details'!$A$1:$X$1,0))</f>
        <v>See indicator specification</v>
      </c>
    </row>
    <row r="15" spans="1:3" x14ac:dyDescent="0.25">
      <c r="A15" s="77" t="s">
        <v>63</v>
      </c>
      <c r="B15" s="85" t="str">
        <f>INDEX('National CQUIN details'!$A$1:$X$26,MATCH($B$2,'National CQUIN details'!$A$1:$A$26,0),MATCH(A15,'National CQUIN details'!$A$1:$X$1,0))</f>
        <v>Provider audit of patient records, submitted to CCGs on a quarterly basis
See indicator specification for further details</v>
      </c>
    </row>
    <row r="16" spans="1:3" ht="30" x14ac:dyDescent="0.25">
      <c r="A16" s="77" t="s">
        <v>64</v>
      </c>
      <c r="B16" s="85" t="str">
        <f>INDEX('National CQUIN details'!$A$1:$X$26,MATCH($B$2,'National CQUIN details'!$A$1:$A$26,0),MATCH(A16,'National CQUIN details'!$A$1:$X$1,0))</f>
        <v xml:space="preserve">Quarterly. Data to be collected ahead of quarterly audit 
Note that the data that is required for the audits are patient case notes which are to be updated by staff whenever relevant.
</v>
      </c>
    </row>
    <row r="17" spans="1:4" x14ac:dyDescent="0.25">
      <c r="A17" s="77" t="s">
        <v>65</v>
      </c>
      <c r="B17" s="85" t="str">
        <f>INDEX('National CQUIN details'!$A$1:$X$26,MATCH($B$2,'National CQUIN details'!$A$1:$A$26,0),MATCH(A17,'National CQUIN details'!$A$1:$X$1,0))</f>
        <v>Provider</v>
      </c>
    </row>
    <row r="18" spans="1:4" ht="60" x14ac:dyDescent="0.25">
      <c r="A18" s="77" t="s">
        <v>66</v>
      </c>
      <c r="B18" s="85" t="str">
        <f>INDEX('National CQUIN details'!$A$1:$X$26,MATCH($B$2,'National CQUIN details'!$A$1:$A$26,0),MATCH(A18,'National CQUIN details'!$A$1:$X$1,0))</f>
        <v xml:space="preserve">Quarterly  
Note that to enable national audits, providers are required to simultaneously submit audit data to NHS England via NHS Digital SDCS on a quarterly basis as well. 
</v>
      </c>
    </row>
    <row r="19" spans="1:4" x14ac:dyDescent="0.25">
      <c r="A19" s="77" t="s">
        <v>67</v>
      </c>
      <c r="B19" s="85" t="str">
        <f>INDEX('National CQUIN details'!$A$1:$X$26,MATCH($B$2,'National CQUIN details'!$A$1:$A$26,0),MATCH(A19,'National CQUIN details'!$A$1:$X$1,0))</f>
        <v>Baseline to be identified and set during Q1 of the CQUIN (i.e. Q1 of FY 17/18)</v>
      </c>
    </row>
    <row r="20" spans="1:4" x14ac:dyDescent="0.25">
      <c r="A20" s="77" t="s">
        <v>68</v>
      </c>
      <c r="B20" s="85" t="str">
        <f>INDEX('National CQUIN details'!$A$1:$X$26,MATCH($B$2,'National CQUIN details'!$A$1:$A$26,0),MATCH(A20,'National CQUIN details'!$A$1:$X$1,0))</f>
        <v>To be determined locally, based on baseline setting exercise in Q1</v>
      </c>
    </row>
    <row r="21" spans="1:4" ht="30" x14ac:dyDescent="0.25">
      <c r="A21" s="77" t="s">
        <v>69</v>
      </c>
      <c r="B21" s="85" t="str">
        <f>INDEX('National CQUIN details'!$A$1:$X$26,MATCH($B$2,'National CQUIN details'!$A$1:$A$26,0),MATCH(A21,'National CQUIN details'!$A$1:$X$1,0))</f>
        <v xml:space="preserve">Quarter 4 FY 18/19 </v>
      </c>
    </row>
    <row r="22" spans="1:4" ht="45" x14ac:dyDescent="0.25">
      <c r="A22" s="77" t="s">
        <v>70</v>
      </c>
      <c r="B22" s="85" t="str">
        <f>INDEX('National CQUIN details'!$A$1:$X$26,MATCH($B$2,'National CQUIN details'!$A$1:$A$26,0),MATCH(A22,'National CQUIN details'!$A$1:$X$1,0))</f>
        <v xml:space="preserve">90%
</v>
      </c>
    </row>
    <row r="23" spans="1:4" ht="45" x14ac:dyDescent="0.25">
      <c r="A23" s="77" t="s">
        <v>45</v>
      </c>
      <c r="B23" s="85" t="str">
        <f>INDEX('National CQUIN details'!$A$1:$X$26,MATCH($B$2,'National CQUIN details'!$A$1:$A$26,0),MATCH(A23,'National CQUIN details'!$A$1:$X$1,0))</f>
        <v>See indicator specification</v>
      </c>
    </row>
    <row r="24" spans="1:4" x14ac:dyDescent="0.25">
      <c r="A24" s="77" t="s">
        <v>71</v>
      </c>
      <c r="B24" s="85" t="str">
        <f>INDEX('National CQUIN details'!$A$1:$X$26,MATCH($B$2,'National CQUIN details'!$A$1:$A$26,0),MATCH(A24,'National CQUIN details'!$A$1:$X$1,0))</f>
        <v>As soon as possible after Q4 2018/19</v>
      </c>
    </row>
    <row r="25" spans="1:4" ht="120" x14ac:dyDescent="0.25">
      <c r="A25" s="77" t="s">
        <v>75</v>
      </c>
      <c r="B25" s="85" t="str">
        <f>INDEX('National CQUIN details'!$A$1:$X$26,MATCH($B$2,'National CQUIN details'!$A$1:$A$26,0),MATCH(A25,'National CQUIN details'!$A$1:$X$1,0))</f>
        <v xml:space="preserve">Yes
Quarter 1 – payment is available for achieving three milestones at the end of Q1, namely a) completing an information systems audit; b) training staff to deliver brief advice; and c) collecting baseline data. Payment is split equally between a), b) and c), for more detail see Milestones below.
Quarter 2 and onwards – payment is available for high (i.e. to target performance) or improving performance across the indicators; performance data will be submitted on a quarterly basis by providers to commissioners who will reward payment.
</v>
      </c>
      <c r="C25" s="168" t="s">
        <v>74</v>
      </c>
    </row>
    <row r="26" spans="1:4" ht="30" x14ac:dyDescent="0.25">
      <c r="A26" s="77" t="s">
        <v>76</v>
      </c>
      <c r="B26" s="85" t="str">
        <f>INDEX('National CQUIN details'!$A$1:$X$26,MATCH($B$2,'National CQUIN details'!$A$1:$A$26,0),MATCH(A26,'National CQUIN details'!$A$1:$X$1,0))</f>
        <v>Yes - see indicator specification</v>
      </c>
      <c r="C26" s="169"/>
    </row>
    <row r="27" spans="1:4" ht="45" x14ac:dyDescent="0.25">
      <c r="A27" s="77" t="s">
        <v>92</v>
      </c>
      <c r="B27" s="85" t="str">
        <f>INDEX('National CQUIN details'!$A$1:$X$26,MATCH($B$2,'National CQUIN details'!$A$1:$A$26,0),MATCH(A27,'National CQUIN details'!$A$1:$X$1,0))</f>
        <v>&lt;to be determined locally&gt;</v>
      </c>
      <c r="C27" s="80"/>
    </row>
    <row r="30" spans="1:4" x14ac:dyDescent="0.25">
      <c r="A30" s="170" t="s">
        <v>2</v>
      </c>
      <c r="B30" s="171"/>
      <c r="C30" s="171"/>
      <c r="D30" s="172"/>
    </row>
    <row r="31" spans="1:4" ht="60" x14ac:dyDescent="0.25">
      <c r="A31" s="81" t="s">
        <v>0</v>
      </c>
      <c r="B31" s="67" t="s">
        <v>46</v>
      </c>
      <c r="C31" s="67" t="s">
        <v>1</v>
      </c>
      <c r="D31" s="67" t="s">
        <v>5</v>
      </c>
    </row>
    <row r="32" spans="1:4" x14ac:dyDescent="0.25">
      <c r="A32" s="48"/>
      <c r="B32" s="48"/>
      <c r="C32" s="48"/>
      <c r="D32" s="49"/>
    </row>
    <row r="33" spans="1:4" x14ac:dyDescent="0.25">
      <c r="A33" s="50"/>
      <c r="B33" s="48"/>
      <c r="C33" s="48"/>
      <c r="D33" s="49"/>
    </row>
    <row r="34" spans="1:4" x14ac:dyDescent="0.25">
      <c r="A34" s="50"/>
      <c r="B34" s="48"/>
      <c r="C34" s="48"/>
      <c r="D34" s="49"/>
    </row>
    <row r="35" spans="1:4" x14ac:dyDescent="0.25">
      <c r="A35" s="50"/>
      <c r="B35" s="48"/>
      <c r="C35" s="48"/>
      <c r="D35" s="49"/>
    </row>
    <row r="36" spans="1:4" x14ac:dyDescent="0.25">
      <c r="A36" s="50"/>
      <c r="B36" s="50"/>
      <c r="C36" s="48"/>
      <c r="D36" s="51"/>
    </row>
    <row r="37" spans="1:4" x14ac:dyDescent="0.25">
      <c r="A37" s="50"/>
      <c r="B37" s="50"/>
      <c r="C37" s="48"/>
      <c r="D37" s="51"/>
    </row>
    <row r="38" spans="1:4" x14ac:dyDescent="0.25">
      <c r="C38" s="61" t="s">
        <v>36</v>
      </c>
      <c r="D38" s="47" t="str">
        <f>IF(SUM(D32:D37)=0,"",SUM(D32:D37))</f>
        <v/>
      </c>
    </row>
    <row r="40" spans="1:4" ht="55.5" customHeight="1" x14ac:dyDescent="0.25">
      <c r="C40" s="173" t="s">
        <v>88</v>
      </c>
      <c r="D40" s="174"/>
    </row>
    <row r="42" spans="1:4" x14ac:dyDescent="0.25">
      <c r="A42" s="175" t="s">
        <v>40</v>
      </c>
      <c r="B42" s="176"/>
    </row>
    <row r="43" spans="1:4" x14ac:dyDescent="0.25">
      <c r="A43" s="82" t="s">
        <v>70</v>
      </c>
      <c r="B43" s="67" t="s">
        <v>3</v>
      </c>
    </row>
    <row r="44" spans="1:4" x14ac:dyDescent="0.25">
      <c r="A44" s="52"/>
      <c r="B44" s="53"/>
    </row>
    <row r="45" spans="1:4" x14ac:dyDescent="0.25">
      <c r="A45" s="52"/>
      <c r="B45" s="53"/>
    </row>
    <row r="46" spans="1:4" x14ac:dyDescent="0.25">
      <c r="A46" s="52"/>
      <c r="B46" s="53"/>
    </row>
    <row r="47" spans="1:4" x14ac:dyDescent="0.25">
      <c r="A47" s="52"/>
      <c r="B47" s="53"/>
    </row>
    <row r="48" spans="1:4" x14ac:dyDescent="0.25">
      <c r="A48" s="52"/>
      <c r="B48" s="53"/>
    </row>
    <row r="52" spans="1:1" x14ac:dyDescent="0.25">
      <c r="A52" s="57" t="s">
        <v>41</v>
      </c>
    </row>
    <row r="53" spans="1:1" x14ac:dyDescent="0.25">
      <c r="A53" s="57" t="s">
        <v>38</v>
      </c>
    </row>
  </sheetData>
  <sheetProtection selectLockedCells="1" selectUnlockedCells="1"/>
  <mergeCells count="4">
    <mergeCell ref="C25:C26"/>
    <mergeCell ref="A30:D30"/>
    <mergeCell ref="C40:D40"/>
    <mergeCell ref="A42:B42"/>
  </mergeCells>
  <dataValidations count="1">
    <dataValidation type="list" allowBlank="1" showInputMessage="1" showErrorMessage="1" sqref="C3:XFD3">
      <formula1>IndName</formula1>
    </dataValidation>
  </dataValidations>
  <hyperlinks>
    <hyperlink ref="C4" location="'Goals &amp; Indicator Summary'!A1" display="Goals &amp; Indicator Summary"/>
  </hyperlinks>
  <pageMargins left="0.70866141732283472" right="0.70866141732283472" top="0.74803149606299213" bottom="0.74803149606299213" header="0.31496062992125984" footer="0.31496062992125984"/>
  <pageSetup paperSize="9" scale="41"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14:formula1>
            <xm:f>OFFSET(Weightings!$C$2,MATCH('Goals &amp; Indicator Summary'!$F$6,Weightings!$B$3:$B$100,0),0,COUNTIF(Weightings!B3:B100,'Goals &amp; Indicator Summary'!$F$6),1)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A1:D53"/>
  <sheetViews>
    <sheetView showGridLines="0" zoomScale="84" zoomScaleNormal="84" workbookViewId="0">
      <selection activeCell="F14" sqref="F14"/>
    </sheetView>
  </sheetViews>
  <sheetFormatPr defaultRowHeight="15" x14ac:dyDescent="0.25"/>
  <cols>
    <col min="1" max="1" width="49.28515625" style="57" customWidth="1"/>
    <col min="2" max="2" width="123.140625" style="57" customWidth="1"/>
    <col min="3" max="3" width="20.140625" style="57" customWidth="1"/>
    <col min="4" max="4" width="16" style="57" customWidth="1"/>
    <col min="5" max="16384" width="9.140625" style="57"/>
  </cols>
  <sheetData>
    <row r="1" spans="1:3" ht="19.5" customHeight="1" x14ac:dyDescent="0.25">
      <c r="A1" s="93" t="s">
        <v>294</v>
      </c>
    </row>
    <row r="2" spans="1:3" ht="31.5" customHeight="1" x14ac:dyDescent="0.25">
      <c r="A2" s="74" t="s">
        <v>267</v>
      </c>
      <c r="B2" s="70"/>
    </row>
    <row r="4" spans="1:3" x14ac:dyDescent="0.25">
      <c r="A4" s="75" t="s">
        <v>81</v>
      </c>
      <c r="B4" s="71"/>
      <c r="C4" s="76"/>
    </row>
    <row r="5" spans="1:3" x14ac:dyDescent="0.25">
      <c r="A5" s="77" t="s">
        <v>55</v>
      </c>
      <c r="B5" s="71"/>
    </row>
    <row r="6" spans="1:3" ht="30" customHeight="1" x14ac:dyDescent="0.25">
      <c r="A6" s="77" t="s">
        <v>56</v>
      </c>
      <c r="B6" s="71"/>
    </row>
    <row r="7" spans="1:3" x14ac:dyDescent="0.25">
      <c r="A7" s="77" t="s">
        <v>57</v>
      </c>
      <c r="B7" s="71"/>
    </row>
    <row r="8" spans="1:3" ht="57" customHeight="1" x14ac:dyDescent="0.25">
      <c r="A8" s="77" t="s">
        <v>58</v>
      </c>
      <c r="B8" s="71"/>
    </row>
    <row r="9" spans="1:3" ht="57" customHeight="1" x14ac:dyDescent="0.25">
      <c r="A9" s="75" t="s">
        <v>113</v>
      </c>
      <c r="B9" s="72"/>
    </row>
    <row r="10" spans="1:3" x14ac:dyDescent="0.25">
      <c r="A10" s="75" t="s">
        <v>112</v>
      </c>
      <c r="B10" s="73"/>
      <c r="C10" s="78"/>
    </row>
    <row r="11" spans="1:3" s="79" customFormat="1" ht="44.25" customHeight="1" x14ac:dyDescent="0.25">
      <c r="A11" s="77" t="s">
        <v>59</v>
      </c>
      <c r="B11" s="71"/>
    </row>
    <row r="12" spans="1:3" x14ac:dyDescent="0.25">
      <c r="A12" s="77" t="s">
        <v>60</v>
      </c>
      <c r="B12" s="71"/>
    </row>
    <row r="13" spans="1:3" x14ac:dyDescent="0.25">
      <c r="A13" s="77" t="s">
        <v>61</v>
      </c>
      <c r="B13" s="71"/>
    </row>
    <row r="14" spans="1:3" x14ac:dyDescent="0.25">
      <c r="A14" s="77" t="s">
        <v>62</v>
      </c>
      <c r="B14" s="71"/>
    </row>
    <row r="15" spans="1:3" x14ac:dyDescent="0.25">
      <c r="A15" s="77" t="s">
        <v>63</v>
      </c>
      <c r="B15" s="71"/>
    </row>
    <row r="16" spans="1:3" x14ac:dyDescent="0.25">
      <c r="A16" s="77" t="s">
        <v>64</v>
      </c>
      <c r="B16" s="71"/>
    </row>
    <row r="17" spans="1:4" x14ac:dyDescent="0.25">
      <c r="A17" s="77" t="s">
        <v>65</v>
      </c>
      <c r="B17" s="71"/>
    </row>
    <row r="18" spans="1:4" ht="34.5" customHeight="1" x14ac:dyDescent="0.25">
      <c r="A18" s="77" t="s">
        <v>66</v>
      </c>
      <c r="B18" s="71"/>
    </row>
    <row r="19" spans="1:4" ht="37.5" customHeight="1" x14ac:dyDescent="0.25">
      <c r="A19" s="77" t="s">
        <v>67</v>
      </c>
      <c r="B19" s="71"/>
    </row>
    <row r="20" spans="1:4" x14ac:dyDescent="0.25">
      <c r="A20" s="77" t="s">
        <v>68</v>
      </c>
      <c r="B20" s="71"/>
    </row>
    <row r="21" spans="1:4" ht="30" x14ac:dyDescent="0.25">
      <c r="A21" s="77" t="s">
        <v>69</v>
      </c>
      <c r="B21" s="71"/>
    </row>
    <row r="22" spans="1:4" ht="98.25" customHeight="1" x14ac:dyDescent="0.25">
      <c r="A22" s="77" t="s">
        <v>70</v>
      </c>
      <c r="B22" s="71"/>
    </row>
    <row r="23" spans="1:4" ht="66" customHeight="1" x14ac:dyDescent="0.25">
      <c r="A23" s="77" t="s">
        <v>45</v>
      </c>
      <c r="B23" s="71"/>
    </row>
    <row r="24" spans="1:4" ht="35.25" customHeight="1" x14ac:dyDescent="0.25">
      <c r="A24" s="77" t="s">
        <v>71</v>
      </c>
      <c r="B24" s="71"/>
    </row>
    <row r="25" spans="1:4" ht="30" x14ac:dyDescent="0.25">
      <c r="A25" s="77" t="s">
        <v>75</v>
      </c>
      <c r="B25" s="71"/>
      <c r="C25" s="168" t="s">
        <v>74</v>
      </c>
    </row>
    <row r="26" spans="1:4" ht="30" x14ac:dyDescent="0.25">
      <c r="A26" s="77" t="s">
        <v>76</v>
      </c>
      <c r="B26" s="71"/>
      <c r="C26" s="169"/>
    </row>
    <row r="27" spans="1:4" ht="69" customHeight="1" x14ac:dyDescent="0.25">
      <c r="A27" s="77" t="s">
        <v>92</v>
      </c>
      <c r="B27" s="71"/>
      <c r="C27" s="80"/>
    </row>
    <row r="30" spans="1:4" x14ac:dyDescent="0.25">
      <c r="A30" s="170" t="s">
        <v>2</v>
      </c>
      <c r="B30" s="171"/>
      <c r="C30" s="171"/>
      <c r="D30" s="172"/>
    </row>
    <row r="31" spans="1:4" ht="60" x14ac:dyDescent="0.25">
      <c r="A31" s="81" t="s">
        <v>0</v>
      </c>
      <c r="B31" s="67" t="s">
        <v>46</v>
      </c>
      <c r="C31" s="67" t="s">
        <v>1</v>
      </c>
      <c r="D31" s="67" t="s">
        <v>5</v>
      </c>
    </row>
    <row r="32" spans="1:4" x14ac:dyDescent="0.25">
      <c r="A32" s="48"/>
      <c r="B32" s="48"/>
      <c r="C32" s="48"/>
      <c r="D32" s="49"/>
    </row>
    <row r="33" spans="1:4" x14ac:dyDescent="0.25">
      <c r="A33" s="50"/>
      <c r="B33" s="48"/>
      <c r="C33" s="48"/>
      <c r="D33" s="49"/>
    </row>
    <row r="34" spans="1:4" x14ac:dyDescent="0.25">
      <c r="A34" s="50"/>
      <c r="B34" s="48"/>
      <c r="C34" s="48"/>
      <c r="D34" s="49"/>
    </row>
    <row r="35" spans="1:4" x14ac:dyDescent="0.25">
      <c r="A35" s="50"/>
      <c r="B35" s="48"/>
      <c r="C35" s="48"/>
      <c r="D35" s="49"/>
    </row>
    <row r="36" spans="1:4" x14ac:dyDescent="0.25">
      <c r="A36" s="50"/>
      <c r="B36" s="50"/>
      <c r="C36" s="48"/>
      <c r="D36" s="51"/>
    </row>
    <row r="37" spans="1:4" x14ac:dyDescent="0.25">
      <c r="A37" s="50"/>
      <c r="B37" s="50"/>
      <c r="C37" s="48"/>
      <c r="D37" s="51"/>
    </row>
    <row r="38" spans="1:4" x14ac:dyDescent="0.25">
      <c r="C38" s="61" t="s">
        <v>36</v>
      </c>
      <c r="D38" s="47" t="str">
        <f>IF(SUM(D32:D37)=0,"",SUM(D32:D37))</f>
        <v/>
      </c>
    </row>
    <row r="40" spans="1:4" ht="45" customHeight="1" x14ac:dyDescent="0.25">
      <c r="C40" s="173" t="s">
        <v>88</v>
      </c>
      <c r="D40" s="174"/>
    </row>
    <row r="42" spans="1:4" ht="30" customHeight="1" x14ac:dyDescent="0.25">
      <c r="A42" s="175" t="s">
        <v>40</v>
      </c>
      <c r="B42" s="176"/>
    </row>
    <row r="43" spans="1:4" ht="30" customHeight="1" x14ac:dyDescent="0.25">
      <c r="A43" s="82" t="s">
        <v>70</v>
      </c>
      <c r="B43" s="67" t="s">
        <v>3</v>
      </c>
    </row>
    <row r="44" spans="1:4" x14ac:dyDescent="0.25">
      <c r="A44" s="52"/>
      <c r="B44" s="53"/>
    </row>
    <row r="45" spans="1:4" x14ac:dyDescent="0.25">
      <c r="A45" s="52"/>
      <c r="B45" s="53"/>
    </row>
    <row r="46" spans="1:4" x14ac:dyDescent="0.25">
      <c r="A46" s="52"/>
      <c r="B46" s="53"/>
    </row>
    <row r="47" spans="1:4" x14ac:dyDescent="0.25">
      <c r="A47" s="52"/>
      <c r="B47" s="53"/>
    </row>
    <row r="48" spans="1:4" x14ac:dyDescent="0.25">
      <c r="A48" s="52"/>
      <c r="B48" s="53"/>
    </row>
    <row r="52" spans="1:1" x14ac:dyDescent="0.25">
      <c r="A52" s="57" t="s">
        <v>41</v>
      </c>
    </row>
    <row r="53" spans="1:1" x14ac:dyDescent="0.25">
      <c r="A53" s="57" t="s">
        <v>38</v>
      </c>
    </row>
  </sheetData>
  <sheetProtection selectLockedCells="1" selectUnlockedCells="1"/>
  <mergeCells count="4">
    <mergeCell ref="C25:C26"/>
    <mergeCell ref="A30:D30"/>
    <mergeCell ref="C40:D40"/>
    <mergeCell ref="A42:B42"/>
  </mergeCells>
  <dataValidations count="1">
    <dataValidation type="list" allowBlank="1" showInputMessage="1" showErrorMessage="1" sqref="C3:XFD3">
      <formula1>IndName</formula1>
    </dataValidation>
  </dataValidations>
  <pageMargins left="0.70866141732283472" right="0.70866141732283472" top="0.74803149606299213" bottom="0.74803149606299213" header="0.31496062992125984" footer="0.31496062992125984"/>
  <pageSetup paperSize="9" scale="4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Z26"/>
  <sheetViews>
    <sheetView zoomScale="73" zoomScaleNormal="73" workbookViewId="0">
      <pane xSplit="1" ySplit="1" topLeftCell="B2" activePane="bottomRight" state="frozen"/>
      <selection activeCell="F14" sqref="F14"/>
      <selection pane="topRight" activeCell="F14" sqref="F14"/>
      <selection pane="bottomLeft" activeCell="F14" sqref="F14"/>
      <selection pane="bottomRight"/>
    </sheetView>
  </sheetViews>
  <sheetFormatPr defaultRowHeight="15" x14ac:dyDescent="0.25"/>
  <cols>
    <col min="1" max="1" width="19.28515625" style="126" customWidth="1"/>
    <col min="2" max="2" width="28.5703125" style="126" customWidth="1"/>
    <col min="3" max="3" width="15.140625" style="126" customWidth="1"/>
    <col min="4" max="4" width="15" style="126" customWidth="1"/>
    <col min="5" max="5" width="15.140625" style="126" bestFit="1" customWidth="1"/>
    <col min="6" max="6" width="34" style="126" customWidth="1"/>
    <col min="7" max="7" width="41.7109375" style="126" customWidth="1"/>
    <col min="8" max="8" width="90.28515625" style="126" customWidth="1"/>
    <col min="9" max="9" width="49" style="126" customWidth="1"/>
    <col min="10" max="10" width="43" style="126" customWidth="1"/>
    <col min="11" max="11" width="25.140625" style="126" bestFit="1" customWidth="1"/>
    <col min="12" max="12" width="49.42578125" style="126" customWidth="1"/>
    <col min="13" max="13" width="49.28515625" style="126" bestFit="1" customWidth="1"/>
    <col min="14" max="14" width="20.85546875" style="126" customWidth="1"/>
    <col min="15" max="15" width="36" style="126" bestFit="1" customWidth="1"/>
    <col min="16" max="16" width="18.85546875" style="126" customWidth="1"/>
    <col min="17" max="17" width="38.42578125" style="126" customWidth="1"/>
    <col min="18" max="18" width="32" style="126" customWidth="1"/>
    <col min="19" max="19" width="55.140625" style="126" customWidth="1"/>
    <col min="20" max="20" width="39" style="126" customWidth="1"/>
    <col min="21" max="21" width="29.85546875" style="126" customWidth="1"/>
    <col min="22" max="22" width="64.42578125" style="126" customWidth="1"/>
    <col min="23" max="23" width="80.42578125" style="126" customWidth="1"/>
    <col min="24" max="24" width="46.5703125" style="129" customWidth="1"/>
    <col min="25" max="26" width="9.140625" style="127"/>
    <col min="27" max="16384" width="9.140625" style="126"/>
  </cols>
  <sheetData>
    <row r="1" spans="1:26" s="120" customFormat="1" ht="93.75" customHeight="1" x14ac:dyDescent="0.25">
      <c r="A1" s="39" t="s">
        <v>80</v>
      </c>
      <c r="B1" s="39" t="s">
        <v>81</v>
      </c>
      <c r="C1" s="39" t="s">
        <v>34</v>
      </c>
      <c r="D1" s="39" t="s">
        <v>35</v>
      </c>
      <c r="E1" s="39" t="s">
        <v>57</v>
      </c>
      <c r="F1" s="39" t="s">
        <v>58</v>
      </c>
      <c r="G1" s="39" t="s">
        <v>112</v>
      </c>
      <c r="H1" s="39" t="s">
        <v>59</v>
      </c>
      <c r="I1" s="39" t="s">
        <v>60</v>
      </c>
      <c r="J1" s="39" t="s">
        <v>61</v>
      </c>
      <c r="K1" s="39" t="s">
        <v>62</v>
      </c>
      <c r="L1" s="39" t="s">
        <v>63</v>
      </c>
      <c r="M1" s="39" t="s">
        <v>64</v>
      </c>
      <c r="N1" s="39" t="s">
        <v>65</v>
      </c>
      <c r="O1" s="39" t="s">
        <v>66</v>
      </c>
      <c r="P1" s="39" t="s">
        <v>67</v>
      </c>
      <c r="Q1" s="39" t="s">
        <v>68</v>
      </c>
      <c r="R1" s="39" t="s">
        <v>69</v>
      </c>
      <c r="S1" s="39" t="s">
        <v>70</v>
      </c>
      <c r="T1" s="39" t="s">
        <v>45</v>
      </c>
      <c r="U1" s="39" t="s">
        <v>71</v>
      </c>
      <c r="V1" s="39" t="s">
        <v>75</v>
      </c>
      <c r="W1" s="39" t="s">
        <v>76</v>
      </c>
      <c r="X1" s="39" t="s">
        <v>92</v>
      </c>
      <c r="Y1" s="119"/>
      <c r="Z1" s="119"/>
    </row>
    <row r="2" spans="1:26" s="120" customFormat="1" ht="405" x14ac:dyDescent="0.25">
      <c r="A2" s="112" t="s">
        <v>126</v>
      </c>
      <c r="B2" s="112" t="s">
        <v>79</v>
      </c>
      <c r="C2" s="112" t="s">
        <v>103</v>
      </c>
      <c r="D2" s="112" t="s">
        <v>106</v>
      </c>
      <c r="E2" s="112" t="s">
        <v>125</v>
      </c>
      <c r="F2" s="112" t="s">
        <v>124</v>
      </c>
      <c r="G2" s="146">
        <f>1/3</f>
        <v>0.33333333333333331</v>
      </c>
      <c r="H2" s="112" t="s">
        <v>318</v>
      </c>
      <c r="I2" s="112" t="s">
        <v>319</v>
      </c>
      <c r="J2" s="112" t="s">
        <v>184</v>
      </c>
      <c r="K2" s="112" t="s">
        <v>426</v>
      </c>
      <c r="L2" s="112" t="s">
        <v>122</v>
      </c>
      <c r="M2" s="112" t="s">
        <v>123</v>
      </c>
      <c r="N2" s="130" t="s">
        <v>320</v>
      </c>
      <c r="O2" s="112" t="s">
        <v>421</v>
      </c>
      <c r="P2" s="112" t="s">
        <v>185</v>
      </c>
      <c r="Q2" s="112" t="s">
        <v>116</v>
      </c>
      <c r="R2" s="112" t="s">
        <v>422</v>
      </c>
      <c r="S2" s="112" t="s">
        <v>186</v>
      </c>
      <c r="T2" s="112" t="s">
        <v>398</v>
      </c>
      <c r="U2" s="121" t="s">
        <v>187</v>
      </c>
      <c r="V2" s="112" t="s">
        <v>73</v>
      </c>
      <c r="W2" s="112" t="s">
        <v>423</v>
      </c>
      <c r="X2" s="112" t="s">
        <v>93</v>
      </c>
      <c r="Y2" s="119"/>
      <c r="Z2" s="119"/>
    </row>
    <row r="3" spans="1:26" s="120" customFormat="1" ht="351" customHeight="1" x14ac:dyDescent="0.25">
      <c r="A3" s="112" t="s">
        <v>127</v>
      </c>
      <c r="B3" s="112" t="s">
        <v>79</v>
      </c>
      <c r="C3" s="112" t="s">
        <v>103</v>
      </c>
      <c r="D3" s="112" t="s">
        <v>106</v>
      </c>
      <c r="E3" s="112" t="s">
        <v>107</v>
      </c>
      <c r="F3" s="112" t="s">
        <v>121</v>
      </c>
      <c r="G3" s="146">
        <f>1/3</f>
        <v>0.33333333333333331</v>
      </c>
      <c r="H3" s="112" t="s">
        <v>420</v>
      </c>
      <c r="I3" s="112" t="s">
        <v>424</v>
      </c>
      <c r="J3" s="112" t="s">
        <v>425</v>
      </c>
      <c r="K3" s="112" t="s">
        <v>426</v>
      </c>
      <c r="L3" s="113" t="s">
        <v>321</v>
      </c>
      <c r="M3" s="112" t="s">
        <v>188</v>
      </c>
      <c r="N3" s="112" t="s">
        <v>322</v>
      </c>
      <c r="O3" s="112" t="s">
        <v>188</v>
      </c>
      <c r="P3" s="112" t="s">
        <v>94</v>
      </c>
      <c r="Q3" s="112" t="s">
        <v>94</v>
      </c>
      <c r="R3" s="112" t="s">
        <v>323</v>
      </c>
      <c r="S3" s="112" t="s">
        <v>400</v>
      </c>
      <c r="T3" s="112" t="s">
        <v>189</v>
      </c>
      <c r="U3" s="121" t="s">
        <v>190</v>
      </c>
      <c r="V3" s="112" t="s">
        <v>73</v>
      </c>
      <c r="W3" s="112" t="s">
        <v>427</v>
      </c>
      <c r="X3" s="112" t="s">
        <v>93</v>
      </c>
      <c r="Y3" s="119"/>
      <c r="Z3" s="119"/>
    </row>
    <row r="4" spans="1:26" s="120" customFormat="1" ht="189.75" customHeight="1" x14ac:dyDescent="0.25">
      <c r="A4" s="112" t="s">
        <v>109</v>
      </c>
      <c r="B4" s="112" t="s">
        <v>79</v>
      </c>
      <c r="C4" s="112" t="s">
        <v>103</v>
      </c>
      <c r="D4" s="112" t="s">
        <v>106</v>
      </c>
      <c r="E4" s="112" t="s">
        <v>120</v>
      </c>
      <c r="F4" s="112" t="s">
        <v>117</v>
      </c>
      <c r="G4" s="146">
        <f>1/3</f>
        <v>0.33333333333333331</v>
      </c>
      <c r="H4" s="112" t="s">
        <v>324</v>
      </c>
      <c r="I4" s="112" t="s">
        <v>428</v>
      </c>
      <c r="J4" s="112" t="s">
        <v>429</v>
      </c>
      <c r="K4" s="112" t="s">
        <v>426</v>
      </c>
      <c r="L4" s="112" t="s">
        <v>191</v>
      </c>
      <c r="M4" s="112" t="s">
        <v>192</v>
      </c>
      <c r="N4" s="112" t="s">
        <v>31</v>
      </c>
      <c r="O4" s="112" t="s">
        <v>193</v>
      </c>
      <c r="P4" s="112" t="s">
        <v>94</v>
      </c>
      <c r="Q4" s="112" t="s">
        <v>94</v>
      </c>
      <c r="R4" s="112" t="s">
        <v>430</v>
      </c>
      <c r="S4" s="112" t="s">
        <v>194</v>
      </c>
      <c r="T4" s="112" t="s">
        <v>399</v>
      </c>
      <c r="U4" s="121" t="s">
        <v>190</v>
      </c>
      <c r="V4" s="112" t="s">
        <v>73</v>
      </c>
      <c r="W4" s="112" t="s">
        <v>431</v>
      </c>
      <c r="X4" s="112" t="s">
        <v>93</v>
      </c>
      <c r="Y4" s="119"/>
      <c r="Z4" s="119"/>
    </row>
    <row r="5" spans="1:26" s="120" customFormat="1" ht="137.25" customHeight="1" x14ac:dyDescent="0.25">
      <c r="A5" s="112" t="s">
        <v>128</v>
      </c>
      <c r="B5" s="112" t="s">
        <v>79</v>
      </c>
      <c r="C5" s="112" t="s">
        <v>104</v>
      </c>
      <c r="D5" s="112" t="s">
        <v>129</v>
      </c>
      <c r="E5" s="112" t="s">
        <v>110</v>
      </c>
      <c r="F5" s="112" t="s">
        <v>313</v>
      </c>
      <c r="G5" s="146">
        <v>0.25</v>
      </c>
      <c r="H5" s="112" t="s">
        <v>325</v>
      </c>
      <c r="I5" s="112" t="s">
        <v>459</v>
      </c>
      <c r="J5" s="112" t="s">
        <v>195</v>
      </c>
      <c r="K5" s="112" t="s">
        <v>426</v>
      </c>
      <c r="L5" s="112" t="s">
        <v>460</v>
      </c>
      <c r="M5" s="112" t="s">
        <v>52</v>
      </c>
      <c r="N5" s="112" t="s">
        <v>31</v>
      </c>
      <c r="O5" s="114" t="s">
        <v>53</v>
      </c>
      <c r="P5" s="112" t="s">
        <v>314</v>
      </c>
      <c r="Q5" s="112" t="s">
        <v>398</v>
      </c>
      <c r="R5" s="122" t="s">
        <v>398</v>
      </c>
      <c r="S5" s="123" t="s">
        <v>401</v>
      </c>
      <c r="T5" s="112" t="s">
        <v>398</v>
      </c>
      <c r="U5" s="121" t="s">
        <v>312</v>
      </c>
      <c r="V5" s="112" t="s">
        <v>399</v>
      </c>
      <c r="W5" s="112" t="s">
        <v>399</v>
      </c>
      <c r="X5" s="112" t="s">
        <v>93</v>
      </c>
      <c r="Y5" s="119"/>
      <c r="Z5" s="119"/>
    </row>
    <row r="6" spans="1:26" s="125" customFormat="1" ht="105" x14ac:dyDescent="0.25">
      <c r="A6" s="112" t="s">
        <v>130</v>
      </c>
      <c r="B6" s="112" t="s">
        <v>79</v>
      </c>
      <c r="C6" s="112" t="s">
        <v>104</v>
      </c>
      <c r="D6" s="112" t="s">
        <v>129</v>
      </c>
      <c r="E6" s="112" t="s">
        <v>111</v>
      </c>
      <c r="F6" s="112" t="s">
        <v>306</v>
      </c>
      <c r="G6" s="146">
        <v>0.25</v>
      </c>
      <c r="H6" s="112" t="s">
        <v>326</v>
      </c>
      <c r="I6" s="112" t="s">
        <v>307</v>
      </c>
      <c r="J6" s="112" t="s">
        <v>308</v>
      </c>
      <c r="K6" s="112" t="s">
        <v>426</v>
      </c>
      <c r="L6" s="112" t="s">
        <v>309</v>
      </c>
      <c r="M6" s="112" t="s">
        <v>52</v>
      </c>
      <c r="N6" s="112" t="s">
        <v>31</v>
      </c>
      <c r="O6" s="112" t="s">
        <v>53</v>
      </c>
      <c r="P6" s="112" t="s">
        <v>310</v>
      </c>
      <c r="Q6" s="112" t="s">
        <v>311</v>
      </c>
      <c r="R6" s="112" t="s">
        <v>398</v>
      </c>
      <c r="S6" s="112" t="s">
        <v>402</v>
      </c>
      <c r="T6" s="112" t="s">
        <v>398</v>
      </c>
      <c r="U6" s="112" t="s">
        <v>312</v>
      </c>
      <c r="V6" s="112" t="s">
        <v>399</v>
      </c>
      <c r="W6" s="112" t="s">
        <v>399</v>
      </c>
      <c r="X6" s="112" t="s">
        <v>93</v>
      </c>
      <c r="Y6" s="124"/>
      <c r="Z6" s="124"/>
    </row>
    <row r="7" spans="1:26" s="125" customFormat="1" ht="150" x14ac:dyDescent="0.25">
      <c r="A7" s="112" t="s">
        <v>304</v>
      </c>
      <c r="B7" s="112" t="s">
        <v>79</v>
      </c>
      <c r="C7" s="112" t="s">
        <v>104</v>
      </c>
      <c r="D7" s="112" t="s">
        <v>129</v>
      </c>
      <c r="E7" s="112" t="s">
        <v>131</v>
      </c>
      <c r="F7" s="112" t="s">
        <v>315</v>
      </c>
      <c r="G7" s="146">
        <v>0.25</v>
      </c>
      <c r="H7" s="112" t="s">
        <v>403</v>
      </c>
      <c r="I7" s="112" t="s">
        <v>404</v>
      </c>
      <c r="J7" s="112" t="s">
        <v>278</v>
      </c>
      <c r="K7" s="112" t="s">
        <v>426</v>
      </c>
      <c r="L7" s="112" t="s">
        <v>196</v>
      </c>
      <c r="M7" s="112" t="s">
        <v>53</v>
      </c>
      <c r="N7" s="112" t="s">
        <v>31</v>
      </c>
      <c r="O7" s="112" t="s">
        <v>53</v>
      </c>
      <c r="P7" s="112" t="s">
        <v>94</v>
      </c>
      <c r="Q7" s="112" t="s">
        <v>94</v>
      </c>
      <c r="R7" s="112" t="s">
        <v>327</v>
      </c>
      <c r="S7" s="112" t="s">
        <v>328</v>
      </c>
      <c r="T7" s="112" t="s">
        <v>398</v>
      </c>
      <c r="U7" s="112" t="s">
        <v>312</v>
      </c>
      <c r="V7" s="112" t="s">
        <v>399</v>
      </c>
      <c r="W7" s="112" t="s">
        <v>73</v>
      </c>
      <c r="X7" s="112" t="s">
        <v>93</v>
      </c>
      <c r="Y7" s="124"/>
      <c r="Z7" s="124"/>
    </row>
    <row r="8" spans="1:26" s="125" customFormat="1" ht="404.25" customHeight="1" x14ac:dyDescent="0.25">
      <c r="A8" s="112" t="s">
        <v>303</v>
      </c>
      <c r="B8" s="112" t="s">
        <v>79</v>
      </c>
      <c r="C8" s="112" t="s">
        <v>104</v>
      </c>
      <c r="D8" s="112" t="s">
        <v>129</v>
      </c>
      <c r="E8" s="112" t="s">
        <v>305</v>
      </c>
      <c r="F8" s="112" t="s">
        <v>119</v>
      </c>
      <c r="G8" s="146">
        <v>0.25</v>
      </c>
      <c r="H8" s="112" t="s">
        <v>197</v>
      </c>
      <c r="I8" s="112" t="s">
        <v>329</v>
      </c>
      <c r="J8" s="112" t="s">
        <v>330</v>
      </c>
      <c r="K8" s="112" t="s">
        <v>426</v>
      </c>
      <c r="L8" s="112" t="s">
        <v>198</v>
      </c>
      <c r="M8" s="112" t="s">
        <v>199</v>
      </c>
      <c r="N8" s="112" t="s">
        <v>31</v>
      </c>
      <c r="O8" s="112" t="s">
        <v>78</v>
      </c>
      <c r="P8" s="112" t="s">
        <v>418</v>
      </c>
      <c r="Q8" s="112" t="s">
        <v>102</v>
      </c>
      <c r="R8" s="112" t="s">
        <v>331</v>
      </c>
      <c r="S8" s="112" t="s">
        <v>419</v>
      </c>
      <c r="T8" s="112" t="s">
        <v>398</v>
      </c>
      <c r="U8" s="112" t="s">
        <v>312</v>
      </c>
      <c r="V8" s="112" t="s">
        <v>73</v>
      </c>
      <c r="W8" s="112" t="s">
        <v>73</v>
      </c>
      <c r="X8" s="112" t="s">
        <v>93</v>
      </c>
      <c r="Y8" s="124"/>
      <c r="Z8" s="124"/>
    </row>
    <row r="9" spans="1:26" ht="270" x14ac:dyDescent="0.25">
      <c r="A9" s="112" t="s">
        <v>132</v>
      </c>
      <c r="B9" s="112" t="s">
        <v>79</v>
      </c>
      <c r="C9" s="112" t="s">
        <v>105</v>
      </c>
      <c r="D9" s="112" t="s">
        <v>133</v>
      </c>
      <c r="E9" s="112" t="s">
        <v>100</v>
      </c>
      <c r="F9" s="112" t="s">
        <v>96</v>
      </c>
      <c r="G9" s="146">
        <v>0.8</v>
      </c>
      <c r="H9" s="112" t="s">
        <v>200</v>
      </c>
      <c r="I9" s="112" t="s">
        <v>398</v>
      </c>
      <c r="J9" s="112" t="s">
        <v>398</v>
      </c>
      <c r="K9" s="112" t="s">
        <v>398</v>
      </c>
      <c r="L9" s="112" t="s">
        <v>332</v>
      </c>
      <c r="M9" s="112" t="s">
        <v>78</v>
      </c>
      <c r="N9" s="112" t="s">
        <v>97</v>
      </c>
      <c r="O9" s="112" t="s">
        <v>201</v>
      </c>
      <c r="P9" s="112" t="s">
        <v>94</v>
      </c>
      <c r="Q9" s="112" t="s">
        <v>94</v>
      </c>
      <c r="R9" s="114" t="s">
        <v>202</v>
      </c>
      <c r="S9" s="112" t="s">
        <v>333</v>
      </c>
      <c r="T9" s="112" t="s">
        <v>98</v>
      </c>
      <c r="U9" s="115" t="s">
        <v>203</v>
      </c>
      <c r="V9" s="112" t="s">
        <v>399</v>
      </c>
      <c r="W9" s="112" t="s">
        <v>399</v>
      </c>
      <c r="X9" s="112" t="s">
        <v>93</v>
      </c>
      <c r="Y9" s="119"/>
      <c r="Z9" s="119"/>
    </row>
    <row r="10" spans="1:26" ht="330" x14ac:dyDescent="0.25">
      <c r="A10" s="112" t="s">
        <v>134</v>
      </c>
      <c r="B10" s="112" t="s">
        <v>79</v>
      </c>
      <c r="C10" s="112" t="s">
        <v>105</v>
      </c>
      <c r="D10" s="112" t="s">
        <v>133</v>
      </c>
      <c r="E10" s="112" t="s">
        <v>101</v>
      </c>
      <c r="F10" s="112" t="s">
        <v>135</v>
      </c>
      <c r="G10" s="146">
        <v>0.2</v>
      </c>
      <c r="H10" s="112" t="s">
        <v>204</v>
      </c>
      <c r="I10" s="112" t="s">
        <v>205</v>
      </c>
      <c r="J10" s="112" t="s">
        <v>206</v>
      </c>
      <c r="K10" s="112" t="s">
        <v>398</v>
      </c>
      <c r="L10" s="112" t="s">
        <v>207</v>
      </c>
      <c r="M10" s="112" t="s">
        <v>78</v>
      </c>
      <c r="N10" s="112" t="s">
        <v>97</v>
      </c>
      <c r="O10" s="112" t="s">
        <v>208</v>
      </c>
      <c r="P10" s="112" t="s">
        <v>94</v>
      </c>
      <c r="Q10" s="112" t="s">
        <v>94</v>
      </c>
      <c r="R10" s="112" t="s">
        <v>209</v>
      </c>
      <c r="S10" s="116">
        <v>0.9</v>
      </c>
      <c r="T10" s="112" t="s">
        <v>99</v>
      </c>
      <c r="U10" s="112" t="s">
        <v>203</v>
      </c>
      <c r="V10" s="112" t="s">
        <v>399</v>
      </c>
      <c r="W10" s="117" t="s">
        <v>399</v>
      </c>
      <c r="X10" s="112" t="s">
        <v>93</v>
      </c>
    </row>
    <row r="11" spans="1:26" ht="344.25" customHeight="1" x14ac:dyDescent="0.25">
      <c r="A11" s="112" t="s">
        <v>137</v>
      </c>
      <c r="B11" s="112" t="s">
        <v>79</v>
      </c>
      <c r="C11" s="128" t="s">
        <v>136</v>
      </c>
      <c r="D11" s="112" t="s">
        <v>138</v>
      </c>
      <c r="E11" s="147">
        <v>4</v>
      </c>
      <c r="F11" s="112" t="s">
        <v>138</v>
      </c>
      <c r="G11" s="146">
        <v>1</v>
      </c>
      <c r="H11" s="112" t="s">
        <v>451</v>
      </c>
      <c r="I11" s="112" t="s">
        <v>452</v>
      </c>
      <c r="J11" s="112" t="s">
        <v>453</v>
      </c>
      <c r="K11" s="112" t="s">
        <v>426</v>
      </c>
      <c r="L11" s="112" t="s">
        <v>454</v>
      </c>
      <c r="M11" s="112" t="s">
        <v>210</v>
      </c>
      <c r="N11" s="112" t="s">
        <v>334</v>
      </c>
      <c r="O11" s="128" t="s">
        <v>211</v>
      </c>
      <c r="P11" s="112" t="s">
        <v>455</v>
      </c>
      <c r="Q11" s="112" t="s">
        <v>456</v>
      </c>
      <c r="R11" s="112" t="s">
        <v>212</v>
      </c>
      <c r="S11" s="112" t="s">
        <v>457</v>
      </c>
      <c r="T11" s="113" t="s">
        <v>398</v>
      </c>
      <c r="U11" s="128" t="s">
        <v>458</v>
      </c>
      <c r="V11" s="128" t="s">
        <v>399</v>
      </c>
      <c r="W11" s="128" t="s">
        <v>399</v>
      </c>
      <c r="X11" s="112" t="s">
        <v>93</v>
      </c>
    </row>
    <row r="12" spans="1:26" ht="210.75" customHeight="1" x14ac:dyDescent="0.25">
      <c r="A12" s="112" t="s">
        <v>139</v>
      </c>
      <c r="B12" s="112" t="s">
        <v>79</v>
      </c>
      <c r="C12" s="128" t="s">
        <v>118</v>
      </c>
      <c r="D12" s="112" t="s">
        <v>140</v>
      </c>
      <c r="E12" s="147">
        <v>5</v>
      </c>
      <c r="F12" s="112" t="s">
        <v>140</v>
      </c>
      <c r="G12" s="146">
        <v>1</v>
      </c>
      <c r="H12" s="112" t="s">
        <v>405</v>
      </c>
      <c r="I12" s="128" t="s">
        <v>398</v>
      </c>
      <c r="J12" s="128" t="s">
        <v>398</v>
      </c>
      <c r="K12" s="112" t="s">
        <v>398</v>
      </c>
      <c r="L12" s="112" t="s">
        <v>214</v>
      </c>
      <c r="M12" s="112" t="s">
        <v>215</v>
      </c>
      <c r="N12" s="118" t="s">
        <v>231</v>
      </c>
      <c r="O12" s="128" t="s">
        <v>53</v>
      </c>
      <c r="P12" s="128" t="s">
        <v>94</v>
      </c>
      <c r="Q12" s="128" t="s">
        <v>94</v>
      </c>
      <c r="R12" s="128" t="s">
        <v>398</v>
      </c>
      <c r="S12" s="112" t="s">
        <v>216</v>
      </c>
      <c r="T12" s="113" t="s">
        <v>398</v>
      </c>
      <c r="U12" s="128" t="s">
        <v>398</v>
      </c>
      <c r="V12" s="112" t="s">
        <v>399</v>
      </c>
      <c r="W12" s="128" t="s">
        <v>399</v>
      </c>
      <c r="X12" s="112" t="s">
        <v>93</v>
      </c>
    </row>
    <row r="13" spans="1:26" ht="300" x14ac:dyDescent="0.25">
      <c r="A13" s="112" t="s">
        <v>432</v>
      </c>
      <c r="B13" s="112" t="s">
        <v>79</v>
      </c>
      <c r="C13" s="128" t="s">
        <v>144</v>
      </c>
      <c r="D13" s="112" t="s">
        <v>433</v>
      </c>
      <c r="E13" s="147">
        <v>6</v>
      </c>
      <c r="F13" s="112" t="s">
        <v>433</v>
      </c>
      <c r="G13" s="146">
        <v>1</v>
      </c>
      <c r="H13" s="113" t="s">
        <v>406</v>
      </c>
      <c r="I13" s="113" t="s">
        <v>220</v>
      </c>
      <c r="J13" s="113" t="s">
        <v>221</v>
      </c>
      <c r="K13" s="118" t="s">
        <v>398</v>
      </c>
      <c r="L13" s="113" t="s">
        <v>222</v>
      </c>
      <c r="M13" s="118" t="s">
        <v>223</v>
      </c>
      <c r="N13" s="118" t="s">
        <v>231</v>
      </c>
      <c r="O13" s="113" t="s">
        <v>224</v>
      </c>
      <c r="P13" s="113" t="s">
        <v>225</v>
      </c>
      <c r="Q13" s="113" t="s">
        <v>226</v>
      </c>
      <c r="R13" s="118" t="s">
        <v>213</v>
      </c>
      <c r="S13" s="113" t="s">
        <v>227</v>
      </c>
      <c r="T13" s="113" t="s">
        <v>398</v>
      </c>
      <c r="U13" s="118" t="s">
        <v>228</v>
      </c>
      <c r="V13" s="118" t="s">
        <v>407</v>
      </c>
      <c r="W13" s="118" t="s">
        <v>399</v>
      </c>
      <c r="X13" s="118" t="s">
        <v>93</v>
      </c>
    </row>
    <row r="14" spans="1:26" s="145" customFormat="1" ht="390" x14ac:dyDescent="0.25">
      <c r="A14" s="138" t="s">
        <v>143</v>
      </c>
      <c r="B14" s="138" t="s">
        <v>79</v>
      </c>
      <c r="C14" s="139" t="s">
        <v>145</v>
      </c>
      <c r="D14" s="138" t="s">
        <v>146</v>
      </c>
      <c r="E14" s="140">
        <v>7</v>
      </c>
      <c r="F14" s="138" t="s">
        <v>146</v>
      </c>
      <c r="G14" s="141">
        <v>1</v>
      </c>
      <c r="H14" s="142" t="s">
        <v>408</v>
      </c>
      <c r="I14" s="142" t="s">
        <v>229</v>
      </c>
      <c r="J14" s="142" t="s">
        <v>335</v>
      </c>
      <c r="K14" s="142" t="s">
        <v>409</v>
      </c>
      <c r="L14" s="142" t="s">
        <v>230</v>
      </c>
      <c r="M14" s="143" t="s">
        <v>211</v>
      </c>
      <c r="N14" s="143" t="s">
        <v>231</v>
      </c>
      <c r="O14" s="143" t="s">
        <v>52</v>
      </c>
      <c r="P14" s="148">
        <v>42826</v>
      </c>
      <c r="Q14" s="143" t="s">
        <v>232</v>
      </c>
      <c r="R14" s="148">
        <v>43160</v>
      </c>
      <c r="S14" s="143" t="s">
        <v>233</v>
      </c>
      <c r="T14" s="142" t="s">
        <v>398</v>
      </c>
      <c r="U14" s="149">
        <v>43190</v>
      </c>
      <c r="V14" s="143" t="s">
        <v>399</v>
      </c>
      <c r="W14" s="143" t="s">
        <v>73</v>
      </c>
      <c r="X14" s="143" t="s">
        <v>93</v>
      </c>
      <c r="Y14" s="144"/>
      <c r="Z14" s="144"/>
    </row>
    <row r="15" spans="1:26" s="145" customFormat="1" ht="409.5" x14ac:dyDescent="0.25">
      <c r="A15" s="138" t="s">
        <v>296</v>
      </c>
      <c r="B15" s="138" t="s">
        <v>79</v>
      </c>
      <c r="C15" s="139" t="s">
        <v>147</v>
      </c>
      <c r="D15" s="138" t="s">
        <v>148</v>
      </c>
      <c r="E15" s="140" t="s">
        <v>301</v>
      </c>
      <c r="F15" s="138" t="s">
        <v>148</v>
      </c>
      <c r="G15" s="141">
        <v>1</v>
      </c>
      <c r="H15" s="142" t="s">
        <v>336</v>
      </c>
      <c r="I15" s="142" t="s">
        <v>337</v>
      </c>
      <c r="J15" s="142" t="s">
        <v>338</v>
      </c>
      <c r="K15" s="143" t="s">
        <v>398</v>
      </c>
      <c r="L15" s="143" t="s">
        <v>234</v>
      </c>
      <c r="M15" s="143" t="s">
        <v>53</v>
      </c>
      <c r="N15" s="142" t="s">
        <v>235</v>
      </c>
      <c r="O15" s="143" t="s">
        <v>53</v>
      </c>
      <c r="P15" s="142" t="s">
        <v>339</v>
      </c>
      <c r="Q15" s="142"/>
      <c r="R15" s="142" t="s">
        <v>340</v>
      </c>
      <c r="S15" s="142" t="s">
        <v>341</v>
      </c>
      <c r="T15" s="142" t="s">
        <v>398</v>
      </c>
      <c r="U15" s="142" t="s">
        <v>342</v>
      </c>
      <c r="V15" s="142" t="s">
        <v>399</v>
      </c>
      <c r="W15" s="142" t="s">
        <v>399</v>
      </c>
      <c r="X15" s="142" t="s">
        <v>93</v>
      </c>
      <c r="Y15" s="144"/>
      <c r="Z15" s="144"/>
    </row>
    <row r="16" spans="1:26" s="145" customFormat="1" ht="255" x14ac:dyDescent="0.25">
      <c r="A16" s="138" t="s">
        <v>297</v>
      </c>
      <c r="B16" s="138" t="s">
        <v>79</v>
      </c>
      <c r="C16" s="139" t="s">
        <v>147</v>
      </c>
      <c r="D16" s="138" t="s">
        <v>148</v>
      </c>
      <c r="E16" s="140" t="s">
        <v>300</v>
      </c>
      <c r="F16" s="138" t="s">
        <v>302</v>
      </c>
      <c r="G16" s="141">
        <v>1</v>
      </c>
      <c r="H16" s="142" t="s">
        <v>343</v>
      </c>
      <c r="I16" s="142" t="s">
        <v>337</v>
      </c>
      <c r="J16" s="142" t="s">
        <v>338</v>
      </c>
      <c r="K16" s="143" t="s">
        <v>398</v>
      </c>
      <c r="L16" s="143" t="s">
        <v>234</v>
      </c>
      <c r="M16" s="143" t="s">
        <v>53</v>
      </c>
      <c r="N16" s="142" t="s">
        <v>235</v>
      </c>
      <c r="O16" s="143" t="s">
        <v>53</v>
      </c>
      <c r="P16" s="142" t="s">
        <v>344</v>
      </c>
      <c r="Q16" s="142"/>
      <c r="R16" s="142" t="s">
        <v>340</v>
      </c>
      <c r="S16" s="142" t="s">
        <v>345</v>
      </c>
      <c r="T16" s="142" t="s">
        <v>398</v>
      </c>
      <c r="U16" s="142" t="s">
        <v>342</v>
      </c>
      <c r="V16" s="142" t="s">
        <v>399</v>
      </c>
      <c r="W16" s="142" t="s">
        <v>399</v>
      </c>
      <c r="X16" s="142" t="s">
        <v>93</v>
      </c>
      <c r="Y16" s="144"/>
      <c r="Z16" s="144"/>
    </row>
    <row r="17" spans="1:24" ht="405" x14ac:dyDescent="0.25">
      <c r="A17" s="112" t="s">
        <v>298</v>
      </c>
      <c r="B17" s="112" t="s">
        <v>79</v>
      </c>
      <c r="C17" s="128" t="s">
        <v>147</v>
      </c>
      <c r="D17" s="112" t="s">
        <v>148</v>
      </c>
      <c r="E17" s="147" t="s">
        <v>299</v>
      </c>
      <c r="F17" s="112" t="s">
        <v>291</v>
      </c>
      <c r="G17" s="146">
        <v>1</v>
      </c>
      <c r="H17" s="113" t="s">
        <v>346</v>
      </c>
      <c r="I17" s="113" t="s">
        <v>347</v>
      </c>
      <c r="J17" s="113" t="s">
        <v>348</v>
      </c>
      <c r="K17" s="118" t="s">
        <v>398</v>
      </c>
      <c r="L17" s="118" t="s">
        <v>288</v>
      </c>
      <c r="M17" s="118" t="s">
        <v>288</v>
      </c>
      <c r="N17" s="113" t="s">
        <v>288</v>
      </c>
      <c r="O17" s="113" t="s">
        <v>349</v>
      </c>
      <c r="P17" s="113" t="s">
        <v>94</v>
      </c>
      <c r="Q17" s="113" t="s">
        <v>94</v>
      </c>
      <c r="R17" s="113" t="s">
        <v>236</v>
      </c>
      <c r="S17" s="113" t="s">
        <v>289</v>
      </c>
      <c r="T17" s="113" t="s">
        <v>398</v>
      </c>
      <c r="U17" s="113" t="s">
        <v>290</v>
      </c>
      <c r="V17" s="113" t="s">
        <v>350</v>
      </c>
      <c r="W17" s="113" t="s">
        <v>94</v>
      </c>
      <c r="X17" s="113" t="s">
        <v>93</v>
      </c>
    </row>
    <row r="18" spans="1:24" ht="240" x14ac:dyDescent="0.25">
      <c r="A18" s="112" t="s">
        <v>149</v>
      </c>
      <c r="B18" s="112" t="s">
        <v>79</v>
      </c>
      <c r="C18" s="128" t="s">
        <v>152</v>
      </c>
      <c r="D18" s="112" t="s">
        <v>150</v>
      </c>
      <c r="E18" s="147" t="s">
        <v>151</v>
      </c>
      <c r="F18" s="112" t="s">
        <v>281</v>
      </c>
      <c r="G18" s="146">
        <v>0.05</v>
      </c>
      <c r="H18" s="113" t="s">
        <v>237</v>
      </c>
      <c r="I18" s="113" t="s">
        <v>410</v>
      </c>
      <c r="J18" s="113" t="s">
        <v>351</v>
      </c>
      <c r="K18" s="113" t="s">
        <v>398</v>
      </c>
      <c r="L18" s="113" t="s">
        <v>411</v>
      </c>
      <c r="M18" s="113" t="s">
        <v>238</v>
      </c>
      <c r="N18" s="113" t="s">
        <v>31</v>
      </c>
      <c r="O18" s="113" t="s">
        <v>352</v>
      </c>
      <c r="P18" s="113" t="s">
        <v>239</v>
      </c>
      <c r="Q18" s="113" t="s">
        <v>240</v>
      </c>
      <c r="R18" s="113" t="s">
        <v>241</v>
      </c>
      <c r="S18" s="113" t="s">
        <v>353</v>
      </c>
      <c r="T18" s="113" t="s">
        <v>398</v>
      </c>
      <c r="U18" s="113" t="s">
        <v>242</v>
      </c>
      <c r="V18" s="113" t="s">
        <v>354</v>
      </c>
      <c r="W18" s="113" t="s">
        <v>399</v>
      </c>
      <c r="X18" s="113" t="s">
        <v>93</v>
      </c>
    </row>
    <row r="19" spans="1:24" ht="270" x14ac:dyDescent="0.25">
      <c r="A19" s="112" t="s">
        <v>153</v>
      </c>
      <c r="B19" s="112" t="s">
        <v>79</v>
      </c>
      <c r="C19" s="128" t="s">
        <v>152</v>
      </c>
      <c r="D19" s="112" t="s">
        <v>150</v>
      </c>
      <c r="E19" s="147" t="s">
        <v>154</v>
      </c>
      <c r="F19" s="112" t="s">
        <v>155</v>
      </c>
      <c r="G19" s="146">
        <v>0.2</v>
      </c>
      <c r="H19" s="113" t="s">
        <v>243</v>
      </c>
      <c r="I19" s="113" t="s">
        <v>355</v>
      </c>
      <c r="J19" s="113" t="s">
        <v>356</v>
      </c>
      <c r="K19" s="113" t="s">
        <v>398</v>
      </c>
      <c r="L19" s="113" t="s">
        <v>411</v>
      </c>
      <c r="M19" s="113" t="s">
        <v>238</v>
      </c>
      <c r="N19" s="113" t="s">
        <v>31</v>
      </c>
      <c r="O19" s="113" t="s">
        <v>357</v>
      </c>
      <c r="P19" s="113" t="s">
        <v>245</v>
      </c>
      <c r="Q19" s="113" t="s">
        <v>240</v>
      </c>
      <c r="R19" s="113" t="s">
        <v>241</v>
      </c>
      <c r="S19" s="113" t="s">
        <v>358</v>
      </c>
      <c r="T19" s="113" t="s">
        <v>398</v>
      </c>
      <c r="U19" s="113" t="s">
        <v>242</v>
      </c>
      <c r="V19" s="113" t="s">
        <v>359</v>
      </c>
      <c r="W19" s="113" t="s">
        <v>399</v>
      </c>
      <c r="X19" s="113" t="s">
        <v>93</v>
      </c>
    </row>
    <row r="20" spans="1:24" ht="195" x14ac:dyDescent="0.25">
      <c r="A20" s="112" t="s">
        <v>158</v>
      </c>
      <c r="B20" s="112" t="s">
        <v>79</v>
      </c>
      <c r="C20" s="128" t="s">
        <v>152</v>
      </c>
      <c r="D20" s="112" t="s">
        <v>150</v>
      </c>
      <c r="E20" s="147" t="s">
        <v>156</v>
      </c>
      <c r="F20" s="112" t="s">
        <v>157</v>
      </c>
      <c r="G20" s="146">
        <v>0.25</v>
      </c>
      <c r="H20" s="113" t="s">
        <v>246</v>
      </c>
      <c r="I20" s="113" t="s">
        <v>412</v>
      </c>
      <c r="J20" s="113" t="s">
        <v>244</v>
      </c>
      <c r="K20" s="113" t="s">
        <v>398</v>
      </c>
      <c r="L20" s="113" t="s">
        <v>411</v>
      </c>
      <c r="M20" s="113" t="s">
        <v>238</v>
      </c>
      <c r="N20" s="113" t="s">
        <v>31</v>
      </c>
      <c r="O20" s="113" t="s">
        <v>360</v>
      </c>
      <c r="P20" s="113" t="s">
        <v>245</v>
      </c>
      <c r="Q20" s="113" t="s">
        <v>240</v>
      </c>
      <c r="R20" s="113" t="s">
        <v>241</v>
      </c>
      <c r="S20" s="113" t="s">
        <v>361</v>
      </c>
      <c r="T20" s="113" t="s">
        <v>398</v>
      </c>
      <c r="U20" s="113" t="s">
        <v>242</v>
      </c>
      <c r="V20" s="113" t="s">
        <v>362</v>
      </c>
      <c r="W20" s="113" t="s">
        <v>399</v>
      </c>
      <c r="X20" s="113" t="s">
        <v>93</v>
      </c>
    </row>
    <row r="21" spans="1:24" ht="240" x14ac:dyDescent="0.25">
      <c r="A21" s="112" t="s">
        <v>159</v>
      </c>
      <c r="B21" s="112" t="s">
        <v>79</v>
      </c>
      <c r="C21" s="128" t="s">
        <v>152</v>
      </c>
      <c r="D21" s="112" t="s">
        <v>150</v>
      </c>
      <c r="E21" s="147" t="s">
        <v>161</v>
      </c>
      <c r="F21" s="112" t="s">
        <v>282</v>
      </c>
      <c r="G21" s="146">
        <v>0.25</v>
      </c>
      <c r="H21" s="113" t="s">
        <v>247</v>
      </c>
      <c r="I21" s="113" t="s">
        <v>413</v>
      </c>
      <c r="J21" s="113" t="s">
        <v>363</v>
      </c>
      <c r="K21" s="113" t="s">
        <v>398</v>
      </c>
      <c r="L21" s="113" t="s">
        <v>411</v>
      </c>
      <c r="M21" s="113" t="s">
        <v>364</v>
      </c>
      <c r="N21" s="113" t="s">
        <v>31</v>
      </c>
      <c r="O21" s="113" t="s">
        <v>365</v>
      </c>
      <c r="P21" s="113" t="s">
        <v>245</v>
      </c>
      <c r="Q21" s="113" t="s">
        <v>240</v>
      </c>
      <c r="R21" s="113" t="s">
        <v>241</v>
      </c>
      <c r="S21" s="113" t="s">
        <v>366</v>
      </c>
      <c r="T21" s="113" t="s">
        <v>398</v>
      </c>
      <c r="U21" s="113" t="s">
        <v>242</v>
      </c>
      <c r="V21" s="113" t="s">
        <v>367</v>
      </c>
      <c r="W21" s="113" t="s">
        <v>399</v>
      </c>
      <c r="X21" s="113" t="s">
        <v>93</v>
      </c>
    </row>
    <row r="22" spans="1:24" ht="195" x14ac:dyDescent="0.25">
      <c r="A22" s="112" t="s">
        <v>160</v>
      </c>
      <c r="B22" s="112" t="s">
        <v>79</v>
      </c>
      <c r="C22" s="128" t="s">
        <v>152</v>
      </c>
      <c r="D22" s="112" t="s">
        <v>150</v>
      </c>
      <c r="E22" s="147" t="s">
        <v>162</v>
      </c>
      <c r="F22" s="112" t="s">
        <v>163</v>
      </c>
      <c r="G22" s="146">
        <v>0.25</v>
      </c>
      <c r="H22" s="113" t="s">
        <v>248</v>
      </c>
      <c r="I22" s="113" t="s">
        <v>414</v>
      </c>
      <c r="J22" s="113" t="s">
        <v>249</v>
      </c>
      <c r="K22" s="113" t="s">
        <v>398</v>
      </c>
      <c r="L22" s="113" t="s">
        <v>411</v>
      </c>
      <c r="M22" s="113" t="s">
        <v>368</v>
      </c>
      <c r="N22" s="113" t="s">
        <v>31</v>
      </c>
      <c r="O22" s="113" t="s">
        <v>369</v>
      </c>
      <c r="P22" s="113" t="s">
        <v>245</v>
      </c>
      <c r="Q22" s="113" t="s">
        <v>240</v>
      </c>
      <c r="R22" s="113" t="s">
        <v>241</v>
      </c>
      <c r="S22" s="113" t="s">
        <v>370</v>
      </c>
      <c r="T22" s="113" t="s">
        <v>398</v>
      </c>
      <c r="U22" s="113" t="s">
        <v>242</v>
      </c>
      <c r="V22" s="113" t="s">
        <v>371</v>
      </c>
      <c r="W22" s="113" t="s">
        <v>399</v>
      </c>
      <c r="X22" s="113" t="s">
        <v>93</v>
      </c>
    </row>
    <row r="23" spans="1:24" ht="225" x14ac:dyDescent="0.25">
      <c r="A23" s="112" t="s">
        <v>164</v>
      </c>
      <c r="B23" s="112" t="s">
        <v>79</v>
      </c>
      <c r="C23" s="128" t="s">
        <v>165</v>
      </c>
      <c r="D23" s="112" t="s">
        <v>166</v>
      </c>
      <c r="E23" s="147">
        <v>10</v>
      </c>
      <c r="F23" s="112" t="s">
        <v>166</v>
      </c>
      <c r="G23" s="146">
        <v>1</v>
      </c>
      <c r="H23" s="113" t="s">
        <v>372</v>
      </c>
      <c r="I23" s="113" t="s">
        <v>373</v>
      </c>
      <c r="J23" s="113" t="s">
        <v>374</v>
      </c>
      <c r="K23" s="113" t="s">
        <v>398</v>
      </c>
      <c r="L23" s="113" t="s">
        <v>375</v>
      </c>
      <c r="M23" s="113" t="s">
        <v>376</v>
      </c>
      <c r="N23" s="113" t="s">
        <v>250</v>
      </c>
      <c r="O23" s="113" t="s">
        <v>377</v>
      </c>
      <c r="P23" s="113" t="s">
        <v>378</v>
      </c>
      <c r="Q23" s="113" t="s">
        <v>379</v>
      </c>
      <c r="R23" s="113" t="s">
        <v>251</v>
      </c>
      <c r="S23" s="113" t="s">
        <v>380</v>
      </c>
      <c r="T23" s="113" t="s">
        <v>398</v>
      </c>
      <c r="U23" s="113" t="s">
        <v>381</v>
      </c>
      <c r="V23" s="113" t="s">
        <v>415</v>
      </c>
      <c r="W23" s="113" t="s">
        <v>399</v>
      </c>
      <c r="X23" s="113" t="s">
        <v>93</v>
      </c>
    </row>
    <row r="24" spans="1:24" ht="157.5" customHeight="1" x14ac:dyDescent="0.25">
      <c r="A24" s="112" t="s">
        <v>167</v>
      </c>
      <c r="B24" s="112" t="s">
        <v>79</v>
      </c>
      <c r="C24" s="128" t="s">
        <v>168</v>
      </c>
      <c r="D24" s="112" t="s">
        <v>169</v>
      </c>
      <c r="E24" s="147">
        <v>11</v>
      </c>
      <c r="F24" s="112" t="s">
        <v>169</v>
      </c>
      <c r="G24" s="146">
        <v>1</v>
      </c>
      <c r="H24" s="113" t="s">
        <v>416</v>
      </c>
      <c r="I24" s="113" t="s">
        <v>398</v>
      </c>
      <c r="J24" s="113" t="s">
        <v>398</v>
      </c>
      <c r="K24" s="113" t="s">
        <v>398</v>
      </c>
      <c r="L24" s="113" t="s">
        <v>398</v>
      </c>
      <c r="M24" s="113" t="s">
        <v>382</v>
      </c>
      <c r="N24" s="113" t="s">
        <v>383</v>
      </c>
      <c r="O24" s="113" t="s">
        <v>252</v>
      </c>
      <c r="P24" s="113" t="s">
        <v>384</v>
      </c>
      <c r="Q24" s="113" t="s">
        <v>253</v>
      </c>
      <c r="R24" s="113" t="s">
        <v>254</v>
      </c>
      <c r="S24" s="113" t="s">
        <v>398</v>
      </c>
      <c r="T24" s="113" t="s">
        <v>398</v>
      </c>
      <c r="U24" s="113" t="s">
        <v>385</v>
      </c>
      <c r="V24" s="113" t="s">
        <v>398</v>
      </c>
      <c r="W24" s="113" t="s">
        <v>398</v>
      </c>
      <c r="X24" s="113" t="s">
        <v>93</v>
      </c>
    </row>
    <row r="25" spans="1:24" ht="345" x14ac:dyDescent="0.25">
      <c r="A25" s="112" t="s">
        <v>170</v>
      </c>
      <c r="B25" s="112" t="s">
        <v>79</v>
      </c>
      <c r="C25" s="128" t="s">
        <v>171</v>
      </c>
      <c r="D25" s="112" t="s">
        <v>172</v>
      </c>
      <c r="E25" s="147">
        <v>12</v>
      </c>
      <c r="F25" s="112" t="s">
        <v>177</v>
      </c>
      <c r="G25" s="146">
        <v>1</v>
      </c>
      <c r="H25" s="113" t="s">
        <v>177</v>
      </c>
      <c r="I25" s="113" t="s">
        <v>461</v>
      </c>
      <c r="J25" s="113" t="s">
        <v>462</v>
      </c>
      <c r="K25" s="113" t="s">
        <v>398</v>
      </c>
      <c r="L25" s="113" t="s">
        <v>386</v>
      </c>
      <c r="M25" s="113" t="s">
        <v>53</v>
      </c>
      <c r="N25" s="113" t="s">
        <v>387</v>
      </c>
      <c r="O25" s="113" t="s">
        <v>53</v>
      </c>
      <c r="P25" s="113" t="s">
        <v>463</v>
      </c>
      <c r="Q25" s="113"/>
      <c r="R25" s="113" t="s">
        <v>388</v>
      </c>
      <c r="S25" s="113" t="s">
        <v>398</v>
      </c>
      <c r="T25" s="113" t="s">
        <v>398</v>
      </c>
      <c r="U25" s="113" t="s">
        <v>389</v>
      </c>
      <c r="V25" s="113" t="s">
        <v>417</v>
      </c>
      <c r="W25" s="113" t="s">
        <v>390</v>
      </c>
      <c r="X25" s="113" t="s">
        <v>93</v>
      </c>
    </row>
    <row r="26" spans="1:24" ht="240" x14ac:dyDescent="0.25">
      <c r="A26" s="112" t="s">
        <v>174</v>
      </c>
      <c r="B26" s="112" t="s">
        <v>79</v>
      </c>
      <c r="C26" s="128" t="s">
        <v>173</v>
      </c>
      <c r="D26" s="112" t="s">
        <v>175</v>
      </c>
      <c r="E26" s="147">
        <v>13</v>
      </c>
      <c r="F26" s="112" t="s">
        <v>176</v>
      </c>
      <c r="G26" s="146">
        <v>1</v>
      </c>
      <c r="H26" s="113" t="s">
        <v>391</v>
      </c>
      <c r="I26" s="113" t="s">
        <v>392</v>
      </c>
      <c r="J26" s="113" t="s">
        <v>393</v>
      </c>
      <c r="K26" s="113" t="s">
        <v>398</v>
      </c>
      <c r="L26" s="113" t="s">
        <v>394</v>
      </c>
      <c r="M26" s="113" t="s">
        <v>52</v>
      </c>
      <c r="N26" s="113" t="s">
        <v>395</v>
      </c>
      <c r="O26" s="113" t="s">
        <v>255</v>
      </c>
      <c r="P26" s="113" t="s">
        <v>95</v>
      </c>
      <c r="Q26" s="113" t="s">
        <v>396</v>
      </c>
      <c r="R26" s="113" t="s">
        <v>256</v>
      </c>
      <c r="S26" s="113" t="s">
        <v>397</v>
      </c>
      <c r="T26" s="113" t="s">
        <v>398</v>
      </c>
      <c r="U26" s="113" t="s">
        <v>389</v>
      </c>
      <c r="V26" s="113" t="s">
        <v>255</v>
      </c>
      <c r="W26" s="113" t="s">
        <v>257</v>
      </c>
      <c r="X26" s="113" t="s">
        <v>93</v>
      </c>
    </row>
  </sheetData>
  <sortState ref="A2:X6">
    <sortCondition ref="A2:A6"/>
  </sortState>
  <conditionalFormatting sqref="A1:W1">
    <cfRule type="expression" dxfId="0" priority="1">
      <formula>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workbookViewId="0">
      <selection activeCell="E16" sqref="E16"/>
    </sheetView>
  </sheetViews>
  <sheetFormatPr defaultRowHeight="15" x14ac:dyDescent="0.25"/>
  <cols>
    <col min="1" max="1" width="41.7109375" customWidth="1"/>
    <col min="2" max="2" width="68.7109375" customWidth="1"/>
    <col min="3" max="3" width="18.28515625" customWidth="1"/>
    <col min="4" max="4" width="16.5703125" customWidth="1"/>
  </cols>
  <sheetData>
    <row r="1" spans="1:4" ht="15.75" x14ac:dyDescent="0.25">
      <c r="A1" s="15" t="s">
        <v>12</v>
      </c>
      <c r="B1" s="14"/>
      <c r="C1" s="14"/>
      <c r="D1" s="14"/>
    </row>
    <row r="2" spans="1:4" ht="58.5" customHeight="1" x14ac:dyDescent="0.25">
      <c r="A2" s="186" t="s">
        <v>295</v>
      </c>
      <c r="B2" s="186"/>
      <c r="C2" s="14"/>
      <c r="D2" s="14"/>
    </row>
    <row r="3" spans="1:4" x14ac:dyDescent="0.25">
      <c r="A3" s="19"/>
      <c r="B3" s="19"/>
      <c r="C3" s="19"/>
      <c r="D3" s="19"/>
    </row>
    <row r="4" spans="1:4" x14ac:dyDescent="0.25">
      <c r="A4" s="7" t="s">
        <v>54</v>
      </c>
      <c r="B4" s="35" t="s">
        <v>82</v>
      </c>
      <c r="C4" s="21"/>
      <c r="D4" s="21"/>
    </row>
    <row r="5" spans="1:4" ht="30" x14ac:dyDescent="0.25">
      <c r="A5" s="7" t="s">
        <v>55</v>
      </c>
      <c r="B5" s="35" t="s">
        <v>83</v>
      </c>
      <c r="C5" s="21"/>
      <c r="D5" s="21"/>
    </row>
    <row r="6" spans="1:4" x14ac:dyDescent="0.25">
      <c r="A6" s="7" t="s">
        <v>56</v>
      </c>
      <c r="B6" s="35" t="s">
        <v>84</v>
      </c>
      <c r="C6" s="21"/>
      <c r="D6" s="21"/>
    </row>
    <row r="7" spans="1:4" ht="30" x14ac:dyDescent="0.25">
      <c r="A7" s="7" t="s">
        <v>57</v>
      </c>
      <c r="B7" s="35" t="s">
        <v>85</v>
      </c>
      <c r="C7" s="21"/>
      <c r="D7" s="21"/>
    </row>
    <row r="8" spans="1:4" x14ac:dyDescent="0.25">
      <c r="A8" s="7" t="s">
        <v>58</v>
      </c>
      <c r="B8" s="35" t="s">
        <v>90</v>
      </c>
      <c r="C8" s="21"/>
      <c r="D8" s="21"/>
    </row>
    <row r="9" spans="1:4" ht="30" x14ac:dyDescent="0.25">
      <c r="A9" s="7" t="s">
        <v>6</v>
      </c>
      <c r="B9" s="35" t="s">
        <v>89</v>
      </c>
      <c r="C9" s="21"/>
      <c r="D9" s="21"/>
    </row>
    <row r="10" spans="1:4" x14ac:dyDescent="0.25">
      <c r="A10" s="1" t="s">
        <v>59</v>
      </c>
      <c r="B10" s="22" t="s">
        <v>14</v>
      </c>
      <c r="C10" s="21"/>
      <c r="D10" s="21"/>
    </row>
    <row r="11" spans="1:4" x14ac:dyDescent="0.25">
      <c r="A11" s="1" t="s">
        <v>60</v>
      </c>
      <c r="B11" s="22" t="s">
        <v>15</v>
      </c>
      <c r="C11" s="21"/>
      <c r="D11" s="21"/>
    </row>
    <row r="12" spans="1:4" x14ac:dyDescent="0.25">
      <c r="A12" s="1" t="s">
        <v>61</v>
      </c>
      <c r="B12" s="22" t="s">
        <v>16</v>
      </c>
      <c r="C12" s="21"/>
      <c r="D12" s="21"/>
    </row>
    <row r="13" spans="1:4" x14ac:dyDescent="0.25">
      <c r="A13" s="1" t="s">
        <v>62</v>
      </c>
      <c r="B13" s="22" t="s">
        <v>17</v>
      </c>
      <c r="C13" s="21"/>
      <c r="D13" s="21"/>
    </row>
    <row r="14" spans="1:4" x14ac:dyDescent="0.25">
      <c r="A14" s="1" t="s">
        <v>63</v>
      </c>
      <c r="B14" s="22" t="s">
        <v>18</v>
      </c>
      <c r="C14" s="21"/>
      <c r="D14" s="21"/>
    </row>
    <row r="15" spans="1:4" x14ac:dyDescent="0.25">
      <c r="A15" s="1" t="s">
        <v>64</v>
      </c>
      <c r="B15" s="22" t="s">
        <v>19</v>
      </c>
      <c r="C15" s="21"/>
      <c r="D15" s="21"/>
    </row>
    <row r="16" spans="1:4" x14ac:dyDescent="0.25">
      <c r="A16" s="1" t="s">
        <v>65</v>
      </c>
      <c r="B16" s="22" t="s">
        <v>20</v>
      </c>
      <c r="C16" s="21"/>
      <c r="D16" s="21"/>
    </row>
    <row r="17" spans="1:4" ht="15" customHeight="1" x14ac:dyDescent="0.25">
      <c r="A17" s="1" t="s">
        <v>66</v>
      </c>
      <c r="B17" s="22" t="s">
        <v>21</v>
      </c>
      <c r="C17" s="21"/>
      <c r="D17" s="21"/>
    </row>
    <row r="18" spans="1:4" x14ac:dyDescent="0.25">
      <c r="A18" s="1" t="s">
        <v>67</v>
      </c>
      <c r="B18" s="23" t="s">
        <v>22</v>
      </c>
      <c r="C18" s="21"/>
      <c r="D18" s="21"/>
    </row>
    <row r="19" spans="1:4" x14ac:dyDescent="0.25">
      <c r="A19" s="1" t="s">
        <v>68</v>
      </c>
      <c r="B19" s="22" t="s">
        <v>23</v>
      </c>
      <c r="C19" s="21"/>
      <c r="D19" s="21"/>
    </row>
    <row r="20" spans="1:4" ht="30" x14ac:dyDescent="0.25">
      <c r="A20" s="2" t="s">
        <v>69</v>
      </c>
      <c r="B20" s="23" t="s">
        <v>24</v>
      </c>
      <c r="C20" s="21"/>
      <c r="D20" s="21"/>
    </row>
    <row r="21" spans="1:4" x14ac:dyDescent="0.25">
      <c r="A21" s="1" t="s">
        <v>70</v>
      </c>
      <c r="B21" s="24" t="s">
        <v>25</v>
      </c>
      <c r="C21" s="21"/>
      <c r="D21" s="21"/>
    </row>
    <row r="22" spans="1:4" ht="75" x14ac:dyDescent="0.25">
      <c r="A22" s="2" t="s">
        <v>45</v>
      </c>
      <c r="B22" s="38" t="s">
        <v>91</v>
      </c>
      <c r="C22" s="21"/>
      <c r="D22" s="21"/>
    </row>
    <row r="23" spans="1:4" x14ac:dyDescent="0.25">
      <c r="A23" s="1" t="s">
        <v>71</v>
      </c>
      <c r="B23" s="25" t="s">
        <v>26</v>
      </c>
      <c r="C23" s="21"/>
      <c r="D23" s="21"/>
    </row>
    <row r="24" spans="1:4" ht="30.75" customHeight="1" x14ac:dyDescent="0.25">
      <c r="A24" s="2" t="s">
        <v>72</v>
      </c>
      <c r="B24" s="36" t="s">
        <v>86</v>
      </c>
      <c r="C24" s="177" t="s">
        <v>74</v>
      </c>
      <c r="D24" s="21"/>
    </row>
    <row r="25" spans="1:4" ht="45" x14ac:dyDescent="0.25">
      <c r="A25" s="2" t="s">
        <v>39</v>
      </c>
      <c r="B25" s="36" t="s">
        <v>87</v>
      </c>
      <c r="C25" s="178"/>
      <c r="D25" s="21"/>
    </row>
    <row r="26" spans="1:4" ht="60" x14ac:dyDescent="0.25">
      <c r="A26" s="2" t="s">
        <v>92</v>
      </c>
      <c r="B26" s="36" t="s">
        <v>108</v>
      </c>
      <c r="C26" s="21"/>
      <c r="D26" s="21"/>
    </row>
    <row r="27" spans="1:4" x14ac:dyDescent="0.25">
      <c r="A27" s="19"/>
      <c r="B27" s="21"/>
      <c r="C27" s="21"/>
      <c r="D27" s="21"/>
    </row>
    <row r="28" spans="1:4" x14ac:dyDescent="0.25">
      <c r="A28" s="179" t="s">
        <v>2</v>
      </c>
      <c r="B28" s="180"/>
      <c r="C28" s="180"/>
      <c r="D28" s="181"/>
    </row>
    <row r="29" spans="1:4" ht="60" x14ac:dyDescent="0.25">
      <c r="A29" s="8" t="s">
        <v>0</v>
      </c>
      <c r="B29" s="5" t="s">
        <v>46</v>
      </c>
      <c r="C29" s="5" t="s">
        <v>1</v>
      </c>
      <c r="D29" s="5" t="s">
        <v>5</v>
      </c>
    </row>
    <row r="30" spans="1:4" ht="90" x14ac:dyDescent="0.25">
      <c r="A30" s="26" t="s">
        <v>27</v>
      </c>
      <c r="B30" s="26" t="s">
        <v>47</v>
      </c>
      <c r="C30" s="27" t="s">
        <v>28</v>
      </c>
      <c r="D30" s="28" t="s">
        <v>29</v>
      </c>
    </row>
    <row r="31" spans="1:4" x14ac:dyDescent="0.25">
      <c r="A31" s="3"/>
      <c r="B31" s="3"/>
      <c r="C31" s="11"/>
      <c r="D31" s="12"/>
    </row>
    <row r="32" spans="1:4" x14ac:dyDescent="0.25">
      <c r="A32" s="3"/>
      <c r="B32" s="3"/>
      <c r="C32" s="11"/>
      <c r="D32" s="12"/>
    </row>
    <row r="33" spans="1:4" x14ac:dyDescent="0.25">
      <c r="A33" s="3"/>
      <c r="B33" s="3"/>
      <c r="C33" s="11"/>
      <c r="D33" s="12"/>
    </row>
    <row r="34" spans="1:4" x14ac:dyDescent="0.25">
      <c r="A34" s="3"/>
      <c r="B34" s="3"/>
      <c r="C34" s="11"/>
      <c r="D34" s="12"/>
    </row>
    <row r="35" spans="1:4" x14ac:dyDescent="0.25">
      <c r="A35" s="3"/>
      <c r="B35" s="3"/>
      <c r="C35" s="11"/>
      <c r="D35" s="12"/>
    </row>
    <row r="36" spans="1:4" x14ac:dyDescent="0.25">
      <c r="A36" s="19"/>
      <c r="B36" s="21"/>
      <c r="C36" s="13" t="s">
        <v>36</v>
      </c>
      <c r="D36" s="20" t="s">
        <v>13</v>
      </c>
    </row>
    <row r="37" spans="1:4" x14ac:dyDescent="0.25">
      <c r="A37" s="19"/>
      <c r="B37" s="21"/>
      <c r="C37" s="21"/>
      <c r="D37" s="21"/>
    </row>
    <row r="38" spans="1:4" ht="60" customHeight="1" x14ac:dyDescent="0.25">
      <c r="A38" s="19"/>
      <c r="B38" s="21"/>
      <c r="C38" s="182" t="s">
        <v>48</v>
      </c>
      <c r="D38" s="183"/>
    </row>
    <row r="39" spans="1:4" x14ac:dyDescent="0.25">
      <c r="A39" s="19"/>
      <c r="B39" s="21"/>
      <c r="C39" s="21"/>
      <c r="D39" s="21"/>
    </row>
    <row r="40" spans="1:4" ht="30" customHeight="1" x14ac:dyDescent="0.25">
      <c r="A40" s="184" t="s">
        <v>42</v>
      </c>
      <c r="B40" s="185"/>
      <c r="C40" s="21"/>
      <c r="D40" s="21"/>
    </row>
    <row r="41" spans="1:4" x14ac:dyDescent="0.25">
      <c r="A41" s="9" t="s">
        <v>70</v>
      </c>
      <c r="B41" s="6" t="s">
        <v>3</v>
      </c>
      <c r="C41" s="21"/>
    </row>
    <row r="42" spans="1:4" ht="30" x14ac:dyDescent="0.25">
      <c r="A42" s="29" t="s">
        <v>43</v>
      </c>
      <c r="B42" s="28" t="s">
        <v>44</v>
      </c>
      <c r="C42" s="21"/>
    </row>
    <row r="43" spans="1:4" x14ac:dyDescent="0.25">
      <c r="A43" s="4"/>
      <c r="B43" s="10"/>
      <c r="C43" s="21"/>
    </row>
    <row r="44" spans="1:4" x14ac:dyDescent="0.25">
      <c r="A44" s="4"/>
      <c r="B44" s="10"/>
      <c r="C44" s="21"/>
    </row>
    <row r="45" spans="1:4" x14ac:dyDescent="0.25">
      <c r="A45" s="4"/>
      <c r="B45" s="10"/>
      <c r="C45" s="21"/>
    </row>
    <row r="46" spans="1:4" x14ac:dyDescent="0.25">
      <c r="A46" s="4"/>
      <c r="B46" s="10"/>
      <c r="C46" s="21"/>
    </row>
    <row r="50" spans="1:1" x14ac:dyDescent="0.25">
      <c r="A50" t="s">
        <v>41</v>
      </c>
    </row>
    <row r="51" spans="1:1" x14ac:dyDescent="0.25">
      <c r="A51" t="s">
        <v>38</v>
      </c>
    </row>
  </sheetData>
  <mergeCells count="5">
    <mergeCell ref="C24:C25"/>
    <mergeCell ref="A28:D28"/>
    <mergeCell ref="C38:D38"/>
    <mergeCell ref="A40:B40"/>
    <mergeCell ref="A2:B2"/>
  </mergeCells>
  <phoneticPr fontId="10" type="noConversion"/>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Q104"/>
  <sheetViews>
    <sheetView workbookViewId="0">
      <selection activeCell="O16" sqref="O16"/>
    </sheetView>
  </sheetViews>
  <sheetFormatPr defaultRowHeight="15" x14ac:dyDescent="0.25"/>
  <cols>
    <col min="2" max="2" width="19.5703125" customWidth="1"/>
    <col min="3" max="3" width="63.7109375" customWidth="1"/>
    <col min="4" max="4" width="74" customWidth="1"/>
    <col min="5" max="5" width="15.28515625" customWidth="1"/>
    <col min="6" max="6" width="15.28515625" style="89" customWidth="1"/>
    <col min="7" max="7" width="15.28515625" customWidth="1"/>
    <col min="15" max="15" width="92" customWidth="1"/>
  </cols>
  <sheetData>
    <row r="1" spans="2:17" x14ac:dyDescent="0.25">
      <c r="F1" s="90" t="s">
        <v>277</v>
      </c>
    </row>
    <row r="2" spans="2:17" x14ac:dyDescent="0.25">
      <c r="B2" s="40" t="s">
        <v>183</v>
      </c>
      <c r="C2" s="40" t="s">
        <v>182</v>
      </c>
      <c r="E2" s="40" t="s">
        <v>217</v>
      </c>
      <c r="F2" s="90" t="s">
        <v>268</v>
      </c>
      <c r="G2" s="40" t="s">
        <v>275</v>
      </c>
      <c r="Q2" t="s">
        <v>317</v>
      </c>
    </row>
    <row r="3" spans="2:17" x14ac:dyDescent="0.25">
      <c r="B3" t="s">
        <v>30</v>
      </c>
      <c r="C3" t="s">
        <v>126</v>
      </c>
      <c r="D3" t="s">
        <v>124</v>
      </c>
      <c r="E3" t="str">
        <f>B3</f>
        <v>Acute</v>
      </c>
      <c r="F3" s="89">
        <v>2.5000000000000001E-3</v>
      </c>
      <c r="G3" s="86">
        <f>VLOOKUP(C3,'National CQUIN details'!A:X,7,0)</f>
        <v>0.33333333333333331</v>
      </c>
      <c r="J3" t="s">
        <v>30</v>
      </c>
      <c r="O3" t="str">
        <f t="array" aca="1" ref="O3:O28" ca="1">OFFSET(Weightings!$D$2,MATCH('Goals &amp; Indicator Summary'!$F$6,Weightings!$B$3:$B$104,0),0,COUNTIF(Weightings!$B$3:$B$104,'Goals &amp; Indicator Summary'!$F$6),1)</f>
        <v>Improvement of health and wellbeing of NHS staff</v>
      </c>
      <c r="P3" t="str">
        <f t="array" aca="1" ref="P3:P28" ca="1">OFFSET(Weightings!$D$2,MATCH('Goals &amp; Indicator Summary'!$F$6,Weightings!$B$3:$B$104,0),1,COUNTIF(Weightings!$B$3:$B$104,'Goals &amp; Indicator Summary'!$F$6),1)</f>
        <v>Acute</v>
      </c>
      <c r="Q3">
        <f t="array" aca="1" ref="Q3:Q28" ca="1">OFFSET(Weightings!$D$2,MATCH('Goals &amp; Indicator Summary'!$F$6,Weightings!$B$3:$B$104,0),2,COUNTIF(Weightings!$B$3:$B$104,'Goals &amp; Indicator Summary'!$F$6),1)</f>
        <v>2.5000000000000001E-3</v>
      </c>
    </row>
    <row r="4" spans="2:17" x14ac:dyDescent="0.25">
      <c r="B4" t="s">
        <v>30</v>
      </c>
      <c r="C4" t="s">
        <v>127</v>
      </c>
      <c r="D4" s="87" t="s">
        <v>121</v>
      </c>
      <c r="E4" s="87" t="str">
        <f t="shared" ref="E4:E64" si="0">B4</f>
        <v>Acute</v>
      </c>
      <c r="F4" s="89">
        <v>2.5000000000000001E-3</v>
      </c>
      <c r="G4" s="86">
        <f>VLOOKUP(C4,'National CQUIN details'!A:X,7,0)</f>
        <v>0.33333333333333331</v>
      </c>
      <c r="J4" t="s">
        <v>179</v>
      </c>
      <c r="O4" t="str">
        <f ca="1"/>
        <v>Healthy food for NHS staff, visitors and patients</v>
      </c>
      <c r="P4" t="str">
        <f ca="1"/>
        <v>Acute</v>
      </c>
      <c r="Q4" s="87">
        <f ca="1"/>
        <v>2.5000000000000001E-3</v>
      </c>
    </row>
    <row r="5" spans="2:17" x14ac:dyDescent="0.25">
      <c r="B5" t="s">
        <v>30</v>
      </c>
      <c r="C5" t="s">
        <v>109</v>
      </c>
      <c r="D5" s="87" t="s">
        <v>117</v>
      </c>
      <c r="E5" s="87" t="str">
        <f t="shared" si="0"/>
        <v>Acute</v>
      </c>
      <c r="F5" s="89">
        <v>2.5000000000000001E-3</v>
      </c>
      <c r="G5" s="86">
        <f>VLOOKUP(C5,'National CQUIN details'!A:X,7,0)</f>
        <v>0.33333333333333331</v>
      </c>
      <c r="J5" t="s">
        <v>77</v>
      </c>
      <c r="O5" t="str">
        <f ca="1"/>
        <v xml:space="preserve">Improving the uptake of flu vaccinations for frontline clinical staff </v>
      </c>
      <c r="P5" t="str">
        <f ca="1"/>
        <v>Acute</v>
      </c>
      <c r="Q5" s="87">
        <f ca="1"/>
        <v>2.5000000000000001E-3</v>
      </c>
    </row>
    <row r="6" spans="2:17" x14ac:dyDescent="0.25">
      <c r="B6" t="s">
        <v>30</v>
      </c>
      <c r="C6" t="s">
        <v>128</v>
      </c>
      <c r="D6" s="87" t="s">
        <v>313</v>
      </c>
      <c r="E6" s="87" t="str">
        <f t="shared" si="0"/>
        <v>Acute</v>
      </c>
      <c r="F6" s="89">
        <v>2.5000000000000001E-3</v>
      </c>
      <c r="G6" s="86">
        <f>VLOOKUP(C6,'National CQUIN details'!A:X,7,0)</f>
        <v>0.25</v>
      </c>
      <c r="J6" t="s">
        <v>4</v>
      </c>
      <c r="O6" t="str">
        <f ca="1"/>
        <v xml:space="preserve">Timely identification of patients with sepsis in emergency departments and acute inpatient settings </v>
      </c>
      <c r="P6" t="str">
        <f ca="1"/>
        <v>Acute</v>
      </c>
      <c r="Q6" s="87">
        <f ca="1"/>
        <v>2.5000000000000001E-3</v>
      </c>
    </row>
    <row r="7" spans="2:17" x14ac:dyDescent="0.25">
      <c r="B7" t="s">
        <v>30</v>
      </c>
      <c r="C7" t="s">
        <v>130</v>
      </c>
      <c r="D7" s="87" t="s">
        <v>306</v>
      </c>
      <c r="E7" s="87" t="str">
        <f t="shared" si="0"/>
        <v>Acute</v>
      </c>
      <c r="F7" s="89">
        <v>2.5000000000000001E-3</v>
      </c>
      <c r="G7" s="86">
        <f>VLOOKUP(C7,'National CQUIN details'!A:X,7,0)</f>
        <v>0.25</v>
      </c>
      <c r="J7">
        <v>111</v>
      </c>
      <c r="O7" t="str">
        <f ca="1"/>
        <v xml:space="preserve">Timely treatment of sepsis in emergency departments and acute inpatient settings </v>
      </c>
      <c r="P7" t="str">
        <f ca="1"/>
        <v>Acute</v>
      </c>
      <c r="Q7" s="87">
        <f ca="1"/>
        <v>2.5000000000000001E-3</v>
      </c>
    </row>
    <row r="8" spans="2:17" x14ac:dyDescent="0.25">
      <c r="B8" t="s">
        <v>30</v>
      </c>
      <c r="C8" s="87" t="s">
        <v>304</v>
      </c>
      <c r="D8" s="87" t="s">
        <v>315</v>
      </c>
      <c r="E8" s="87" t="str">
        <f t="shared" si="0"/>
        <v>Acute</v>
      </c>
      <c r="F8" s="89">
        <v>2.5000000000000001E-3</v>
      </c>
      <c r="G8" s="86">
        <f>VLOOKUP(C8,'National CQUIN details'!A:X,7,0)</f>
        <v>0.25</v>
      </c>
      <c r="J8" t="s">
        <v>292</v>
      </c>
      <c r="O8" t="str">
        <f ca="1"/>
        <v>Assessment of clinical antibiotic review between 24-72 hours of patients with sepsis who are still inpatients at 72 hours.</v>
      </c>
      <c r="P8" t="str">
        <f ca="1"/>
        <v>Acute</v>
      </c>
      <c r="Q8" s="87">
        <f ca="1"/>
        <v>2.5000000000000001E-3</v>
      </c>
    </row>
    <row r="9" spans="2:17" x14ac:dyDescent="0.25">
      <c r="B9" s="87" t="s">
        <v>30</v>
      </c>
      <c r="C9" s="87" t="s">
        <v>303</v>
      </c>
      <c r="D9" s="87" t="s">
        <v>119</v>
      </c>
      <c r="E9" s="87" t="str">
        <f t="shared" si="0"/>
        <v>Acute</v>
      </c>
      <c r="F9" s="89">
        <v>2.5000000000000001E-3</v>
      </c>
      <c r="G9" s="86">
        <v>0.25</v>
      </c>
      <c r="J9" t="s">
        <v>285</v>
      </c>
      <c r="O9" t="str">
        <f ca="1"/>
        <v>Reduction in antibiotic consumption per 1,000 admissions</v>
      </c>
      <c r="P9" t="str">
        <f ca="1"/>
        <v>Acute</v>
      </c>
      <c r="Q9" s="87">
        <f ca="1"/>
        <v>2.5000000000000001E-3</v>
      </c>
    </row>
    <row r="10" spans="2:17" x14ac:dyDescent="0.25">
      <c r="B10" t="s">
        <v>30</v>
      </c>
      <c r="C10" t="s">
        <v>137</v>
      </c>
      <c r="D10" s="87" t="s">
        <v>138</v>
      </c>
      <c r="E10" s="87" t="str">
        <f t="shared" si="0"/>
        <v>Acute</v>
      </c>
      <c r="F10" s="89">
        <v>2.5000000000000001E-3</v>
      </c>
      <c r="G10" s="86">
        <f>VLOOKUP(C10,'National CQUIN details'!A:X,7,0)</f>
        <v>1</v>
      </c>
      <c r="J10" t="s">
        <v>286</v>
      </c>
      <c r="O10" t="str">
        <f ca="1"/>
        <v>Improving services for people with mental health needs who present to A&amp;E</v>
      </c>
      <c r="P10" t="str">
        <f ca="1"/>
        <v>Acute</v>
      </c>
      <c r="Q10" s="87">
        <f ca="1"/>
        <v>2.5000000000000001E-3</v>
      </c>
    </row>
    <row r="11" spans="2:17" x14ac:dyDescent="0.25">
      <c r="B11" t="s">
        <v>30</v>
      </c>
      <c r="C11" t="s">
        <v>142</v>
      </c>
      <c r="D11" s="87" t="s">
        <v>141</v>
      </c>
      <c r="E11" s="87" t="str">
        <f t="shared" si="0"/>
        <v>Acute</v>
      </c>
      <c r="F11" s="89">
        <v>2.5000000000000001E-3</v>
      </c>
      <c r="G11" s="86">
        <f>VLOOKUP(C11,'National CQUIN details'!A:X,7,0)</f>
        <v>1</v>
      </c>
      <c r="O11" t="str">
        <f ca="1"/>
        <v>Advice &amp; Guidance</v>
      </c>
      <c r="P11" t="str">
        <f ca="1"/>
        <v>Acute</v>
      </c>
      <c r="Q11" s="87">
        <f ca="1"/>
        <v>2.5000000000000001E-3</v>
      </c>
    </row>
    <row r="12" spans="2:17" x14ac:dyDescent="0.25">
      <c r="B12" t="s">
        <v>30</v>
      </c>
      <c r="C12" t="s">
        <v>149</v>
      </c>
      <c r="D12" s="87" t="s">
        <v>281</v>
      </c>
      <c r="E12" s="87" t="str">
        <f t="shared" si="0"/>
        <v>Acute</v>
      </c>
      <c r="F12" s="89">
        <v>2.5000000000000001E-3</v>
      </c>
      <c r="G12" s="86">
        <f>VLOOKUP(C12,'National CQUIN details'!A:X,7,0)</f>
        <v>0.05</v>
      </c>
      <c r="O12" t="str">
        <f ca="1"/>
        <v>Preventing ill health by risky behaviours - alcohol and tobacco: Tobacco screening</v>
      </c>
      <c r="P12" t="str">
        <f ca="1"/>
        <v>Acute</v>
      </c>
      <c r="Q12" s="87">
        <f ca="1"/>
        <v>2.5000000000000001E-3</v>
      </c>
    </row>
    <row r="13" spans="2:17" x14ac:dyDescent="0.25">
      <c r="B13" t="s">
        <v>30</v>
      </c>
      <c r="C13" t="s">
        <v>153</v>
      </c>
      <c r="D13" s="87" t="s">
        <v>155</v>
      </c>
      <c r="E13" s="87" t="str">
        <f t="shared" si="0"/>
        <v>Acute</v>
      </c>
      <c r="F13" s="89">
        <v>2.5000000000000001E-3</v>
      </c>
      <c r="G13" s="86">
        <f>VLOOKUP(C13,'National CQUIN details'!A:X,7,0)</f>
        <v>0.2</v>
      </c>
      <c r="O13" t="str">
        <f ca="1"/>
        <v>Preventing ill health by risky behaviours - alcohol and tobacco: Tobacco brief advice</v>
      </c>
      <c r="P13" t="str">
        <f ca="1"/>
        <v>Acute</v>
      </c>
      <c r="Q13" s="87">
        <f ca="1"/>
        <v>2.5000000000000001E-3</v>
      </c>
    </row>
    <row r="14" spans="2:17" x14ac:dyDescent="0.25">
      <c r="B14" t="s">
        <v>30</v>
      </c>
      <c r="C14" t="s">
        <v>158</v>
      </c>
      <c r="D14" s="87" t="s">
        <v>157</v>
      </c>
      <c r="E14" s="87" t="str">
        <f t="shared" si="0"/>
        <v>Acute</v>
      </c>
      <c r="F14" s="89">
        <v>2.5000000000000001E-3</v>
      </c>
      <c r="G14" s="86">
        <f>VLOOKUP(C14,'National CQUIN details'!A:X,7,0)</f>
        <v>0.25</v>
      </c>
      <c r="O14" t="str">
        <f ca="1"/>
        <v>Preventing ill health by risky behaviours - alcohol and tobacco: Tobacco referral and medication</v>
      </c>
      <c r="P14" t="str">
        <f ca="1"/>
        <v>Acute</v>
      </c>
      <c r="Q14" s="87">
        <f ca="1"/>
        <v>2.5000000000000001E-3</v>
      </c>
    </row>
    <row r="15" spans="2:17" x14ac:dyDescent="0.25">
      <c r="B15" t="s">
        <v>30</v>
      </c>
      <c r="C15" t="s">
        <v>159</v>
      </c>
      <c r="D15" s="87" t="s">
        <v>282</v>
      </c>
      <c r="E15" s="87" t="str">
        <f t="shared" si="0"/>
        <v>Acute</v>
      </c>
      <c r="F15" s="89">
        <v>2.5000000000000001E-3</v>
      </c>
      <c r="G15" s="86">
        <f>VLOOKUP(C15,'National CQUIN details'!A:X,7,0)</f>
        <v>0.25</v>
      </c>
      <c r="O15" t="str">
        <f ca="1"/>
        <v>Preventing ill health by risky behaviours - alcohol and tobacco: Alcohol screening</v>
      </c>
      <c r="P15" t="str">
        <f ca="1"/>
        <v>Acute</v>
      </c>
      <c r="Q15" s="87">
        <f ca="1"/>
        <v>2.5000000000000001E-3</v>
      </c>
    </row>
    <row r="16" spans="2:17" x14ac:dyDescent="0.25">
      <c r="B16" t="s">
        <v>30</v>
      </c>
      <c r="C16" t="s">
        <v>160</v>
      </c>
      <c r="D16" s="87" t="s">
        <v>163</v>
      </c>
      <c r="E16" s="87" t="str">
        <f t="shared" si="0"/>
        <v>Acute</v>
      </c>
      <c r="F16" s="89">
        <v>2.5000000000000001E-3</v>
      </c>
      <c r="G16" s="86">
        <f>VLOOKUP(C16,'National CQUIN details'!A:X,7,0)</f>
        <v>0.25</v>
      </c>
      <c r="O16" t="str">
        <f ca="1"/>
        <v>Preventing ill health by risky behaviours - alcohol and tobacco: Alcohol brief advice or referral</v>
      </c>
      <c r="P16" t="str">
        <f ca="1"/>
        <v>Acute</v>
      </c>
      <c r="Q16" s="87">
        <f ca="1"/>
        <v>2.5000000000000001E-3</v>
      </c>
    </row>
    <row r="17" spans="2:17" x14ac:dyDescent="0.25">
      <c r="B17" t="s">
        <v>179</v>
      </c>
      <c r="C17" t="s">
        <v>126</v>
      </c>
      <c r="D17" s="87" t="s">
        <v>124</v>
      </c>
      <c r="E17" s="87" t="str">
        <f t="shared" si="0"/>
        <v>Community</v>
      </c>
      <c r="F17" s="89">
        <v>2.5000000000000001E-3</v>
      </c>
      <c r="G17" s="86">
        <f>VLOOKUP(C17,'National CQUIN details'!A:X,7,0)</f>
        <v>0.33333333333333331</v>
      </c>
      <c r="O17" t="e">
        <f ca="1"/>
        <v>#N/A</v>
      </c>
      <c r="P17" t="e">
        <f ca="1"/>
        <v>#N/A</v>
      </c>
      <c r="Q17" s="87" t="e">
        <f ca="1"/>
        <v>#N/A</v>
      </c>
    </row>
    <row r="18" spans="2:17" x14ac:dyDescent="0.25">
      <c r="B18" t="s">
        <v>179</v>
      </c>
      <c r="C18" t="s">
        <v>127</v>
      </c>
      <c r="D18" s="87" t="s">
        <v>121</v>
      </c>
      <c r="E18" s="87" t="str">
        <f t="shared" si="0"/>
        <v>Community</v>
      </c>
      <c r="F18" s="89">
        <v>2.5000000000000001E-3</v>
      </c>
      <c r="G18" s="86">
        <f>VLOOKUP(C18,'National CQUIN details'!A:X,7,0)</f>
        <v>0.33333333333333331</v>
      </c>
      <c r="O18" t="e">
        <f ca="1"/>
        <v>#N/A</v>
      </c>
      <c r="P18" t="e">
        <f ca="1"/>
        <v>#N/A</v>
      </c>
      <c r="Q18" s="87" t="e">
        <f ca="1"/>
        <v>#N/A</v>
      </c>
    </row>
    <row r="19" spans="2:17" x14ac:dyDescent="0.25">
      <c r="B19" t="s">
        <v>179</v>
      </c>
      <c r="C19" t="s">
        <v>109</v>
      </c>
      <c r="D19" s="87" t="s">
        <v>117</v>
      </c>
      <c r="E19" s="87" t="str">
        <f t="shared" si="0"/>
        <v>Community</v>
      </c>
      <c r="F19" s="89">
        <v>2.5000000000000001E-3</v>
      </c>
      <c r="G19" s="86">
        <f>VLOOKUP(C19,'National CQUIN details'!A:X,7,0)</f>
        <v>0.33333333333333331</v>
      </c>
      <c r="O19" t="e">
        <f ca="1"/>
        <v>#N/A</v>
      </c>
      <c r="P19" t="e">
        <f ca="1"/>
        <v>#N/A</v>
      </c>
      <c r="Q19" s="87" t="e">
        <f ca="1"/>
        <v>#N/A</v>
      </c>
    </row>
    <row r="20" spans="2:17" x14ac:dyDescent="0.25">
      <c r="B20" t="s">
        <v>179</v>
      </c>
      <c r="C20" t="s">
        <v>132</v>
      </c>
      <c r="D20" s="87" t="s">
        <v>96</v>
      </c>
      <c r="E20" s="87" t="str">
        <f t="shared" si="0"/>
        <v>Community</v>
      </c>
      <c r="F20" s="89">
        <v>2.5000000000000001E-3</v>
      </c>
      <c r="G20" s="86">
        <f>VLOOKUP(C20,'National CQUIN details'!A:X,7,0)</f>
        <v>0.8</v>
      </c>
      <c r="O20" t="e">
        <f ca="1"/>
        <v>#N/A</v>
      </c>
      <c r="P20" t="e">
        <f ca="1"/>
        <v>#N/A</v>
      </c>
      <c r="Q20" s="87" t="e">
        <f ca="1"/>
        <v>#N/A</v>
      </c>
    </row>
    <row r="21" spans="2:17" x14ac:dyDescent="0.25">
      <c r="B21" t="s">
        <v>179</v>
      </c>
      <c r="C21" t="s">
        <v>134</v>
      </c>
      <c r="D21" s="87" t="s">
        <v>135</v>
      </c>
      <c r="E21" s="87" t="str">
        <f t="shared" si="0"/>
        <v>Community</v>
      </c>
      <c r="F21" s="89">
        <v>2.5000000000000001E-3</v>
      </c>
      <c r="G21" s="86">
        <f>VLOOKUP(C21,'National CQUIN details'!A:X,7,0)</f>
        <v>0.2</v>
      </c>
      <c r="O21" t="e">
        <f ca="1"/>
        <v>#N/A</v>
      </c>
      <c r="P21" t="e">
        <f ca="1"/>
        <v>#N/A</v>
      </c>
      <c r="Q21" s="87" t="e">
        <f ca="1"/>
        <v>#N/A</v>
      </c>
    </row>
    <row r="22" spans="2:17" x14ac:dyDescent="0.25">
      <c r="B22" t="s">
        <v>179</v>
      </c>
      <c r="C22" t="s">
        <v>149</v>
      </c>
      <c r="D22" s="87" t="s">
        <v>281</v>
      </c>
      <c r="E22" s="87" t="str">
        <f t="shared" si="0"/>
        <v>Community</v>
      </c>
      <c r="F22" s="89">
        <v>2.5000000000000001E-3</v>
      </c>
      <c r="G22" s="86">
        <f>VLOOKUP(C22,'National CQUIN details'!A:X,7,0)</f>
        <v>0.05</v>
      </c>
      <c r="O22" t="e">
        <f ca="1"/>
        <v>#N/A</v>
      </c>
      <c r="P22" t="e">
        <f ca="1"/>
        <v>#N/A</v>
      </c>
      <c r="Q22" s="87" t="e">
        <f ca="1"/>
        <v>#N/A</v>
      </c>
    </row>
    <row r="23" spans="2:17" x14ac:dyDescent="0.25">
      <c r="B23" t="s">
        <v>179</v>
      </c>
      <c r="C23" t="s">
        <v>153</v>
      </c>
      <c r="D23" s="87" t="s">
        <v>155</v>
      </c>
      <c r="E23" s="87" t="str">
        <f t="shared" si="0"/>
        <v>Community</v>
      </c>
      <c r="F23" s="89">
        <v>2.5000000000000001E-3</v>
      </c>
      <c r="G23" s="86">
        <f>VLOOKUP(C23,'National CQUIN details'!A:X,7,0)</f>
        <v>0.2</v>
      </c>
      <c r="O23" t="e">
        <f ca="1"/>
        <v>#N/A</v>
      </c>
      <c r="P23" t="e">
        <f ca="1"/>
        <v>#N/A</v>
      </c>
      <c r="Q23" s="87" t="e">
        <f ca="1"/>
        <v>#N/A</v>
      </c>
    </row>
    <row r="24" spans="2:17" x14ac:dyDescent="0.25">
      <c r="B24" t="s">
        <v>179</v>
      </c>
      <c r="C24" t="s">
        <v>158</v>
      </c>
      <c r="D24" s="87" t="s">
        <v>157</v>
      </c>
      <c r="E24" s="87" t="str">
        <f t="shared" si="0"/>
        <v>Community</v>
      </c>
      <c r="F24" s="89">
        <v>2.5000000000000001E-3</v>
      </c>
      <c r="G24" s="86">
        <f>VLOOKUP(C24,'National CQUIN details'!A:X,7,0)</f>
        <v>0.25</v>
      </c>
      <c r="O24" t="e">
        <f ca="1"/>
        <v>#N/A</v>
      </c>
      <c r="P24" t="e">
        <f ca="1"/>
        <v>#N/A</v>
      </c>
      <c r="Q24" s="87" t="e">
        <f ca="1"/>
        <v>#N/A</v>
      </c>
    </row>
    <row r="25" spans="2:17" x14ac:dyDescent="0.25">
      <c r="B25" t="s">
        <v>179</v>
      </c>
      <c r="C25" t="s">
        <v>159</v>
      </c>
      <c r="D25" s="87" t="s">
        <v>282</v>
      </c>
      <c r="E25" s="87" t="str">
        <f t="shared" si="0"/>
        <v>Community</v>
      </c>
      <c r="F25" s="89">
        <v>2.5000000000000001E-3</v>
      </c>
      <c r="G25" s="86">
        <f>VLOOKUP(C25,'National CQUIN details'!A:X,7,0)</f>
        <v>0.25</v>
      </c>
      <c r="O25" t="e">
        <f ca="1"/>
        <v>#N/A</v>
      </c>
      <c r="P25" t="e">
        <f ca="1"/>
        <v>#N/A</v>
      </c>
      <c r="Q25" s="87" t="e">
        <f ca="1"/>
        <v>#N/A</v>
      </c>
    </row>
    <row r="26" spans="2:17" x14ac:dyDescent="0.25">
      <c r="B26" t="s">
        <v>179</v>
      </c>
      <c r="C26" t="s">
        <v>160</v>
      </c>
      <c r="D26" s="87" t="s">
        <v>163</v>
      </c>
      <c r="E26" s="87" t="str">
        <f t="shared" si="0"/>
        <v>Community</v>
      </c>
      <c r="F26" s="89">
        <v>2.5000000000000001E-3</v>
      </c>
      <c r="G26" s="86">
        <f>VLOOKUP(C26,'National CQUIN details'!A:X,7,0)</f>
        <v>0.25</v>
      </c>
      <c r="O26" t="e">
        <f ca="1"/>
        <v>#N/A</v>
      </c>
      <c r="P26" t="e">
        <f ca="1"/>
        <v>#N/A</v>
      </c>
      <c r="Q26" s="87" t="e">
        <f ca="1"/>
        <v>#N/A</v>
      </c>
    </row>
    <row r="27" spans="2:17" x14ac:dyDescent="0.25">
      <c r="B27" t="s">
        <v>179</v>
      </c>
      <c r="C27" t="s">
        <v>164</v>
      </c>
      <c r="D27" s="87" t="s">
        <v>166</v>
      </c>
      <c r="E27" s="87" t="str">
        <f t="shared" si="0"/>
        <v>Community</v>
      </c>
      <c r="F27" s="89">
        <v>2.5000000000000001E-3</v>
      </c>
      <c r="G27" s="86">
        <f>VLOOKUP(C27,'National CQUIN details'!A:X,7,0)</f>
        <v>1</v>
      </c>
      <c r="O27" t="e">
        <f ca="1"/>
        <v>#N/A</v>
      </c>
      <c r="P27" t="e">
        <f ca="1"/>
        <v>#N/A</v>
      </c>
      <c r="Q27" s="87" t="e">
        <f ca="1"/>
        <v>#N/A</v>
      </c>
    </row>
    <row r="28" spans="2:17" x14ac:dyDescent="0.25">
      <c r="B28" t="s">
        <v>179</v>
      </c>
      <c r="C28" t="s">
        <v>167</v>
      </c>
      <c r="D28" s="87" t="s">
        <v>169</v>
      </c>
      <c r="E28" s="87" t="str">
        <f t="shared" si="0"/>
        <v>Community</v>
      </c>
      <c r="F28" s="89">
        <v>2.5000000000000001E-3</v>
      </c>
      <c r="G28" s="86">
        <f>VLOOKUP(C28,'National CQUIN details'!A:X,7,0)</f>
        <v>1</v>
      </c>
      <c r="O28" t="e">
        <f ca="1"/>
        <v>#N/A</v>
      </c>
      <c r="P28" t="e">
        <f ca="1"/>
        <v>#N/A</v>
      </c>
      <c r="Q28" s="87" t="e">
        <f ca="1"/>
        <v>#N/A</v>
      </c>
    </row>
    <row r="29" spans="2:17" x14ac:dyDescent="0.25">
      <c r="B29" s="87" t="s">
        <v>179</v>
      </c>
      <c r="C29" s="87" t="s">
        <v>283</v>
      </c>
      <c r="D29" s="87" t="s">
        <v>435</v>
      </c>
      <c r="E29" s="87" t="str">
        <f ca="1">IF('Goals &amp; Indicator Summary'!$C$31="","","Community")</f>
        <v>Community</v>
      </c>
      <c r="F29" s="89">
        <f ca="1">IF('Goals &amp; Indicator Summary'!$C$31="","",0.25%)</f>
        <v>2.5000000000000001E-3</v>
      </c>
      <c r="G29" s="86">
        <v>1</v>
      </c>
    </row>
    <row r="30" spans="2:17" x14ac:dyDescent="0.25">
      <c r="B30" t="s">
        <v>77</v>
      </c>
      <c r="C30" t="s">
        <v>126</v>
      </c>
      <c r="D30" s="87" t="s">
        <v>124</v>
      </c>
      <c r="E30" s="87" t="str">
        <f t="shared" si="0"/>
        <v>Mental Health</v>
      </c>
      <c r="F30" s="89">
        <v>2.5000000000000001E-3</v>
      </c>
      <c r="G30" s="86">
        <f>VLOOKUP(C30,'National CQUIN details'!A:X,7,0)</f>
        <v>0.33333333333333331</v>
      </c>
    </row>
    <row r="31" spans="2:17" x14ac:dyDescent="0.25">
      <c r="B31" t="s">
        <v>77</v>
      </c>
      <c r="C31" t="s">
        <v>127</v>
      </c>
      <c r="D31" s="87" t="s">
        <v>121</v>
      </c>
      <c r="E31" s="87" t="str">
        <f t="shared" si="0"/>
        <v>Mental Health</v>
      </c>
      <c r="F31" s="89">
        <v>2.5000000000000001E-3</v>
      </c>
      <c r="G31" s="86">
        <f>VLOOKUP(C31,'National CQUIN details'!A:X,7,0)</f>
        <v>0.33333333333333331</v>
      </c>
    </row>
    <row r="32" spans="2:17" x14ac:dyDescent="0.25">
      <c r="B32" t="s">
        <v>77</v>
      </c>
      <c r="C32" t="s">
        <v>109</v>
      </c>
      <c r="D32" s="87" t="s">
        <v>117</v>
      </c>
      <c r="E32" s="87" t="str">
        <f t="shared" si="0"/>
        <v>Mental Health</v>
      </c>
      <c r="F32" s="89">
        <v>2.5000000000000001E-3</v>
      </c>
      <c r="G32" s="86">
        <f>VLOOKUP(C32,'National CQUIN details'!A:X,7,0)</f>
        <v>0.33333333333333331</v>
      </c>
    </row>
    <row r="33" spans="2:7" x14ac:dyDescent="0.25">
      <c r="B33" t="s">
        <v>77</v>
      </c>
      <c r="C33" t="s">
        <v>132</v>
      </c>
      <c r="D33" s="87" t="s">
        <v>96</v>
      </c>
      <c r="E33" s="87" t="str">
        <f t="shared" si="0"/>
        <v>Mental Health</v>
      </c>
      <c r="F33" s="89">
        <v>2.5000000000000001E-3</v>
      </c>
      <c r="G33" s="86">
        <f>VLOOKUP(C33,'National CQUIN details'!A:X,7,0)</f>
        <v>0.8</v>
      </c>
    </row>
    <row r="34" spans="2:7" x14ac:dyDescent="0.25">
      <c r="B34" t="s">
        <v>77</v>
      </c>
      <c r="C34" t="s">
        <v>134</v>
      </c>
      <c r="D34" s="87" t="s">
        <v>135</v>
      </c>
      <c r="E34" s="87" t="str">
        <f t="shared" si="0"/>
        <v>Mental Health</v>
      </c>
      <c r="F34" s="89">
        <v>2.5000000000000001E-3</v>
      </c>
      <c r="G34" s="86">
        <f>VLOOKUP(C34,'National CQUIN details'!A:X,7,0)</f>
        <v>0.2</v>
      </c>
    </row>
    <row r="35" spans="2:7" x14ac:dyDescent="0.25">
      <c r="B35" t="s">
        <v>77</v>
      </c>
      <c r="C35" t="s">
        <v>137</v>
      </c>
      <c r="D35" s="87" t="s">
        <v>138</v>
      </c>
      <c r="E35" s="87" t="str">
        <f t="shared" si="0"/>
        <v>Mental Health</v>
      </c>
      <c r="F35" s="89">
        <v>2.5000000000000001E-3</v>
      </c>
      <c r="G35" s="86">
        <f>VLOOKUP(C35,'National CQUIN details'!A:X,7,0)</f>
        <v>1</v>
      </c>
    </row>
    <row r="36" spans="2:7" x14ac:dyDescent="0.25">
      <c r="B36" t="s">
        <v>77</v>
      </c>
      <c r="C36" t="s">
        <v>139</v>
      </c>
      <c r="D36" s="87" t="s">
        <v>140</v>
      </c>
      <c r="E36" s="87" t="str">
        <f t="shared" si="0"/>
        <v>Mental Health</v>
      </c>
      <c r="F36" s="89">
        <v>2.5000000000000001E-3</v>
      </c>
      <c r="G36" s="86">
        <f>VLOOKUP(C36,'National CQUIN details'!A:X,7,0)</f>
        <v>1</v>
      </c>
    </row>
    <row r="37" spans="2:7" x14ac:dyDescent="0.25">
      <c r="B37" t="s">
        <v>77</v>
      </c>
      <c r="C37" t="s">
        <v>149</v>
      </c>
      <c r="D37" s="87" t="s">
        <v>281</v>
      </c>
      <c r="E37" s="87" t="str">
        <f t="shared" si="0"/>
        <v>Mental Health</v>
      </c>
      <c r="F37" s="89">
        <v>2.5000000000000001E-3</v>
      </c>
      <c r="G37" s="86">
        <f>VLOOKUP(C37,'National CQUIN details'!A:X,7,0)</f>
        <v>0.05</v>
      </c>
    </row>
    <row r="38" spans="2:7" x14ac:dyDescent="0.25">
      <c r="B38" t="s">
        <v>77</v>
      </c>
      <c r="C38" t="s">
        <v>153</v>
      </c>
      <c r="D38" s="87" t="s">
        <v>155</v>
      </c>
      <c r="E38" s="87" t="str">
        <f t="shared" si="0"/>
        <v>Mental Health</v>
      </c>
      <c r="F38" s="89">
        <v>2.5000000000000001E-3</v>
      </c>
      <c r="G38" s="86">
        <f>VLOOKUP(C38,'National CQUIN details'!A:X,7,0)</f>
        <v>0.2</v>
      </c>
    </row>
    <row r="39" spans="2:7" x14ac:dyDescent="0.25">
      <c r="B39" t="s">
        <v>77</v>
      </c>
      <c r="C39" t="s">
        <v>158</v>
      </c>
      <c r="D39" s="87" t="s">
        <v>157</v>
      </c>
      <c r="E39" s="87" t="str">
        <f t="shared" si="0"/>
        <v>Mental Health</v>
      </c>
      <c r="F39" s="89">
        <v>2.5000000000000001E-3</v>
      </c>
      <c r="G39" s="86">
        <f>VLOOKUP(C39,'National CQUIN details'!A:X,7,0)</f>
        <v>0.25</v>
      </c>
    </row>
    <row r="40" spans="2:7" x14ac:dyDescent="0.25">
      <c r="B40" t="s">
        <v>77</v>
      </c>
      <c r="C40" t="s">
        <v>159</v>
      </c>
      <c r="D40" s="87" t="s">
        <v>282</v>
      </c>
      <c r="E40" s="87" t="str">
        <f t="shared" si="0"/>
        <v>Mental Health</v>
      </c>
      <c r="F40" s="89">
        <v>2.5000000000000001E-3</v>
      </c>
      <c r="G40" s="86">
        <f>VLOOKUP(C40,'National CQUIN details'!A:X,7,0)</f>
        <v>0.25</v>
      </c>
    </row>
    <row r="41" spans="2:7" x14ac:dyDescent="0.25">
      <c r="B41" t="s">
        <v>77</v>
      </c>
      <c r="C41" t="s">
        <v>160</v>
      </c>
      <c r="D41" s="87" t="s">
        <v>163</v>
      </c>
      <c r="E41" s="87" t="str">
        <f t="shared" si="0"/>
        <v>Mental Health</v>
      </c>
      <c r="F41" s="89">
        <v>2.5000000000000001E-3</v>
      </c>
      <c r="G41" s="86">
        <f>VLOOKUP(C41,'National CQUIN details'!A:X,7,0)</f>
        <v>0.25</v>
      </c>
    </row>
    <row r="42" spans="2:7" x14ac:dyDescent="0.25">
      <c r="B42" t="s">
        <v>77</v>
      </c>
      <c r="C42" t="s">
        <v>283</v>
      </c>
      <c r="D42" s="87" t="s">
        <v>435</v>
      </c>
      <c r="E42" s="87" t="str">
        <f t="shared" si="0"/>
        <v>Mental Health</v>
      </c>
      <c r="F42" s="89">
        <f ca="1">IF('Goals &amp; Indicator Summary'!$C$31="","",0.25%)</f>
        <v>2.5000000000000001E-3</v>
      </c>
      <c r="G42" s="86" t="e">
        <f>VLOOKUP(C42,'National CQUIN details'!A:X,7,0)</f>
        <v>#N/A</v>
      </c>
    </row>
    <row r="43" spans="2:7" x14ac:dyDescent="0.25">
      <c r="B43" t="s">
        <v>4</v>
      </c>
      <c r="C43" t="s">
        <v>126</v>
      </c>
      <c r="D43" s="87" t="s">
        <v>124</v>
      </c>
      <c r="E43" s="87" t="str">
        <f t="shared" si="0"/>
        <v>Ambulance</v>
      </c>
      <c r="F43" s="89">
        <v>2.5000000000000001E-3</v>
      </c>
      <c r="G43" s="86">
        <f>VLOOKUP(C43,'National CQUIN details'!A:X,7,0)</f>
        <v>0.33333333333333331</v>
      </c>
    </row>
    <row r="44" spans="2:7" x14ac:dyDescent="0.25">
      <c r="B44" t="s">
        <v>4</v>
      </c>
      <c r="C44" t="s">
        <v>127</v>
      </c>
      <c r="D44" s="87" t="s">
        <v>121</v>
      </c>
      <c r="E44" s="87" t="str">
        <f t="shared" si="0"/>
        <v>Ambulance</v>
      </c>
      <c r="F44" s="89">
        <v>2.5000000000000001E-3</v>
      </c>
      <c r="G44" s="86">
        <f>VLOOKUP(C44,'National CQUIN details'!A:X,7,0)</f>
        <v>0.33333333333333331</v>
      </c>
    </row>
    <row r="45" spans="2:7" x14ac:dyDescent="0.25">
      <c r="B45" t="s">
        <v>4</v>
      </c>
      <c r="C45" t="s">
        <v>109</v>
      </c>
      <c r="D45" s="87" t="s">
        <v>117</v>
      </c>
      <c r="E45" s="87" t="str">
        <f t="shared" si="0"/>
        <v>Ambulance</v>
      </c>
      <c r="F45" s="89">
        <v>2.5000000000000001E-3</v>
      </c>
      <c r="G45" s="86">
        <f>VLOOKUP(C45,'National CQUIN details'!A:X,7,0)</f>
        <v>0.33333333333333331</v>
      </c>
    </row>
    <row r="46" spans="2:7" x14ac:dyDescent="0.25">
      <c r="B46" t="s">
        <v>4</v>
      </c>
      <c r="C46" t="s">
        <v>170</v>
      </c>
      <c r="D46" s="87" t="s">
        <v>177</v>
      </c>
      <c r="E46" s="87" t="str">
        <f t="shared" si="0"/>
        <v>Ambulance</v>
      </c>
      <c r="F46" s="89">
        <v>2.5000000000000001E-3</v>
      </c>
      <c r="G46" s="86">
        <f>VLOOKUP(C46,'National CQUIN details'!A:X,7,0)</f>
        <v>1</v>
      </c>
    </row>
    <row r="47" spans="2:7" x14ac:dyDescent="0.25">
      <c r="B47" t="s">
        <v>4</v>
      </c>
      <c r="C47" t="s">
        <v>269</v>
      </c>
      <c r="D47" s="87" t="s">
        <v>435</v>
      </c>
      <c r="E47" s="87" t="str">
        <f t="shared" si="0"/>
        <v>Ambulance</v>
      </c>
      <c r="F47" s="89">
        <f ca="1">IF('Goals &amp; Indicator Summary'!$C$23="","",0.25%)</f>
        <v>2.5000000000000001E-3</v>
      </c>
      <c r="G47" s="86" t="e">
        <f>VLOOKUP(C47,'National CQUIN details'!A:X,7,0)</f>
        <v>#N/A</v>
      </c>
    </row>
    <row r="48" spans="2:7" x14ac:dyDescent="0.25">
      <c r="B48" t="s">
        <v>4</v>
      </c>
      <c r="C48" t="s">
        <v>270</v>
      </c>
      <c r="D48" s="87" t="s">
        <v>435</v>
      </c>
      <c r="E48" s="87" t="str">
        <f t="shared" si="0"/>
        <v>Ambulance</v>
      </c>
      <c r="F48" s="89">
        <f ca="1">IF('Goals &amp; Indicator Summary'!$C$24="","",0.25%)</f>
        <v>2.5000000000000001E-3</v>
      </c>
      <c r="G48" s="86" t="e">
        <f>VLOOKUP(C48,'National CQUIN details'!A:X,7,0)</f>
        <v>#N/A</v>
      </c>
    </row>
    <row r="49" spans="2:7" x14ac:dyDescent="0.25">
      <c r="B49" s="87" t="s">
        <v>4</v>
      </c>
      <c r="C49" s="87" t="s">
        <v>271</v>
      </c>
      <c r="D49" s="87" t="s">
        <v>435</v>
      </c>
      <c r="E49" s="87" t="str">
        <f t="shared" ref="E49:E50" si="1">B49</f>
        <v>Ambulance</v>
      </c>
      <c r="F49" s="89">
        <f ca="1">IF('Goals &amp; Indicator Summary'!$C$25="","",0.25%)</f>
        <v>2.5000000000000001E-3</v>
      </c>
      <c r="G49" s="86" t="e">
        <f>VLOOKUP(C49,'National CQUIN details'!A:X,7,0)</f>
        <v>#N/A</v>
      </c>
    </row>
    <row r="50" spans="2:7" x14ac:dyDescent="0.25">
      <c r="B50" s="87" t="s">
        <v>4</v>
      </c>
      <c r="C50" s="87" t="s">
        <v>272</v>
      </c>
      <c r="D50" s="87" t="s">
        <v>435</v>
      </c>
      <c r="E50" s="87" t="str">
        <f t="shared" si="1"/>
        <v>Ambulance</v>
      </c>
      <c r="F50" s="89">
        <f ca="1">IF('Goals &amp; Indicator Summary'!$C$26="","",0.25%)</f>
        <v>2.5000000000000001E-3</v>
      </c>
      <c r="G50" s="86" t="e">
        <f>VLOOKUP(C50,'National CQUIN details'!A:X,7,0)</f>
        <v>#N/A</v>
      </c>
    </row>
    <row r="51" spans="2:7" x14ac:dyDescent="0.25">
      <c r="B51">
        <v>111</v>
      </c>
      <c r="C51" t="s">
        <v>126</v>
      </c>
      <c r="D51" s="87" t="s">
        <v>124</v>
      </c>
      <c r="E51" s="87">
        <f t="shared" si="0"/>
        <v>111</v>
      </c>
      <c r="F51" s="89">
        <v>2.5000000000000001E-3</v>
      </c>
      <c r="G51" s="86">
        <f>VLOOKUP(C51,'National CQUIN details'!A:X,7,0)</f>
        <v>0.33333333333333331</v>
      </c>
    </row>
    <row r="52" spans="2:7" x14ac:dyDescent="0.25">
      <c r="B52">
        <v>111</v>
      </c>
      <c r="C52" t="s">
        <v>127</v>
      </c>
      <c r="D52" s="87" t="s">
        <v>121</v>
      </c>
      <c r="E52" s="87">
        <f t="shared" si="0"/>
        <v>111</v>
      </c>
      <c r="F52" s="89">
        <v>2.5000000000000001E-3</v>
      </c>
      <c r="G52" s="86">
        <f>VLOOKUP(C52,'National CQUIN details'!A:X,7,0)</f>
        <v>0.33333333333333331</v>
      </c>
    </row>
    <row r="53" spans="2:7" x14ac:dyDescent="0.25">
      <c r="B53">
        <v>111</v>
      </c>
      <c r="C53" t="s">
        <v>109</v>
      </c>
      <c r="D53" s="87" t="s">
        <v>117</v>
      </c>
      <c r="E53" s="87">
        <f t="shared" si="0"/>
        <v>111</v>
      </c>
      <c r="F53" s="89">
        <v>2.5000000000000001E-3</v>
      </c>
      <c r="G53" s="86">
        <f>VLOOKUP(C53,'National CQUIN details'!A:X,7,0)</f>
        <v>0.33333333333333331</v>
      </c>
    </row>
    <row r="54" spans="2:7" x14ac:dyDescent="0.25">
      <c r="B54">
        <v>111</v>
      </c>
      <c r="C54" t="s">
        <v>174</v>
      </c>
      <c r="D54" s="87" t="s">
        <v>176</v>
      </c>
      <c r="E54" s="87">
        <f t="shared" si="0"/>
        <v>111</v>
      </c>
      <c r="F54" s="89">
        <v>2.5000000000000001E-3</v>
      </c>
      <c r="G54" s="86">
        <f>VLOOKUP(C54,'National CQUIN details'!A:X,7,0)</f>
        <v>1</v>
      </c>
    </row>
    <row r="55" spans="2:7" x14ac:dyDescent="0.25">
      <c r="B55">
        <v>111</v>
      </c>
      <c r="C55" t="s">
        <v>269</v>
      </c>
      <c r="D55" s="87" t="s">
        <v>435</v>
      </c>
      <c r="E55" s="87">
        <f t="shared" si="0"/>
        <v>111</v>
      </c>
      <c r="F55" s="89">
        <f ca="1">IF('Goals &amp; Indicator Summary'!$C$23="","",0.25%)</f>
        <v>2.5000000000000001E-3</v>
      </c>
      <c r="G55" s="86" t="e">
        <f>VLOOKUP(C55,'National CQUIN details'!A:X,7,0)</f>
        <v>#N/A</v>
      </c>
    </row>
    <row r="56" spans="2:7" x14ac:dyDescent="0.25">
      <c r="B56">
        <v>111</v>
      </c>
      <c r="C56" t="s">
        <v>270</v>
      </c>
      <c r="D56" s="87" t="s">
        <v>435</v>
      </c>
      <c r="E56" s="87">
        <f t="shared" si="0"/>
        <v>111</v>
      </c>
      <c r="F56" s="89">
        <f ca="1">IF('Goals &amp; Indicator Summary'!$C$24="","",0.25%)</f>
        <v>2.5000000000000001E-3</v>
      </c>
      <c r="G56" s="86" t="e">
        <f>VLOOKUP(C56,'National CQUIN details'!A:X,7,0)</f>
        <v>#N/A</v>
      </c>
    </row>
    <row r="57" spans="2:7" x14ac:dyDescent="0.25">
      <c r="B57">
        <v>111</v>
      </c>
      <c r="C57" t="s">
        <v>271</v>
      </c>
      <c r="D57" s="87" t="s">
        <v>435</v>
      </c>
      <c r="E57" s="87">
        <f t="shared" si="0"/>
        <v>111</v>
      </c>
      <c r="F57" s="89">
        <f ca="1">IF('Goals &amp; Indicator Summary'!$C$25="","",0.25%)</f>
        <v>2.5000000000000001E-3</v>
      </c>
      <c r="G57" s="86" t="e">
        <f>VLOOKUP(C57,'National CQUIN details'!A:X,7,0)</f>
        <v>#N/A</v>
      </c>
    </row>
    <row r="58" spans="2:7" x14ac:dyDescent="0.25">
      <c r="B58">
        <v>111</v>
      </c>
      <c r="C58" t="s">
        <v>272</v>
      </c>
      <c r="D58" s="87" t="s">
        <v>435</v>
      </c>
      <c r="E58" s="87">
        <f t="shared" si="0"/>
        <v>111</v>
      </c>
      <c r="F58" s="89">
        <f ca="1">IF('Goals &amp; Indicator Summary'!$C$26="","",0.25%)</f>
        <v>2.5000000000000001E-3</v>
      </c>
      <c r="G58" s="86" t="e">
        <f>VLOOKUP(C58,'National CQUIN details'!A:X,7,0)</f>
        <v>#N/A</v>
      </c>
    </row>
    <row r="59" spans="2:7" x14ac:dyDescent="0.25">
      <c r="B59" t="s">
        <v>292</v>
      </c>
      <c r="C59" t="s">
        <v>298</v>
      </c>
      <c r="D59" s="87" t="s">
        <v>291</v>
      </c>
      <c r="E59" s="87" t="str">
        <f>B59</f>
        <v>Care Home</v>
      </c>
      <c r="F59" s="89">
        <v>2.5000000000000001E-3</v>
      </c>
      <c r="G59" s="86">
        <f>VLOOKUP(C59,'National CQUIN details'!A:X,7,0)</f>
        <v>1</v>
      </c>
    </row>
    <row r="60" spans="2:7" x14ac:dyDescent="0.25">
      <c r="B60" s="87" t="s">
        <v>292</v>
      </c>
      <c r="C60" t="s">
        <v>269</v>
      </c>
      <c r="D60" s="87" t="s">
        <v>435</v>
      </c>
      <c r="E60" s="87" t="str">
        <f t="shared" si="0"/>
        <v>Care Home</v>
      </c>
      <c r="F60" s="89">
        <f ca="1">IF('Goals &amp; Indicator Summary'!$C$20="","",0.25%)</f>
        <v>2.5000000000000001E-3</v>
      </c>
      <c r="G60" s="86" t="e">
        <f>VLOOKUP(C60,'National CQUIN details'!A:X,7,0)</f>
        <v>#N/A</v>
      </c>
    </row>
    <row r="61" spans="2:7" x14ac:dyDescent="0.25">
      <c r="B61" s="87" t="s">
        <v>292</v>
      </c>
      <c r="C61" t="s">
        <v>270</v>
      </c>
      <c r="D61" s="87" t="s">
        <v>435</v>
      </c>
      <c r="E61" s="87" t="str">
        <f t="shared" si="0"/>
        <v>Care Home</v>
      </c>
      <c r="F61" s="89">
        <f ca="1">IF('Goals &amp; Indicator Summary'!$C$21="","",0.25%)</f>
        <v>2.5000000000000001E-3</v>
      </c>
      <c r="G61" s="86" t="e">
        <f>VLOOKUP(C61,'National CQUIN details'!A:X,7,0)</f>
        <v>#N/A</v>
      </c>
    </row>
    <row r="62" spans="2:7" x14ac:dyDescent="0.25">
      <c r="B62" s="87" t="s">
        <v>292</v>
      </c>
      <c r="C62" t="s">
        <v>271</v>
      </c>
      <c r="D62" s="87" t="s">
        <v>435</v>
      </c>
      <c r="E62" s="87" t="str">
        <f t="shared" si="0"/>
        <v>Care Home</v>
      </c>
      <c r="F62" s="89">
        <f ca="1">IF('Goals &amp; Indicator Summary'!$C$22="","",0.25%)</f>
        <v>2.5000000000000001E-3</v>
      </c>
      <c r="G62" s="86" t="e">
        <f>VLOOKUP(C62,'National CQUIN details'!A:X,7,0)</f>
        <v>#N/A</v>
      </c>
    </row>
    <row r="63" spans="2:7" x14ac:dyDescent="0.25">
      <c r="B63" s="87" t="s">
        <v>292</v>
      </c>
      <c r="C63" t="s">
        <v>272</v>
      </c>
      <c r="D63" s="87" t="s">
        <v>435</v>
      </c>
      <c r="E63" s="87" t="str">
        <f t="shared" si="0"/>
        <v>Care Home</v>
      </c>
      <c r="F63" s="89">
        <f ca="1">IF('Goals &amp; Indicator Summary'!$C$23="","",0.25%)</f>
        <v>2.5000000000000001E-3</v>
      </c>
      <c r="G63" s="86" t="e">
        <f>VLOOKUP(C63,'National CQUIN details'!A:X,7,0)</f>
        <v>#N/A</v>
      </c>
    </row>
    <row r="64" spans="2:7" x14ac:dyDescent="0.25">
      <c r="B64" s="87" t="s">
        <v>292</v>
      </c>
      <c r="C64" t="s">
        <v>273</v>
      </c>
      <c r="D64" s="87" t="s">
        <v>435</v>
      </c>
      <c r="E64" s="87" t="str">
        <f t="shared" si="0"/>
        <v>Care Home</v>
      </c>
      <c r="F64" s="89">
        <f ca="1">IF('Goals &amp; Indicator Summary'!$C$24="","",0.25%)</f>
        <v>2.5000000000000001E-3</v>
      </c>
      <c r="G64" s="86" t="e">
        <f>VLOOKUP(C64,'National CQUIN details'!A:X,7,0)</f>
        <v>#N/A</v>
      </c>
    </row>
    <row r="65" spans="2:7" x14ac:dyDescent="0.25">
      <c r="B65" t="s">
        <v>180</v>
      </c>
      <c r="C65" t="s">
        <v>126</v>
      </c>
      <c r="D65" s="87" t="s">
        <v>124</v>
      </c>
      <c r="E65" t="s">
        <v>218</v>
      </c>
      <c r="F65" s="89">
        <f ca="1">IF('Goals &amp; Indicator Summary'!$C$42="",0.275%,0.25%)</f>
        <v>2.7500000000000003E-3</v>
      </c>
      <c r="G65" s="86">
        <f>VLOOKUP(C65,'National CQUIN details'!A:X,7,0)</f>
        <v>0.33333333333333331</v>
      </c>
    </row>
    <row r="66" spans="2:7" x14ac:dyDescent="0.25">
      <c r="B66" t="s">
        <v>180</v>
      </c>
      <c r="C66" t="s">
        <v>127</v>
      </c>
      <c r="D66" s="87" t="s">
        <v>121</v>
      </c>
      <c r="E66" t="s">
        <v>218</v>
      </c>
      <c r="F66" s="89">
        <f ca="1">IF('Goals &amp; Indicator Summary'!$C$42="",0.275%,0.25%)</f>
        <v>2.7500000000000003E-3</v>
      </c>
      <c r="G66" s="86">
        <f>VLOOKUP(C66,'National CQUIN details'!A:X,7,0)</f>
        <v>0.33333333333333331</v>
      </c>
    </row>
    <row r="67" spans="2:7" x14ac:dyDescent="0.25">
      <c r="B67" t="s">
        <v>180</v>
      </c>
      <c r="C67" t="s">
        <v>109</v>
      </c>
      <c r="D67" s="87" t="s">
        <v>117</v>
      </c>
      <c r="E67" t="s">
        <v>218</v>
      </c>
      <c r="F67" s="89">
        <f ca="1">IF('Goals &amp; Indicator Summary'!$C$42="",0.275%,0.25%)</f>
        <v>2.7500000000000003E-3</v>
      </c>
      <c r="G67" s="86">
        <f>VLOOKUP(C67,'National CQUIN details'!A:X,7,0)</f>
        <v>0.33333333333333331</v>
      </c>
    </row>
    <row r="68" spans="2:7" x14ac:dyDescent="0.25">
      <c r="B68" t="s">
        <v>180</v>
      </c>
      <c r="C68" t="s">
        <v>128</v>
      </c>
      <c r="D68" s="87" t="s">
        <v>313</v>
      </c>
      <c r="E68" t="s">
        <v>30</v>
      </c>
      <c r="F68" s="89">
        <v>1.25E-3</v>
      </c>
      <c r="G68" s="86">
        <f>VLOOKUP(C68,'National CQUIN details'!A:X,7,0)</f>
        <v>0.25</v>
      </c>
    </row>
    <row r="69" spans="2:7" x14ac:dyDescent="0.25">
      <c r="B69" t="s">
        <v>180</v>
      </c>
      <c r="C69" t="s">
        <v>130</v>
      </c>
      <c r="D69" s="87" t="s">
        <v>306</v>
      </c>
      <c r="E69" t="s">
        <v>30</v>
      </c>
      <c r="F69" s="89">
        <v>1.25E-3</v>
      </c>
      <c r="G69" s="86">
        <f>VLOOKUP(C69,'National CQUIN details'!A:X,7,0)</f>
        <v>0.25</v>
      </c>
    </row>
    <row r="70" spans="2:7" s="87" customFormat="1" x14ac:dyDescent="0.25">
      <c r="B70" s="87" t="s">
        <v>180</v>
      </c>
      <c r="C70" s="87" t="s">
        <v>304</v>
      </c>
      <c r="D70" s="87" t="s">
        <v>315</v>
      </c>
      <c r="E70" s="87" t="s">
        <v>30</v>
      </c>
      <c r="F70" s="89">
        <v>1.25E-3</v>
      </c>
      <c r="G70" s="86">
        <f>VLOOKUP(C70,'National CQUIN details'!A:X,7,0)</f>
        <v>0.25</v>
      </c>
    </row>
    <row r="71" spans="2:7" x14ac:dyDescent="0.25">
      <c r="B71" t="s">
        <v>180</v>
      </c>
      <c r="C71" s="87" t="s">
        <v>303</v>
      </c>
      <c r="D71" s="87" t="s">
        <v>119</v>
      </c>
      <c r="E71" t="s">
        <v>30</v>
      </c>
      <c r="F71" s="89">
        <v>1.25E-3</v>
      </c>
      <c r="G71" s="86">
        <f>VLOOKUP(C71,'National CQUIN details'!A:X,7,0)</f>
        <v>0.25</v>
      </c>
    </row>
    <row r="72" spans="2:7" x14ac:dyDescent="0.25">
      <c r="B72" t="s">
        <v>180</v>
      </c>
      <c r="C72" t="s">
        <v>137</v>
      </c>
      <c r="D72" s="87" t="s">
        <v>138</v>
      </c>
      <c r="E72" t="s">
        <v>30</v>
      </c>
      <c r="F72" s="89">
        <v>1.25E-3</v>
      </c>
      <c r="G72" s="86">
        <f>VLOOKUP(C72,'National CQUIN details'!A:X,7,0)</f>
        <v>1</v>
      </c>
    </row>
    <row r="73" spans="2:7" x14ac:dyDescent="0.25">
      <c r="B73" t="s">
        <v>180</v>
      </c>
      <c r="C73" t="s">
        <v>142</v>
      </c>
      <c r="D73" s="87" t="s">
        <v>141</v>
      </c>
      <c r="E73" t="s">
        <v>30</v>
      </c>
      <c r="F73" s="89">
        <v>1.25E-3</v>
      </c>
      <c r="G73" s="86">
        <f>VLOOKUP(C73,'National CQUIN details'!A:X,7,0)</f>
        <v>1</v>
      </c>
    </row>
    <row r="74" spans="2:7" s="87" customFormat="1" x14ac:dyDescent="0.25">
      <c r="B74" t="s">
        <v>180</v>
      </c>
      <c r="C74" t="s">
        <v>149</v>
      </c>
      <c r="D74" s="87" t="s">
        <v>281</v>
      </c>
      <c r="E74" t="s">
        <v>30</v>
      </c>
      <c r="F74" s="89">
        <v>1.25E-3</v>
      </c>
      <c r="G74" s="86">
        <f>VLOOKUP(C74,'National CQUIN details'!A:X,7,0)</f>
        <v>0.05</v>
      </c>
    </row>
    <row r="75" spans="2:7" x14ac:dyDescent="0.25">
      <c r="B75" t="s">
        <v>180</v>
      </c>
      <c r="C75" t="s">
        <v>153</v>
      </c>
      <c r="D75" s="87" t="s">
        <v>155</v>
      </c>
      <c r="E75" t="s">
        <v>30</v>
      </c>
      <c r="F75" s="89">
        <v>1.25E-3</v>
      </c>
      <c r="G75" s="86">
        <f>VLOOKUP(C75,'National CQUIN details'!A:X,7,0)</f>
        <v>0.2</v>
      </c>
    </row>
    <row r="76" spans="2:7" x14ac:dyDescent="0.25">
      <c r="B76" t="s">
        <v>180</v>
      </c>
      <c r="C76" t="s">
        <v>158</v>
      </c>
      <c r="D76" s="87" t="s">
        <v>157</v>
      </c>
      <c r="E76" t="s">
        <v>30</v>
      </c>
      <c r="F76" s="89">
        <v>1.25E-3</v>
      </c>
      <c r="G76" s="86">
        <f>VLOOKUP(C76,'National CQUIN details'!A:X,7,0)</f>
        <v>0.25</v>
      </c>
    </row>
    <row r="77" spans="2:7" x14ac:dyDescent="0.25">
      <c r="B77" t="s">
        <v>180</v>
      </c>
      <c r="C77" t="s">
        <v>159</v>
      </c>
      <c r="D77" s="87" t="s">
        <v>282</v>
      </c>
      <c r="E77" t="s">
        <v>30</v>
      </c>
      <c r="F77" s="89">
        <v>1.25E-3</v>
      </c>
      <c r="G77" s="86">
        <f>VLOOKUP(C77,'National CQUIN details'!A:X,7,0)</f>
        <v>0.25</v>
      </c>
    </row>
    <row r="78" spans="2:7" x14ac:dyDescent="0.25">
      <c r="B78" t="s">
        <v>180</v>
      </c>
      <c r="C78" t="s">
        <v>160</v>
      </c>
      <c r="D78" s="87" t="s">
        <v>163</v>
      </c>
      <c r="E78" t="s">
        <v>30</v>
      </c>
      <c r="F78" s="89">
        <v>1.25E-3</v>
      </c>
      <c r="G78" s="86">
        <f>VLOOKUP(C78,'National CQUIN details'!A:X,7,0)</f>
        <v>0.25</v>
      </c>
    </row>
    <row r="79" spans="2:7" x14ac:dyDescent="0.25">
      <c r="B79" t="s">
        <v>180</v>
      </c>
      <c r="C79" t="s">
        <v>164</v>
      </c>
      <c r="D79" s="87" t="s">
        <v>166</v>
      </c>
      <c r="E79" t="s">
        <v>179</v>
      </c>
      <c r="F79" s="89">
        <v>1.25E-3</v>
      </c>
      <c r="G79" s="86">
        <f>VLOOKUP(C79,'National CQUIN details'!A:X,7,0)</f>
        <v>1</v>
      </c>
    </row>
    <row r="80" spans="2:7" x14ac:dyDescent="0.25">
      <c r="B80" t="s">
        <v>180</v>
      </c>
      <c r="C80" t="s">
        <v>167</v>
      </c>
      <c r="D80" s="87" t="s">
        <v>169</v>
      </c>
      <c r="E80" t="s">
        <v>179</v>
      </c>
      <c r="F80" s="89">
        <v>1.25E-3</v>
      </c>
      <c r="G80" s="86">
        <f>VLOOKUP(C80,'National CQUIN details'!A:X,7,0)</f>
        <v>1</v>
      </c>
    </row>
    <row r="81" spans="2:7" x14ac:dyDescent="0.25">
      <c r="B81" t="s">
        <v>180</v>
      </c>
      <c r="C81" t="s">
        <v>132</v>
      </c>
      <c r="D81" s="87" t="s">
        <v>96</v>
      </c>
      <c r="E81" t="s">
        <v>179</v>
      </c>
      <c r="F81" s="89">
        <v>1.25E-3</v>
      </c>
      <c r="G81" s="86">
        <f>VLOOKUP(C81,'National CQUIN details'!A:X,7,0)</f>
        <v>0.8</v>
      </c>
    </row>
    <row r="82" spans="2:7" x14ac:dyDescent="0.25">
      <c r="B82" t="s">
        <v>180</v>
      </c>
      <c r="C82" t="s">
        <v>134</v>
      </c>
      <c r="D82" s="87" t="s">
        <v>135</v>
      </c>
      <c r="E82" t="s">
        <v>179</v>
      </c>
      <c r="F82" s="89">
        <v>1.25E-3</v>
      </c>
      <c r="G82" s="86">
        <f>VLOOKUP(C82,'National CQUIN details'!A:X,7,0)</f>
        <v>0.2</v>
      </c>
    </row>
    <row r="83" spans="2:7" x14ac:dyDescent="0.25">
      <c r="B83" t="s">
        <v>180</v>
      </c>
      <c r="C83" t="s">
        <v>149</v>
      </c>
      <c r="D83" s="87" t="s">
        <v>281</v>
      </c>
      <c r="E83" t="s">
        <v>179</v>
      </c>
      <c r="F83" s="89">
        <v>1.25E-3</v>
      </c>
      <c r="G83" s="86">
        <f>VLOOKUP(C83,'National CQUIN details'!A:X,7,0)</f>
        <v>0.05</v>
      </c>
    </row>
    <row r="84" spans="2:7" s="87" customFormat="1" x14ac:dyDescent="0.25">
      <c r="B84" t="s">
        <v>180</v>
      </c>
      <c r="C84" t="s">
        <v>153</v>
      </c>
      <c r="D84" s="87" t="s">
        <v>155</v>
      </c>
      <c r="E84" t="s">
        <v>179</v>
      </c>
      <c r="F84" s="89">
        <v>1.25E-3</v>
      </c>
      <c r="G84" s="86">
        <f>VLOOKUP(C84,'National CQUIN details'!A:X,7,0)</f>
        <v>0.2</v>
      </c>
    </row>
    <row r="85" spans="2:7" x14ac:dyDescent="0.25">
      <c r="B85" t="s">
        <v>180</v>
      </c>
      <c r="C85" t="s">
        <v>158</v>
      </c>
      <c r="D85" s="87" t="s">
        <v>157</v>
      </c>
      <c r="E85" t="s">
        <v>179</v>
      </c>
      <c r="F85" s="89">
        <v>1.25E-3</v>
      </c>
      <c r="G85" s="86">
        <f>VLOOKUP(C85,'National CQUIN details'!A:X,7,0)</f>
        <v>0.25</v>
      </c>
    </row>
    <row r="86" spans="2:7" x14ac:dyDescent="0.25">
      <c r="B86" t="s">
        <v>180</v>
      </c>
      <c r="C86" t="s">
        <v>159</v>
      </c>
      <c r="D86" s="87" t="s">
        <v>282</v>
      </c>
      <c r="E86" t="s">
        <v>179</v>
      </c>
      <c r="F86" s="89">
        <v>1.25E-3</v>
      </c>
      <c r="G86" s="86">
        <f>VLOOKUP(C86,'National CQUIN details'!A:X,7,0)</f>
        <v>0.25</v>
      </c>
    </row>
    <row r="87" spans="2:7" x14ac:dyDescent="0.25">
      <c r="B87" t="s">
        <v>180</v>
      </c>
      <c r="C87" t="s">
        <v>160</v>
      </c>
      <c r="D87" s="87" t="s">
        <v>163</v>
      </c>
      <c r="E87" t="s">
        <v>179</v>
      </c>
      <c r="F87" s="89">
        <v>1.25E-3</v>
      </c>
      <c r="G87" s="86">
        <f>VLOOKUP(C87,'National CQUIN details'!A:X,7,0)</f>
        <v>0.25</v>
      </c>
    </row>
    <row r="88" spans="2:7" x14ac:dyDescent="0.25">
      <c r="B88" s="87" t="s">
        <v>180</v>
      </c>
      <c r="C88" s="87" t="s">
        <v>283</v>
      </c>
      <c r="D88" s="87" t="s">
        <v>435</v>
      </c>
      <c r="E88" s="87" t="str">
        <f ca="1">IF('Goals &amp; Indicator Summary'!$C$31="","","Community")</f>
        <v>Community</v>
      </c>
      <c r="F88" s="89" t="str">
        <f ca="1">IF('Goals &amp; Indicator Summary'!$C$42="","",0.125%)</f>
        <v/>
      </c>
      <c r="G88" s="86" t="e">
        <f>VLOOKUP(C88,'National CQUIN details'!A:X,7,0)</f>
        <v>#N/A</v>
      </c>
    </row>
    <row r="89" spans="2:7" x14ac:dyDescent="0.25">
      <c r="B89" t="s">
        <v>181</v>
      </c>
      <c r="C89" t="s">
        <v>126</v>
      </c>
      <c r="D89" s="87" t="s">
        <v>124</v>
      </c>
      <c r="E89" t="s">
        <v>219</v>
      </c>
      <c r="F89" s="89">
        <v>2.5000000000000001E-3</v>
      </c>
      <c r="G89" s="86">
        <f>VLOOKUP(C89,'National CQUIN details'!A:X,7,0)</f>
        <v>0.33333333333333331</v>
      </c>
    </row>
    <row r="90" spans="2:7" x14ac:dyDescent="0.25">
      <c r="B90" t="s">
        <v>181</v>
      </c>
      <c r="C90" t="s">
        <v>127</v>
      </c>
      <c r="D90" s="87" t="s">
        <v>121</v>
      </c>
      <c r="E90" t="s">
        <v>219</v>
      </c>
      <c r="F90" s="89">
        <v>2.5000000000000001E-3</v>
      </c>
      <c r="G90" s="86">
        <f>VLOOKUP(C90,'National CQUIN details'!A:X,7,0)</f>
        <v>0.33333333333333331</v>
      </c>
    </row>
    <row r="91" spans="2:7" x14ac:dyDescent="0.25">
      <c r="B91" t="s">
        <v>181</v>
      </c>
      <c r="C91" t="s">
        <v>109</v>
      </c>
      <c r="D91" s="87" t="s">
        <v>117</v>
      </c>
      <c r="E91" t="s">
        <v>219</v>
      </c>
      <c r="F91" s="89">
        <v>2.5000000000000001E-3</v>
      </c>
      <c r="G91" s="86">
        <f>VLOOKUP(C91,'National CQUIN details'!A:X,7,0)</f>
        <v>0.33333333333333331</v>
      </c>
    </row>
    <row r="92" spans="2:7" x14ac:dyDescent="0.25">
      <c r="B92" t="s">
        <v>181</v>
      </c>
      <c r="C92" t="s">
        <v>132</v>
      </c>
      <c r="D92" s="87" t="s">
        <v>96</v>
      </c>
      <c r="E92" t="s">
        <v>219</v>
      </c>
      <c r="F92" s="89">
        <v>2.5000000000000001E-3</v>
      </c>
      <c r="G92" s="86">
        <f>VLOOKUP(C92,'National CQUIN details'!A:X,7,0)</f>
        <v>0.8</v>
      </c>
    </row>
    <row r="93" spans="2:7" x14ac:dyDescent="0.25">
      <c r="B93" t="s">
        <v>181</v>
      </c>
      <c r="C93" t="s">
        <v>134</v>
      </c>
      <c r="D93" s="87" t="s">
        <v>135</v>
      </c>
      <c r="E93" t="s">
        <v>219</v>
      </c>
      <c r="F93" s="89">
        <v>2.5000000000000001E-3</v>
      </c>
      <c r="G93" s="86">
        <f>VLOOKUP(C93,'National CQUIN details'!A:X,7,0)</f>
        <v>0.2</v>
      </c>
    </row>
    <row r="94" spans="2:7" x14ac:dyDescent="0.25">
      <c r="B94" t="s">
        <v>181</v>
      </c>
      <c r="C94" t="s">
        <v>149</v>
      </c>
      <c r="D94" s="87" t="s">
        <v>281</v>
      </c>
      <c r="E94" t="s">
        <v>219</v>
      </c>
      <c r="F94" s="89">
        <v>2.5000000000000001E-3</v>
      </c>
      <c r="G94" s="86">
        <f>VLOOKUP(C94,'National CQUIN details'!A:X,7,0)</f>
        <v>0.05</v>
      </c>
    </row>
    <row r="95" spans="2:7" x14ac:dyDescent="0.25">
      <c r="B95" t="s">
        <v>181</v>
      </c>
      <c r="C95" t="s">
        <v>153</v>
      </c>
      <c r="D95" s="87" t="s">
        <v>155</v>
      </c>
      <c r="E95" t="s">
        <v>219</v>
      </c>
      <c r="F95" s="89">
        <v>2.5000000000000001E-3</v>
      </c>
      <c r="G95" s="86">
        <f>VLOOKUP(C95,'National CQUIN details'!A:X,7,0)</f>
        <v>0.2</v>
      </c>
    </row>
    <row r="96" spans="2:7" x14ac:dyDescent="0.25">
      <c r="B96" t="s">
        <v>181</v>
      </c>
      <c r="C96" t="s">
        <v>158</v>
      </c>
      <c r="D96" s="87" t="s">
        <v>157</v>
      </c>
      <c r="E96" t="s">
        <v>219</v>
      </c>
      <c r="F96" s="89">
        <v>2.5000000000000001E-3</v>
      </c>
      <c r="G96" s="86">
        <f>VLOOKUP(C96,'National CQUIN details'!A:X,7,0)</f>
        <v>0.25</v>
      </c>
    </row>
    <row r="97" spans="2:7" x14ac:dyDescent="0.25">
      <c r="B97" t="s">
        <v>181</v>
      </c>
      <c r="C97" t="s">
        <v>159</v>
      </c>
      <c r="D97" s="87" t="s">
        <v>282</v>
      </c>
      <c r="E97" t="s">
        <v>219</v>
      </c>
      <c r="F97" s="89">
        <v>2.5000000000000001E-3</v>
      </c>
      <c r="G97" s="86">
        <f>VLOOKUP(C97,'National CQUIN details'!A:X,7,0)</f>
        <v>0.25</v>
      </c>
    </row>
    <row r="98" spans="2:7" x14ac:dyDescent="0.25">
      <c r="B98" t="s">
        <v>181</v>
      </c>
      <c r="C98" t="s">
        <v>160</v>
      </c>
      <c r="D98" s="87" t="s">
        <v>163</v>
      </c>
      <c r="E98" t="s">
        <v>219</v>
      </c>
      <c r="F98" s="89">
        <v>2.5000000000000001E-3</v>
      </c>
      <c r="G98" s="86">
        <f>VLOOKUP(C98,'National CQUIN details'!A:X,7,0)</f>
        <v>0.25</v>
      </c>
    </row>
    <row r="99" spans="2:7" x14ac:dyDescent="0.25">
      <c r="B99" t="s">
        <v>181</v>
      </c>
      <c r="C99" t="s">
        <v>137</v>
      </c>
      <c r="D99" s="87" t="s">
        <v>138</v>
      </c>
      <c r="E99" t="s">
        <v>77</v>
      </c>
      <c r="F99" s="89">
        <v>1.25E-3</v>
      </c>
      <c r="G99" s="86">
        <f>VLOOKUP(C99,'National CQUIN details'!A:X,7,0)</f>
        <v>1</v>
      </c>
    </row>
    <row r="100" spans="2:7" x14ac:dyDescent="0.25">
      <c r="B100" t="s">
        <v>181</v>
      </c>
      <c r="C100" t="s">
        <v>139</v>
      </c>
      <c r="D100" s="87" t="s">
        <v>140</v>
      </c>
      <c r="E100" t="s">
        <v>77</v>
      </c>
      <c r="F100" s="89">
        <v>1.25E-3</v>
      </c>
      <c r="G100" s="86">
        <f>VLOOKUP(C100,'National CQUIN details'!A:X,7,0)</f>
        <v>1</v>
      </c>
    </row>
    <row r="101" spans="2:7" x14ac:dyDescent="0.25">
      <c r="B101" s="87" t="s">
        <v>181</v>
      </c>
      <c r="C101" s="87" t="s">
        <v>164</v>
      </c>
      <c r="D101" s="87" t="s">
        <v>166</v>
      </c>
      <c r="E101" s="87" t="s">
        <v>179</v>
      </c>
      <c r="F101" s="89">
        <v>1.25E-3</v>
      </c>
      <c r="G101" s="86">
        <f>VLOOKUP(C101,'National CQUIN details'!A:X,7,0)</f>
        <v>1</v>
      </c>
    </row>
    <row r="102" spans="2:7" x14ac:dyDescent="0.25">
      <c r="B102" s="87" t="s">
        <v>181</v>
      </c>
      <c r="C102" s="87" t="s">
        <v>167</v>
      </c>
      <c r="D102" s="87" t="s">
        <v>169</v>
      </c>
      <c r="E102" s="87" t="s">
        <v>179</v>
      </c>
      <c r="F102" s="89">
        <v>1.25E-3</v>
      </c>
      <c r="G102" s="86">
        <f>VLOOKUP(C102,'National CQUIN details'!A:X,7,0)</f>
        <v>1</v>
      </c>
    </row>
    <row r="103" spans="2:7" x14ac:dyDescent="0.25">
      <c r="B103" t="s">
        <v>181</v>
      </c>
      <c r="C103" t="s">
        <v>283</v>
      </c>
      <c r="D103" s="87" t="s">
        <v>435</v>
      </c>
      <c r="E103" t="s">
        <v>77</v>
      </c>
      <c r="F103" s="89" t="str">
        <f ca="1">IF('Goals &amp; Indicator Summary'!$C$33="","",0.125%)</f>
        <v/>
      </c>
      <c r="G103" s="86" t="e">
        <f>VLOOKUP(C103,'National CQUIN details'!A:X,7,0)</f>
        <v>#N/A</v>
      </c>
    </row>
    <row r="104" spans="2:7" x14ac:dyDescent="0.25">
      <c r="B104" s="87" t="s">
        <v>181</v>
      </c>
      <c r="C104" s="87" t="s">
        <v>434</v>
      </c>
      <c r="D104" s="87" t="s">
        <v>435</v>
      </c>
      <c r="E104" s="87" t="s">
        <v>179</v>
      </c>
      <c r="F104" s="89" t="str">
        <f ca="1">IF('Goals &amp; Indicator Summary'!$C$34="","",0.125%)</f>
        <v/>
      </c>
      <c r="G104" s="86" t="e">
        <f>VLOOKUP(C104,'National CQUIN details'!A:X,7,0)</f>
        <v>#N/A</v>
      </c>
    </row>
  </sheetData>
  <sortState ref="B79:G88">
    <sortCondition ref="C79:C8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Info</vt:lpstr>
      <vt:lpstr>Goals &amp; Indicator Summary</vt:lpstr>
      <vt:lpstr>National</vt:lpstr>
      <vt:lpstr>Local</vt:lpstr>
      <vt:lpstr>National CQUIN details</vt:lpstr>
      <vt:lpstr>Example Indicator</vt:lpstr>
      <vt:lpstr>Weightings</vt:lpstr>
      <vt:lpstr>'National CQUIN details'!_Toc465344537</vt:lpstr>
      <vt:lpstr>Nationallist</vt:lpstr>
      <vt:lpstr>NatList</vt:lpstr>
      <vt:lpstr>Natlist2</vt:lpstr>
    </vt:vector>
  </TitlesOfParts>
  <Company>Dudley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LDudley</dc:creator>
  <cp:lastModifiedBy>Simon Chappell</cp:lastModifiedBy>
  <cp:lastPrinted>2016-02-19T16:58:21Z</cp:lastPrinted>
  <dcterms:created xsi:type="dcterms:W3CDTF">2010-11-09T10:45:03Z</dcterms:created>
  <dcterms:modified xsi:type="dcterms:W3CDTF">2018-04-17T10:43:29Z</dcterms:modified>
</cp:coreProperties>
</file>