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L:\NHS CB\Finance\Strategic Finance\Primary Care\Primary Care Contracts\GPs\Core contract\GMS\2020-21 contract implementation\"/>
    </mc:Choice>
  </mc:AlternateContent>
  <xr:revisionPtr revIDLastSave="0" documentId="13_ncr:1_{EDE70D69-36C8-4A02-B85B-DEE93D599888}" xr6:coauthVersionLast="36" xr6:coauthVersionMax="36" xr10:uidLastSave="{00000000-0000-0000-0000-000000000000}"/>
  <bookViews>
    <workbookView xWindow="365" yWindow="161" windowWidth="15313" windowHeight="6147" activeTab="1" xr2:uid="{00000000-000D-0000-FFFF-FFFF00000000}"/>
  </bookViews>
  <sheets>
    <sheet name="About the Ready Reckoners" sheetId="7" r:id="rId1"/>
    <sheet name="Calculator" sheetId="5" r:id="rId2"/>
  </sheets>
  <definedNames>
    <definedName name="_xlnm.Print_Area" localSheetId="0">'About the Ready Reckoners'!$A$1:$F$26</definedName>
    <definedName name="_xlnm.Print_Area" localSheetId="1">Calculator!$A$1:$E$87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4" i="5" l="1"/>
  <c r="C74" i="5" l="1"/>
  <c r="D72" i="5"/>
  <c r="D74" i="5"/>
  <c r="C76" i="5"/>
  <c r="D76" i="5"/>
  <c r="C78" i="5"/>
  <c r="D78" i="5"/>
  <c r="C80" i="5"/>
  <c r="D80" i="5"/>
  <c r="C82" i="5"/>
  <c r="D82" i="5"/>
  <c r="D84" i="5"/>
  <c r="D45" i="5"/>
  <c r="C43" i="5"/>
  <c r="D41" i="5"/>
  <c r="D43" i="5"/>
  <c r="C44" i="5"/>
  <c r="C47" i="5"/>
  <c r="D44" i="5"/>
  <c r="D47" i="5"/>
  <c r="E45" i="5"/>
  <c r="E38" i="5"/>
  <c r="E36" i="5"/>
  <c r="E34" i="5"/>
  <c r="E47" i="5" s="1"/>
  <c r="E41" i="5"/>
  <c r="E43" i="5"/>
  <c r="E44" i="5"/>
</calcChain>
</file>

<file path=xl/sharedStrings.xml><?xml version="1.0" encoding="utf-8"?>
<sst xmlns="http://schemas.openxmlformats.org/spreadsheetml/2006/main" count="108" uniqueCount="87">
  <si>
    <t>Annual funding stream</t>
  </si>
  <si>
    <t>Net Global Sum payment after OOH deduction applied</t>
  </si>
  <si>
    <t>Total indicative net effect</t>
  </si>
  <si>
    <t>Introduction</t>
  </si>
  <si>
    <t>Step 1:</t>
  </si>
  <si>
    <t>Step 2:</t>
  </si>
  <si>
    <t>Step 3:</t>
  </si>
  <si>
    <t>Instructions</t>
  </si>
  <si>
    <t>i.</t>
  </si>
  <si>
    <t>ii.</t>
  </si>
  <si>
    <t>iv.</t>
  </si>
  <si>
    <t>QOF</t>
  </si>
  <si>
    <t>MPIG Correction Factor payment</t>
  </si>
  <si>
    <t>Global Sum calculation</t>
  </si>
  <si>
    <t>Does the practice provide Out of Hours services?</t>
  </si>
  <si>
    <t>i</t>
  </si>
  <si>
    <t>ii</t>
  </si>
  <si>
    <t>iii.</t>
  </si>
  <si>
    <t>Seniority payments</t>
  </si>
  <si>
    <t>v.</t>
  </si>
  <si>
    <t>Global Sum before Out of Hours deduction</t>
  </si>
  <si>
    <t>vi.</t>
  </si>
  <si>
    <t>Network Participation Payment</t>
  </si>
  <si>
    <t>Core PCN funding</t>
  </si>
  <si>
    <t>Clinical Director contribution</t>
  </si>
  <si>
    <t>Extended Hours Access</t>
  </si>
  <si>
    <t>Ready Reckoner - Indicative Practice Contract Funding</t>
  </si>
  <si>
    <t>The calculations for Core PCN Funding are based on the CCG providing the PCN with £1.50 per head of population from their core budget.</t>
  </si>
  <si>
    <t>Step 4:</t>
  </si>
  <si>
    <t>(this helps drive the QOF calculation in the ready reckoner for 2019/20)</t>
  </si>
  <si>
    <t>Step 5:</t>
  </si>
  <si>
    <r>
      <t xml:space="preserve">Please </t>
    </r>
    <r>
      <rPr>
        <u/>
        <sz val="11"/>
        <color theme="1"/>
        <rFont val="Calibri"/>
        <family val="2"/>
        <scheme val="minor"/>
      </rPr>
      <t>complete the highlighted cells</t>
    </r>
    <r>
      <rPr>
        <sz val="11"/>
        <color theme="1"/>
        <rFont val="Calibri"/>
        <family val="2"/>
        <scheme val="minor"/>
      </rPr>
      <t xml:space="preserve"> in the ready reckoner below</t>
    </r>
  </si>
  <si>
    <t>Global Sum payments, which are increasing as a result of resources from the above funding streams being reinvested into Global Sum payments - plus an uplift following the other contract agreements. The increase is from £89.88 to £93.46 from 1 April 2020.</t>
  </si>
  <si>
    <t>The Quality &amp; Outcomes Framework (QOF), for which the £ per point has been uplifted from £187.74 in 2019/20 to £194.83 in 2020/21.</t>
  </si>
  <si>
    <t>The Practice Network Participation payment, payable to practices signing up to become part of a Primary Care Network by the deadline, will remain the same.</t>
  </si>
  <si>
    <t>General Medical Services (GMS) - change in practice income ready reckoner from 1 April 2020</t>
  </si>
  <si>
    <r>
      <t xml:space="preserve">Please insert your estimate of the </t>
    </r>
    <r>
      <rPr>
        <u/>
        <sz val="11"/>
        <color theme="1"/>
        <rFont val="Calibri"/>
        <family val="2"/>
        <scheme val="minor"/>
      </rPr>
      <t>average number of weighted patients</t>
    </r>
    <r>
      <rPr>
        <sz val="11"/>
        <color theme="1"/>
        <rFont val="Calibri"/>
        <family val="2"/>
        <scheme val="minor"/>
      </rPr>
      <t xml:space="preserve"> you expect to be registered at your practice in </t>
    </r>
    <r>
      <rPr>
        <u/>
        <sz val="11"/>
        <color theme="1"/>
        <rFont val="Calibri"/>
        <family val="2"/>
        <scheme val="minor"/>
      </rPr>
      <t>2020/21</t>
    </r>
    <r>
      <rPr>
        <sz val="11"/>
        <color theme="1"/>
        <rFont val="Calibri"/>
        <family val="2"/>
        <scheme val="minor"/>
      </rPr>
      <t xml:space="preserve"> in the following cell:</t>
    </r>
  </si>
  <si>
    <t>(this drives the Global Sum calculations in the ready reckoner for 2020/21)</t>
  </si>
  <si>
    <r>
      <t xml:space="preserve">Please insert your estimate of the </t>
    </r>
    <r>
      <rPr>
        <u/>
        <sz val="11"/>
        <color theme="1"/>
        <rFont val="Calibri"/>
        <family val="2"/>
        <scheme val="minor"/>
      </rPr>
      <t>average number of patients that were registered</t>
    </r>
    <r>
      <rPr>
        <sz val="11"/>
        <color theme="1"/>
        <rFont val="Calibri"/>
        <family val="2"/>
        <scheme val="minor"/>
      </rPr>
      <t xml:space="preserve"> at your practice in </t>
    </r>
    <r>
      <rPr>
        <u/>
        <sz val="11"/>
        <color theme="1"/>
        <rFont val="Calibri"/>
        <family val="2"/>
        <scheme val="minor"/>
      </rPr>
      <t>2019/20</t>
    </r>
    <r>
      <rPr>
        <sz val="11"/>
        <color theme="1"/>
        <rFont val="Calibri"/>
        <family val="2"/>
        <scheme val="minor"/>
      </rPr>
      <t xml:space="preserve"> in the following cell:</t>
    </r>
  </si>
  <si>
    <r>
      <t xml:space="preserve">Please insert your estimate of the </t>
    </r>
    <r>
      <rPr>
        <u/>
        <sz val="11"/>
        <color theme="1"/>
        <rFont val="Calibri"/>
        <family val="2"/>
        <scheme val="minor"/>
      </rPr>
      <t>average number of patients that will be registered</t>
    </r>
    <r>
      <rPr>
        <sz val="11"/>
        <color theme="1"/>
        <rFont val="Calibri"/>
        <family val="2"/>
        <scheme val="minor"/>
      </rPr>
      <t xml:space="preserve"> at your practice in </t>
    </r>
    <r>
      <rPr>
        <u/>
        <sz val="11"/>
        <color theme="1"/>
        <rFont val="Calibri"/>
        <family val="2"/>
        <scheme val="minor"/>
      </rPr>
      <t>2020/21</t>
    </r>
    <r>
      <rPr>
        <sz val="11"/>
        <color theme="1"/>
        <rFont val="Calibri"/>
        <family val="2"/>
        <scheme val="minor"/>
      </rPr>
      <t xml:space="preserve"> in the following cell:</t>
    </r>
  </si>
  <si>
    <t>(this helps drive the QOF calculation in the ready reckoner for 2020/21)</t>
  </si>
  <si>
    <t>This column is for practices to input their actual or anticipated earnings for each funding stream for 2019/20</t>
  </si>
  <si>
    <t>Indicative funding from 
1 April 2020</t>
  </si>
  <si>
    <t>Difference between 2019/20 funding and indicative funding from 1 April 2020 (a positive figure is an increase in funding, a negative is a decrease)</t>
  </si>
  <si>
    <t>Less new Out of Hours deduction, if applicable (changes from 4.82% in 2019/20 to 4.77% in 2020/21).</t>
  </si>
  <si>
    <t>Maximum Network Contract Funding for 2020/21</t>
  </si>
  <si>
    <t>(this drives the calculation of some of the Network funding in the ready reckoner for 2020/21)</t>
  </si>
  <si>
    <t>The calculations for Extended Hours Access Funding are based on the Network satisfying the requirements in the Specification.</t>
  </si>
  <si>
    <t>Indicative Network Contract Funding</t>
  </si>
  <si>
    <t>No</t>
  </si>
  <si>
    <t>Funding available per registered patient 
(unless otherwise stated)</t>
  </si>
  <si>
    <t>(this drives the calculation of the PCN Care Home Premium)</t>
  </si>
  <si>
    <t xml:space="preserve">v. </t>
  </si>
  <si>
    <t xml:space="preserve">The calculation for the PCN Care Home Premium are based on the Network satisfying the requirements in the specification. </t>
  </si>
  <si>
    <t>Indicative Practice Contract Funding</t>
  </si>
  <si>
    <t>(MPIG is reduced to zero in 2020/21 - i.e.total payments are reduced by the 2019/20 amount)</t>
  </si>
  <si>
    <t>(Seniority is reduced to zero in 2020/21 - i.e.total payments are reduced by the 2019/20 amount)</t>
  </si>
  <si>
    <t>Minimum Practice Income Guarantee (MPIG) Correction Factor payments are being reduced to zero in 2020/21.  Please insert your 2019/20 payment in cell C27 on the "Calculator" tab.</t>
  </si>
  <si>
    <t>Seniority payments are also being reduced to zero in 2020/21. Please include your 2019/20 payment total in box C29 of the "Calculator" tab.</t>
  </si>
  <si>
    <t>vi</t>
  </si>
  <si>
    <t>At the same time, the Out of Hours (OOH) per cent adjustment is being reduced from 4.82 per cent to 4.77 per cent, with the net effect being that practices receive the full value of income reinvested into Global Sum from (i) and (ii), above, without an OOH deduction being applied to this reinvested funding.</t>
  </si>
  <si>
    <t>The calculations for Clinical Director Funding are based on the Network satisfying the requirements in the Specification from 1 April 2020 at £0.722 per head of population.</t>
  </si>
  <si>
    <t>Indicative Primary Care Network (PCN) Contract income ready reckoner from 1 April 2020</t>
  </si>
  <si>
    <t>Ready reckoners: 2020/21</t>
  </si>
  <si>
    <t>a)</t>
  </si>
  <si>
    <t>b)</t>
  </si>
  <si>
    <t>General Medical Services (GMS) &amp; Primary Care Network (PCN) - change in practice income ready reckoner  from 1 April 2020</t>
  </si>
  <si>
    <r>
      <t xml:space="preserve">The </t>
    </r>
    <r>
      <rPr>
        <u/>
        <sz val="11"/>
        <color theme="1"/>
        <rFont val="Calibri"/>
        <family val="2"/>
        <scheme val="minor"/>
      </rPr>
      <t>indicative funding and net effect</t>
    </r>
    <r>
      <rPr>
        <sz val="11"/>
        <color theme="1"/>
        <rFont val="Calibri"/>
        <family val="2"/>
        <scheme val="minor"/>
      </rPr>
      <t xml:space="preserve"> of all of the changes will be shown at the bottom of the table (</t>
    </r>
    <r>
      <rPr>
        <u/>
        <sz val="11"/>
        <color theme="1"/>
        <rFont val="Calibri"/>
        <family val="2"/>
        <scheme val="minor"/>
      </rPr>
      <t>see cell D47</t>
    </r>
    <r>
      <rPr>
        <sz val="11"/>
        <color theme="1"/>
        <rFont val="Calibri"/>
        <family val="2"/>
        <scheme val="minor"/>
      </rPr>
      <t>).</t>
    </r>
  </si>
  <si>
    <t>There are two ready reckoners provided on this tab to provide indicative funding changes, from April 2020, for:</t>
  </si>
  <si>
    <t>General Medical Services practices - from row 10.</t>
  </si>
  <si>
    <t>Primary Care Networks (PCN) - from row 50.</t>
  </si>
  <si>
    <r>
      <t xml:space="preserve">Please insert the total number of </t>
    </r>
    <r>
      <rPr>
        <u/>
        <sz val="11"/>
        <color theme="1"/>
        <rFont val="Calibri"/>
        <family val="2"/>
        <scheme val="minor"/>
      </rPr>
      <t>registered</t>
    </r>
    <r>
      <rPr>
        <sz val="11"/>
        <color theme="1"/>
        <rFont val="Calibri"/>
        <family val="2"/>
        <scheme val="minor"/>
      </rPr>
      <t xml:space="preserve"> patients </t>
    </r>
    <r>
      <rPr>
        <u/>
        <sz val="11"/>
        <color theme="1"/>
        <rFont val="Calibri"/>
        <family val="2"/>
        <scheme val="minor"/>
      </rPr>
      <t>for the practices across the Network at 1 January 2020</t>
    </r>
    <r>
      <rPr>
        <sz val="11"/>
        <color theme="1"/>
        <rFont val="Calibri"/>
        <family val="2"/>
        <scheme val="minor"/>
      </rPr>
      <t xml:space="preserve"> in the following cell:</t>
    </r>
  </si>
  <si>
    <r>
      <t xml:space="preserve">Please insert the total number of </t>
    </r>
    <r>
      <rPr>
        <u/>
        <sz val="11"/>
        <color theme="1"/>
        <rFont val="Calibri"/>
        <family val="2"/>
        <scheme val="minor"/>
      </rPr>
      <t>weighted</t>
    </r>
    <r>
      <rPr>
        <sz val="11"/>
        <color theme="1"/>
        <rFont val="Calibri"/>
        <family val="2"/>
        <scheme val="minor"/>
      </rPr>
      <t xml:space="preserve"> patients </t>
    </r>
    <r>
      <rPr>
        <u/>
        <sz val="11"/>
        <color theme="1"/>
        <rFont val="Calibri"/>
        <family val="2"/>
        <scheme val="minor"/>
      </rPr>
      <t>for the practices across the Network at 1 January 2020</t>
    </r>
    <r>
      <rPr>
        <sz val="11"/>
        <color theme="1"/>
        <rFont val="Calibri"/>
        <family val="2"/>
        <scheme val="minor"/>
      </rPr>
      <t xml:space="preserve"> in the following cell:</t>
    </r>
  </si>
  <si>
    <r>
      <t xml:space="preserve">Please insert the estimated </t>
    </r>
    <r>
      <rPr>
        <u/>
        <sz val="11"/>
        <color theme="1"/>
        <rFont val="Calibri"/>
        <family val="2"/>
        <scheme val="minor"/>
      </rPr>
      <t>number of CQC registered care home and nursing home beds</t>
    </r>
    <r>
      <rPr>
        <sz val="11"/>
        <color theme="1"/>
        <rFont val="Calibri"/>
        <family val="2"/>
        <scheme val="minor"/>
      </rPr>
      <t xml:space="preserve"> within the PCN from October 2020 in the following cell:</t>
    </r>
  </si>
  <si>
    <t>Ready Reckoner - Maximum Network Funding Available</t>
  </si>
  <si>
    <r>
      <t xml:space="preserve">The </t>
    </r>
    <r>
      <rPr>
        <u/>
        <sz val="11"/>
        <color theme="1"/>
        <rFont val="Calibri"/>
        <family val="2"/>
        <scheme val="minor"/>
      </rPr>
      <t>indicative Network Contract funding</t>
    </r>
    <r>
      <rPr>
        <sz val="11"/>
        <color theme="1"/>
        <rFont val="Calibri"/>
        <family val="2"/>
        <scheme val="minor"/>
      </rPr>
      <t xml:space="preserve"> will be shown at the bottom of the table (</t>
    </r>
    <r>
      <rPr>
        <u/>
        <sz val="11"/>
        <color theme="1"/>
        <rFont val="Calibri"/>
        <family val="2"/>
        <scheme val="minor"/>
      </rPr>
      <t>see cell D83</t>
    </r>
    <r>
      <rPr>
        <sz val="11"/>
        <color theme="1"/>
        <rFont val="Calibri"/>
        <family val="2"/>
        <scheme val="minor"/>
      </rPr>
      <t>).</t>
    </r>
  </si>
  <si>
    <t>As in previous years, this ready reckoner has been produced by NHS England &amp; NHS Improvement in partnership with the GPC and is intended to provide an indication of the changes in income streams that may affect a GMS practice and Primary Care Network (PCN) from 1 April 2020.  Figures are indicative and do not provide any guarantee of income.</t>
  </si>
  <si>
    <t>They focus on changes to funding streams announced following the GMS contract negotiations for 2020/21, including those listed below:</t>
  </si>
  <si>
    <t>Impact &amp; Investment Fund (assumes 100% achievement)</t>
  </si>
  <si>
    <t>The calculations for the Additional Roles Reimbursement sum are based on the Network satisfying the requirements in the Specification. The calculations are based on the maximum reimbursable sum for the PCN.</t>
  </si>
  <si>
    <t>Additional Roles Reimbursement sum (funding figure per weighted patients)</t>
  </si>
  <si>
    <t>The calculations for the Impact &amp; Investment Fund are based on 100% achievement, actual income will depend on PCN performance.</t>
  </si>
  <si>
    <t>PCN Care Home Premium:  £60 per bed, based on CQC data on beds within services registered as care home services with nursing (CHN) and care home services without nursing (CHS) in England *</t>
  </si>
  <si>
    <t>https://www.cqc.org.uk/guidance-providers/regulations-enforcement/service-types</t>
  </si>
  <si>
    <t>* See link for further information on the definition of care home services for this purpose:</t>
  </si>
  <si>
    <r>
      <rPr>
        <u/>
        <sz val="11"/>
        <color theme="1"/>
        <rFont val="Arial"/>
        <family val="2"/>
      </rPr>
      <t>Notes</t>
    </r>
    <r>
      <rPr>
        <sz val="11"/>
        <color theme="1"/>
        <rFont val="Arial"/>
        <family val="2"/>
      </rPr>
      <t xml:space="preserve"> 
(a) There are a range of factors in addition to the contract changes that may affect practice income – including, for example
changes to QOF achievement rates etc.   
(b)  Where the ready reckoner asks for registered and weighted patients numbers to be input, practices could draw on data from NHAIS / PCSE Online to inform these numbers</t>
    </r>
    <r>
      <rPr>
        <b/>
        <sz val="11"/>
        <color theme="1"/>
        <rFont val="Arial"/>
        <family val="2"/>
      </rPr>
      <t xml:space="preserve"> [DN - insert link]</t>
    </r>
  </si>
  <si>
    <r>
      <rPr>
        <u/>
        <sz val="11"/>
        <color theme="1"/>
        <rFont val="Arial"/>
        <family val="2"/>
      </rPr>
      <t>Notes</t>
    </r>
    <r>
      <rPr>
        <sz val="11"/>
        <color theme="1"/>
        <rFont val="Arial"/>
        <family val="2"/>
      </rPr>
      <t xml:space="preserve">
There are also a range of factors that may affect Network income – including, for example delays to recruiting new staff or staff recruited and paid less than the maximum reimbursable salaries,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</si>
</sst>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164" formatCode="&quot;£&quot;#,##0"/>
    <numFmt numFmtId="165" formatCode="&quot;£&quot;#,##0;[Red]\(&quot;£&quot;#,##0\)"/>
    <numFmt numFmtId="166" formatCode="&quot;£&quot;#,##0.000;[Red]\-&quot;£&quot;#,##0.000"/>
  </numFmts>
  <fonts count="13"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u/>
      <sz val="14"/>
      <color theme="1"/>
      <name val="Calibri"/>
      <family val="2"/>
      <scheme val="minor"/>
    </font>
    <font>
      <b/>
      <u/>
      <sz val="14"/>
      <color theme="1"/>
      <name val="Arial"/>
      <family val="2"/>
    </font>
    <font>
      <sz val="11"/>
      <color theme="1"/>
      <name val="Arial"/>
      <family val="2"/>
    </font>
    <font>
      <b/>
      <sz val="11"/>
      <color theme="1"/>
      <name val="Arial"/>
      <family val="2"/>
    </font>
    <font>
      <u/>
      <sz val="11"/>
      <color theme="1"/>
      <name val="Calibri"/>
      <family val="2"/>
      <scheme val="minor"/>
    </font>
    <font>
      <u/>
      <sz val="11"/>
      <color theme="1"/>
      <name val="Arial"/>
      <family val="2"/>
    </font>
    <font>
      <b/>
      <u/>
      <sz val="12"/>
      <name val="Arial"/>
      <family val="2"/>
    </font>
    <font>
      <b/>
      <sz val="18"/>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BE5FF"/>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12" fillId="0" borderId="0" applyNumberFormat="0" applyFill="0" applyBorder="0" applyAlignment="0" applyProtection="0"/>
  </cellStyleXfs>
  <cellXfs count="126">
    <xf numFmtId="0" fontId="0" fillId="0" borderId="0" xfId="0"/>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0" fillId="0" borderId="0" xfId="0" applyBorder="1" applyProtection="1"/>
    <xf numFmtId="0" fontId="0" fillId="0" borderId="0" xfId="0" applyBorder="1" applyAlignment="1" applyProtection="1">
      <alignment horizontal="left"/>
    </xf>
    <xf numFmtId="0" fontId="0" fillId="0" borderId="0" xfId="0" applyBorder="1" applyAlignment="1" applyProtection="1">
      <alignment horizontal="left" wrapText="1"/>
    </xf>
    <xf numFmtId="0" fontId="0" fillId="0" borderId="0" xfId="0" applyBorder="1" applyAlignment="1" applyProtection="1"/>
    <xf numFmtId="0" fontId="0" fillId="0" borderId="0" xfId="0" applyBorder="1" applyAlignment="1" applyProtection="1">
      <alignment wrapText="1"/>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1" fillId="0" borderId="1" xfId="0" applyFont="1" applyBorder="1" applyAlignment="1" applyProtection="1">
      <alignment vertical="center" wrapText="1"/>
    </xf>
    <xf numFmtId="0" fontId="0" fillId="0" borderId="1" xfId="0" applyBorder="1" applyAlignment="1" applyProtection="1">
      <alignment vertical="center" wrapText="1"/>
    </xf>
    <xf numFmtId="0" fontId="0" fillId="0" borderId="1" xfId="0" applyBorder="1" applyAlignment="1" applyProtection="1">
      <alignment horizontal="left" vertical="center" wrapText="1" indent="1"/>
    </xf>
    <xf numFmtId="164" fontId="0" fillId="0" borderId="1" xfId="0" applyNumberFormat="1" applyFill="1" applyBorder="1" applyAlignment="1" applyProtection="1">
      <alignment horizontal="center" vertical="center" wrapText="1"/>
    </xf>
    <xf numFmtId="3" fontId="1" fillId="2" borderId="2" xfId="0" applyNumberFormat="1" applyFont="1" applyFill="1" applyBorder="1" applyAlignment="1" applyProtection="1">
      <alignment horizontal="center"/>
      <protection locked="0"/>
    </xf>
    <xf numFmtId="0" fontId="0" fillId="0" borderId="5" xfId="0" applyBorder="1" applyProtection="1"/>
    <xf numFmtId="0" fontId="0" fillId="0" borderId="6" xfId="0" applyBorder="1" applyProtection="1"/>
    <xf numFmtId="0" fontId="0" fillId="0" borderId="7" xfId="0" applyBorder="1" applyProtection="1"/>
    <xf numFmtId="0" fontId="3" fillId="0" borderId="6" xfId="0" applyFont="1" applyBorder="1" applyAlignment="1" applyProtection="1">
      <alignment horizontal="left"/>
    </xf>
    <xf numFmtId="0" fontId="1" fillId="0" borderId="6" xfId="0" applyFont="1" applyBorder="1" applyAlignment="1" applyProtection="1">
      <alignment horizontal="left"/>
    </xf>
    <xf numFmtId="0" fontId="1" fillId="3" borderId="6" xfId="0" applyFont="1" applyFill="1" applyBorder="1" applyAlignment="1" applyProtection="1">
      <alignment horizontal="left"/>
    </xf>
    <xf numFmtId="0" fontId="0" fillId="0" borderId="6" xfId="0" applyBorder="1" applyAlignment="1" applyProtection="1">
      <alignment horizontal="left"/>
    </xf>
    <xf numFmtId="0" fontId="2" fillId="0" borderId="7" xfId="0" applyFont="1" applyBorder="1" applyAlignment="1" applyProtection="1">
      <alignment horizontal="center" wrapText="1"/>
    </xf>
    <xf numFmtId="0" fontId="0" fillId="0" borderId="7" xfId="0" applyBorder="1" applyAlignment="1" applyProtection="1">
      <alignment horizontal="left" wrapText="1"/>
    </xf>
    <xf numFmtId="0" fontId="0" fillId="0" borderId="7" xfId="0" applyBorder="1" applyAlignment="1" applyProtection="1"/>
    <xf numFmtId="0" fontId="0" fillId="0" borderId="7" xfId="0" applyBorder="1" applyAlignment="1" applyProtection="1">
      <alignment wrapText="1"/>
    </xf>
    <xf numFmtId="0" fontId="0" fillId="0" borderId="9" xfId="0" applyBorder="1" applyProtection="1"/>
    <xf numFmtId="0" fontId="3" fillId="0" borderId="8" xfId="0" applyFont="1" applyBorder="1" applyAlignment="1" applyProtection="1">
      <alignment horizontal="center" vertical="center" wrapText="1"/>
    </xf>
    <xf numFmtId="0" fontId="1" fillId="0" borderId="9" xfId="0" applyFont="1" applyBorder="1" applyAlignment="1" applyProtection="1">
      <alignment horizontal="right"/>
    </xf>
    <xf numFmtId="0" fontId="1" fillId="0" borderId="8" xfId="0" applyFont="1" applyBorder="1" applyAlignment="1" applyProtection="1">
      <alignment vertical="center" wrapText="1"/>
    </xf>
    <xf numFmtId="0" fontId="0" fillId="0" borderId="9" xfId="0" applyBorder="1" applyAlignment="1" applyProtection="1">
      <alignment horizontal="right"/>
    </xf>
    <xf numFmtId="0" fontId="0" fillId="0" borderId="10" xfId="0" applyBorder="1" applyProtection="1"/>
    <xf numFmtId="0" fontId="3" fillId="0" borderId="11" xfId="0" applyFont="1" applyFill="1" applyBorder="1" applyAlignment="1" applyProtection="1">
      <alignment horizontal="left" vertical="top" wrapText="1"/>
    </xf>
    <xf numFmtId="6" fontId="3" fillId="0" borderId="11" xfId="0" applyNumberFormat="1" applyFont="1" applyBorder="1" applyAlignment="1" applyProtection="1">
      <alignment horizontal="center" vertical="center" wrapText="1"/>
    </xf>
    <xf numFmtId="0" fontId="0" fillId="0" borderId="3" xfId="0" applyBorder="1" applyProtection="1"/>
    <xf numFmtId="0" fontId="6" fillId="0" borderId="0" xfId="0" applyFont="1" applyBorder="1" applyProtection="1"/>
    <xf numFmtId="0" fontId="6" fillId="0" borderId="0" xfId="0" applyFont="1" applyBorder="1" applyAlignment="1" applyProtection="1">
      <alignment horizontal="left" vertical="top" wrapText="1"/>
    </xf>
    <xf numFmtId="0" fontId="4" fillId="0" borderId="3" xfId="0" applyFont="1" applyFill="1" applyBorder="1" applyProtection="1"/>
    <xf numFmtId="0" fontId="0" fillId="0" borderId="4" xfId="0" applyFill="1" applyBorder="1" applyProtection="1"/>
    <xf numFmtId="0" fontId="5" fillId="0" borderId="0" xfId="0" applyFont="1" applyFill="1" applyBorder="1" applyAlignment="1" applyProtection="1">
      <alignment horizontal="center"/>
    </xf>
    <xf numFmtId="0" fontId="6" fillId="0" borderId="0" xfId="0" applyFont="1" applyAlignment="1">
      <alignment horizontal="right"/>
    </xf>
    <xf numFmtId="0" fontId="6" fillId="0" borderId="0" xfId="0" applyFont="1"/>
    <xf numFmtId="0" fontId="6" fillId="0" borderId="0" xfId="0" applyFont="1" applyAlignment="1">
      <alignment horizontal="right" vertical="top"/>
    </xf>
    <xf numFmtId="0" fontId="7" fillId="0" borderId="0" xfId="0" applyFont="1" applyFill="1" applyBorder="1" applyAlignment="1" applyProtection="1">
      <alignment horizontal="left" vertical="top" wrapText="1"/>
    </xf>
    <xf numFmtId="0" fontId="0" fillId="0" borderId="14" xfId="0" applyBorder="1" applyAlignment="1" applyProtection="1">
      <alignment horizontal="right"/>
    </xf>
    <xf numFmtId="0" fontId="0" fillId="0" borderId="12" xfId="0" applyBorder="1" applyAlignment="1" applyProtection="1">
      <alignment horizontal="left" vertical="center" wrapText="1" indent="1"/>
    </xf>
    <xf numFmtId="164" fontId="0" fillId="0" borderId="12" xfId="0" applyNumberFormat="1" applyFill="1" applyBorder="1" applyAlignment="1" applyProtection="1">
      <alignment horizontal="center" vertical="center" wrapText="1"/>
    </xf>
    <xf numFmtId="6" fontId="1" fillId="0" borderId="16" xfId="0" applyNumberFormat="1" applyFont="1" applyBorder="1" applyAlignment="1" applyProtection="1">
      <alignment horizontal="center" vertical="center" wrapText="1"/>
    </xf>
    <xf numFmtId="0" fontId="1" fillId="0" borderId="14" xfId="0" applyFont="1" applyBorder="1" applyAlignment="1" applyProtection="1">
      <alignment horizontal="right"/>
    </xf>
    <xf numFmtId="0" fontId="1" fillId="0" borderId="12" xfId="0" applyFont="1" applyBorder="1" applyAlignment="1" applyProtection="1">
      <alignment horizontal="left" vertical="center" wrapText="1" indent="1"/>
    </xf>
    <xf numFmtId="165" fontId="0" fillId="0" borderId="1" xfId="0" applyNumberFormat="1" applyFill="1" applyBorder="1" applyAlignment="1" applyProtection="1">
      <alignment horizontal="center" vertical="center" wrapText="1"/>
    </xf>
    <xf numFmtId="6" fontId="1" fillId="0" borderId="8" xfId="0" applyNumberFormat="1" applyFont="1" applyBorder="1" applyAlignment="1" applyProtection="1">
      <alignment horizontal="center" vertical="center" wrapText="1"/>
    </xf>
    <xf numFmtId="6" fontId="0" fillId="0" borderId="1" xfId="0" applyNumberFormat="1" applyBorder="1" applyAlignment="1" applyProtection="1">
      <alignment horizontal="center" vertical="center" wrapText="1"/>
    </xf>
    <xf numFmtId="6" fontId="0" fillId="0" borderId="12" xfId="0" applyNumberFormat="1" applyBorder="1" applyAlignment="1" applyProtection="1">
      <alignment horizontal="center" vertical="center" wrapText="1"/>
    </xf>
    <xf numFmtId="0" fontId="0" fillId="0" borderId="0" xfId="0" applyAlignment="1">
      <alignment vertical="center"/>
    </xf>
    <xf numFmtId="6" fontId="3" fillId="0" borderId="17" xfId="0" applyNumberFormat="1"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164" fontId="0" fillId="0" borderId="19" xfId="0" applyNumberFormat="1" applyFill="1" applyBorder="1" applyAlignment="1" applyProtection="1">
      <alignment horizontal="center" vertical="center" wrapText="1"/>
    </xf>
    <xf numFmtId="6" fontId="3" fillId="0" borderId="21" xfId="0" applyNumberFormat="1"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6" fontId="3" fillId="0" borderId="26" xfId="0" applyNumberFormat="1" applyFont="1" applyBorder="1" applyAlignment="1" applyProtection="1">
      <alignment horizontal="center" vertical="center" wrapText="1"/>
    </xf>
    <xf numFmtId="0" fontId="0" fillId="0" borderId="27" xfId="0" applyBorder="1" applyProtection="1"/>
    <xf numFmtId="0" fontId="0" fillId="0" borderId="28" xfId="0" applyBorder="1" applyAlignment="1" applyProtection="1"/>
    <xf numFmtId="0" fontId="0" fillId="0" borderId="28" xfId="0" applyBorder="1" applyAlignment="1" applyProtection="1">
      <alignment wrapText="1"/>
    </xf>
    <xf numFmtId="0" fontId="0" fillId="0" borderId="29" xfId="0" applyBorder="1" applyAlignment="1" applyProtection="1">
      <alignment wrapText="1"/>
    </xf>
    <xf numFmtId="0" fontId="6" fillId="0" borderId="0" xfId="0" applyFont="1" applyAlignment="1">
      <alignment vertical="top" wrapText="1"/>
    </xf>
    <xf numFmtId="0" fontId="9" fillId="0" borderId="0" xfId="0" applyFont="1" applyBorder="1" applyAlignment="1" applyProtection="1">
      <alignment horizontal="left" vertical="top" wrapText="1"/>
    </xf>
    <xf numFmtId="0" fontId="6" fillId="0" borderId="0" xfId="0" applyFont="1" applyAlignment="1">
      <alignment horizontal="left" vertical="top" wrapText="1"/>
    </xf>
    <xf numFmtId="0" fontId="6" fillId="0" borderId="0" xfId="0" applyFont="1" applyAlignment="1">
      <alignment vertical="top"/>
    </xf>
    <xf numFmtId="6" fontId="0" fillId="0" borderId="23" xfId="0" applyNumberFormat="1" applyBorder="1" applyAlignment="1" applyProtection="1">
      <alignment horizontal="center" vertical="center" wrapText="1"/>
    </xf>
    <xf numFmtId="0" fontId="4" fillId="0" borderId="7" xfId="0" applyFont="1" applyBorder="1" applyAlignment="1" applyProtection="1"/>
    <xf numFmtId="0" fontId="3" fillId="0" borderId="7" xfId="0" applyFont="1" applyBorder="1" applyAlignment="1" applyProtection="1">
      <alignment horizontal="center" vertical="center" wrapText="1"/>
    </xf>
    <xf numFmtId="6" fontId="1" fillId="0" borderId="7" xfId="0" applyNumberFormat="1" applyFont="1" applyBorder="1" applyAlignment="1" applyProtection="1">
      <alignment horizontal="center" vertical="center" wrapText="1"/>
    </xf>
    <xf numFmtId="6" fontId="3" fillId="0" borderId="7" xfId="0" applyNumberFormat="1" applyFont="1" applyBorder="1" applyAlignment="1" applyProtection="1">
      <alignment horizontal="center" vertical="center" wrapText="1"/>
    </xf>
    <xf numFmtId="0" fontId="0" fillId="0" borderId="28" xfId="0" applyBorder="1" applyProtection="1"/>
    <xf numFmtId="0" fontId="0" fillId="0" borderId="29" xfId="0" applyBorder="1" applyProtection="1"/>
    <xf numFmtId="0" fontId="2" fillId="0" borderId="7" xfId="0" applyFont="1" applyBorder="1" applyAlignment="1" applyProtection="1">
      <alignment horizontal="center" vertical="top" wrapText="1"/>
    </xf>
    <xf numFmtId="6" fontId="1" fillId="0" borderId="7" xfId="0" applyNumberFormat="1" applyFont="1" applyBorder="1" applyAlignment="1" applyProtection="1">
      <alignment horizontal="center" vertical="center" wrapText="1"/>
    </xf>
    <xf numFmtId="0" fontId="1" fillId="0" borderId="6" xfId="0" applyFont="1" applyFill="1" applyBorder="1" applyAlignment="1" applyProtection="1">
      <alignment horizontal="left"/>
    </xf>
    <xf numFmtId="0" fontId="0" fillId="0" borderId="6" xfId="0" applyFont="1" applyFill="1" applyBorder="1" applyAlignment="1" applyProtection="1">
      <alignment horizontal="left"/>
    </xf>
    <xf numFmtId="0" fontId="0" fillId="0" borderId="0" xfId="0" applyFont="1" applyBorder="1" applyProtection="1"/>
    <xf numFmtId="0" fontId="0" fillId="0" borderId="0" xfId="0" applyFont="1" applyBorder="1" applyAlignment="1" applyProtection="1"/>
    <xf numFmtId="0" fontId="1" fillId="2" borderId="2" xfId="0" applyFont="1" applyFill="1" applyBorder="1" applyAlignment="1" applyProtection="1">
      <alignment horizontal="center"/>
    </xf>
    <xf numFmtId="0" fontId="6" fillId="0" borderId="0" xfId="0" applyFont="1" applyAlignment="1">
      <alignment wrapText="1"/>
    </xf>
    <xf numFmtId="0" fontId="10" fillId="0" borderId="0" xfId="0" applyFont="1" applyBorder="1" applyProtection="1"/>
    <xf numFmtId="0" fontId="11" fillId="0" borderId="0" xfId="0" applyFont="1"/>
    <xf numFmtId="0" fontId="5" fillId="0" borderId="0" xfId="0" applyFont="1" applyFill="1" applyBorder="1" applyAlignment="1" applyProtection="1">
      <alignment horizontal="left"/>
    </xf>
    <xf numFmtId="6" fontId="1" fillId="2" borderId="1" xfId="0" applyNumberFormat="1" applyFont="1" applyFill="1" applyBorder="1" applyAlignment="1" applyProtection="1">
      <alignment horizontal="center" vertical="center" wrapText="1"/>
      <protection locked="0"/>
    </xf>
    <xf numFmtId="164" fontId="1" fillId="2" borderId="1" xfId="0" applyNumberFormat="1" applyFont="1" applyFill="1" applyBorder="1" applyAlignment="1" applyProtection="1">
      <alignment horizontal="center" vertical="center" wrapText="1"/>
      <protection locked="0"/>
    </xf>
    <xf numFmtId="164" fontId="1" fillId="2" borderId="12" xfId="0" applyNumberFormat="1" applyFont="1" applyFill="1" applyBorder="1" applyAlignment="1" applyProtection="1">
      <alignment horizontal="center" vertical="center" wrapText="1"/>
    </xf>
    <xf numFmtId="6" fontId="1" fillId="0" borderId="7" xfId="0" applyNumberFormat="1" applyFont="1" applyBorder="1" applyAlignment="1" applyProtection="1">
      <alignment horizontal="center" vertical="center" wrapText="1"/>
    </xf>
    <xf numFmtId="6" fontId="0" fillId="0" borderId="23" xfId="0" applyNumberFormat="1" applyBorder="1" applyAlignment="1" applyProtection="1">
      <alignment horizontal="center" vertical="center" wrapText="1"/>
    </xf>
    <xf numFmtId="0" fontId="1" fillId="0" borderId="30" xfId="0" applyFont="1" applyBorder="1" applyAlignment="1" applyProtection="1">
      <alignment horizontal="right" vertical="center"/>
    </xf>
    <xf numFmtId="0" fontId="1" fillId="0" borderId="31" xfId="0" applyFont="1" applyBorder="1" applyAlignment="1" applyProtection="1">
      <alignment horizontal="left" vertical="center" wrapText="1"/>
    </xf>
    <xf numFmtId="8" fontId="0" fillId="4" borderId="32" xfId="0" applyNumberFormat="1" applyFill="1" applyBorder="1" applyAlignment="1" applyProtection="1">
      <alignment horizontal="center" vertical="center" wrapText="1"/>
    </xf>
    <xf numFmtId="0" fontId="12" fillId="0" borderId="0" xfId="1" applyAlignment="1">
      <alignment horizontal="center"/>
    </xf>
    <xf numFmtId="0" fontId="1" fillId="0" borderId="12" xfId="0" applyFont="1" applyBorder="1" applyAlignment="1" applyProtection="1">
      <alignment horizontal="left" vertical="center" wrapText="1"/>
    </xf>
    <xf numFmtId="0" fontId="1" fillId="0" borderId="13" xfId="0" applyFont="1" applyBorder="1" applyAlignment="1" applyProtection="1">
      <alignment horizontal="left" vertical="center" wrapText="1"/>
    </xf>
    <xf numFmtId="8" fontId="0" fillId="4" borderId="19" xfId="0" applyNumberFormat="1" applyFill="1" applyBorder="1" applyAlignment="1" applyProtection="1">
      <alignment horizontal="center" vertical="center" wrapText="1"/>
    </xf>
    <xf numFmtId="8" fontId="0" fillId="4" borderId="20" xfId="0" applyNumberFormat="1" applyFill="1" applyBorder="1" applyAlignment="1" applyProtection="1">
      <alignment horizontal="center" vertical="center" wrapText="1"/>
    </xf>
    <xf numFmtId="6" fontId="0" fillId="0" borderId="23" xfId="0" applyNumberFormat="1" applyBorder="1" applyAlignment="1" applyProtection="1">
      <alignment horizontal="center" vertical="center" wrapText="1"/>
    </xf>
    <xf numFmtId="6" fontId="0" fillId="0" borderId="24" xfId="0" applyNumberFormat="1" applyBorder="1" applyAlignment="1" applyProtection="1">
      <alignment horizontal="center" vertical="center" wrapText="1"/>
    </xf>
    <xf numFmtId="0" fontId="1" fillId="0" borderId="14" xfId="0" applyFont="1" applyBorder="1" applyAlignment="1" applyProtection="1">
      <alignment horizontal="right" vertical="center" wrapText="1"/>
    </xf>
    <xf numFmtId="0" fontId="1" fillId="0" borderId="15" xfId="0" applyFont="1" applyBorder="1" applyAlignment="1" applyProtection="1">
      <alignment horizontal="right" vertical="center"/>
    </xf>
    <xf numFmtId="6" fontId="0" fillId="0" borderId="1" xfId="0" applyNumberFormat="1" applyBorder="1" applyAlignment="1" applyProtection="1">
      <alignment horizontal="center" vertical="center" wrapText="1"/>
      <protection locked="0"/>
    </xf>
    <xf numFmtId="0" fontId="4" fillId="0" borderId="4" xfId="0" applyFont="1" applyBorder="1" applyAlignment="1" applyProtection="1">
      <alignment horizontal="center"/>
    </xf>
    <xf numFmtId="0" fontId="4" fillId="0" borderId="5" xfId="0" applyFont="1" applyBorder="1" applyAlignment="1" applyProtection="1">
      <alignment horizontal="center"/>
    </xf>
    <xf numFmtId="0" fontId="1" fillId="0" borderId="9" xfId="0" applyFont="1" applyBorder="1" applyAlignment="1" applyProtection="1">
      <alignment horizontal="right" vertical="center"/>
    </xf>
    <xf numFmtId="0" fontId="1" fillId="0" borderId="1" xfId="0" applyFont="1" applyBorder="1" applyAlignment="1" applyProtection="1">
      <alignment horizontal="left" vertical="center" wrapText="1"/>
    </xf>
    <xf numFmtId="6" fontId="1" fillId="2" borderId="1" xfId="0" applyNumberFormat="1" applyFont="1" applyFill="1" applyBorder="1" applyAlignment="1" applyProtection="1">
      <alignment horizontal="center" vertical="center" wrapText="1"/>
      <protection locked="0"/>
    </xf>
    <xf numFmtId="6" fontId="1" fillId="0" borderId="8" xfId="0" applyNumberFormat="1" applyFont="1" applyBorder="1" applyAlignment="1" applyProtection="1">
      <alignment horizontal="center" vertical="center" wrapText="1"/>
    </xf>
    <xf numFmtId="6" fontId="0" fillId="0" borderId="1" xfId="0" applyNumberFormat="1" applyBorder="1" applyAlignment="1" applyProtection="1">
      <alignment horizontal="center" vertical="center" wrapText="1"/>
    </xf>
    <xf numFmtId="6" fontId="0" fillId="0" borderId="12" xfId="0" applyNumberFormat="1" applyBorder="1" applyAlignment="1" applyProtection="1">
      <alignment horizontal="center" vertical="center" wrapText="1"/>
    </xf>
    <xf numFmtId="6" fontId="0" fillId="0" borderId="13" xfId="0" applyNumberFormat="1" applyBorder="1" applyAlignment="1" applyProtection="1">
      <alignment horizontal="center" vertical="center" wrapText="1"/>
    </xf>
    <xf numFmtId="6" fontId="1" fillId="0" borderId="7" xfId="0" applyNumberFormat="1" applyFont="1" applyBorder="1" applyAlignment="1" applyProtection="1">
      <alignment horizontal="center" vertical="center" wrapText="1"/>
    </xf>
    <xf numFmtId="0" fontId="4" fillId="0" borderId="3" xfId="0" applyFont="1" applyFill="1" applyBorder="1" applyAlignment="1" applyProtection="1">
      <alignment horizontal="center"/>
    </xf>
    <xf numFmtId="0" fontId="4" fillId="0" borderId="4" xfId="0" applyFont="1" applyFill="1" applyBorder="1" applyAlignment="1" applyProtection="1">
      <alignment horizontal="center"/>
    </xf>
    <xf numFmtId="0" fontId="4" fillId="0" borderId="5" xfId="0" applyFont="1" applyFill="1" applyBorder="1" applyAlignment="1" applyProtection="1">
      <alignment horizontal="center"/>
    </xf>
    <xf numFmtId="8" fontId="0" fillId="4" borderId="18" xfId="0" applyNumberFormat="1" applyFill="1" applyBorder="1" applyAlignment="1" applyProtection="1">
      <alignment horizontal="center" vertical="center" wrapText="1"/>
    </xf>
    <xf numFmtId="0" fontId="4" fillId="0" borderId="3" xfId="0" applyFont="1" applyBorder="1" applyAlignment="1" applyProtection="1">
      <alignment horizontal="center"/>
    </xf>
    <xf numFmtId="0" fontId="1" fillId="0" borderId="14" xfId="0" applyFont="1" applyBorder="1" applyAlignment="1" applyProtection="1">
      <alignment horizontal="right" vertical="center"/>
    </xf>
    <xf numFmtId="6" fontId="0" fillId="0" borderId="25" xfId="0" applyNumberFormat="1" applyBorder="1" applyAlignment="1" applyProtection="1">
      <alignment horizontal="center" vertical="center" wrapText="1"/>
    </xf>
    <xf numFmtId="166" fontId="0" fillId="4" borderId="19" xfId="0" applyNumberFormat="1" applyFill="1" applyBorder="1" applyAlignment="1" applyProtection="1">
      <alignment horizontal="center" vertical="center" wrapText="1"/>
    </xf>
    <xf numFmtId="166" fontId="0" fillId="4" borderId="20" xfId="0" applyNumberFormat="1" applyFill="1" applyBorder="1" applyAlignment="1" applyProtection="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9B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qc.org.uk/guidance-providers/regulations-enforcement/service-typ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6"/>
  <sheetViews>
    <sheetView showGridLines="0" workbookViewId="0">
      <selection activeCell="B15" sqref="B15"/>
    </sheetView>
  </sheetViews>
  <sheetFormatPr defaultColWidth="9.09765625" defaultRowHeight="13.45" x14ac:dyDescent="0.25"/>
  <cols>
    <col min="1" max="1" width="3.69921875" style="42" customWidth="1"/>
    <col min="2" max="2" width="130" style="43" customWidth="1"/>
    <col min="3" max="5" width="9.09765625" style="43"/>
    <col min="6" max="6" width="9.8984375" style="43" customWidth="1"/>
    <col min="7" max="16384" width="9.09765625" style="43"/>
  </cols>
  <sheetData>
    <row r="1" spans="1:2" ht="17.75" x14ac:dyDescent="0.35">
      <c r="B1" s="88" t="s">
        <v>66</v>
      </c>
    </row>
    <row r="2" spans="1:2" ht="17.75" x14ac:dyDescent="0.35">
      <c r="B2" s="41"/>
    </row>
    <row r="3" spans="1:2" x14ac:dyDescent="0.25">
      <c r="B3" s="37"/>
    </row>
    <row r="4" spans="1:2" ht="15.05" x14ac:dyDescent="0.3">
      <c r="B4" s="86" t="s">
        <v>3</v>
      </c>
    </row>
    <row r="5" spans="1:2" ht="50.25" customHeight="1" x14ac:dyDescent="0.25">
      <c r="B5" s="38" t="s">
        <v>76</v>
      </c>
    </row>
    <row r="6" spans="1:2" x14ac:dyDescent="0.25">
      <c r="B6" s="38"/>
    </row>
    <row r="7" spans="1:2" ht="18.8" customHeight="1" x14ac:dyDescent="0.25">
      <c r="B7" s="38" t="s">
        <v>77</v>
      </c>
    </row>
    <row r="8" spans="1:2" ht="18.8" customHeight="1" x14ac:dyDescent="0.25">
      <c r="B8" s="38"/>
    </row>
    <row r="9" spans="1:2" ht="19.350000000000001" customHeight="1" x14ac:dyDescent="0.25">
      <c r="B9" s="68" t="s">
        <v>54</v>
      </c>
    </row>
    <row r="10" spans="1:2" ht="33.049999999999997" customHeight="1" x14ac:dyDescent="0.25">
      <c r="A10" s="44" t="s">
        <v>15</v>
      </c>
      <c r="B10" s="38" t="s">
        <v>57</v>
      </c>
    </row>
    <row r="11" spans="1:2" ht="22.6" customHeight="1" x14ac:dyDescent="0.25">
      <c r="A11" s="44" t="s">
        <v>16</v>
      </c>
      <c r="B11" s="38" t="s">
        <v>58</v>
      </c>
    </row>
    <row r="12" spans="1:2" ht="33.450000000000003" customHeight="1" x14ac:dyDescent="0.25">
      <c r="A12" s="44" t="s">
        <v>17</v>
      </c>
      <c r="B12" s="38" t="s">
        <v>32</v>
      </c>
    </row>
    <row r="13" spans="1:2" ht="22.2" customHeight="1" x14ac:dyDescent="0.25">
      <c r="A13" s="44" t="s">
        <v>10</v>
      </c>
      <c r="B13" s="38" t="s">
        <v>33</v>
      </c>
    </row>
    <row r="14" spans="1:2" ht="46.35" customHeight="1" x14ac:dyDescent="0.25">
      <c r="A14" s="44" t="s">
        <v>19</v>
      </c>
      <c r="B14" s="38" t="s">
        <v>60</v>
      </c>
    </row>
    <row r="15" spans="1:2" ht="32.25" customHeight="1" x14ac:dyDescent="0.25">
      <c r="A15" s="44" t="s">
        <v>59</v>
      </c>
      <c r="B15" s="38" t="s">
        <v>34</v>
      </c>
    </row>
    <row r="16" spans="1:2" ht="67.7" x14ac:dyDescent="0.25">
      <c r="A16" s="44"/>
      <c r="B16" s="67" t="s">
        <v>85</v>
      </c>
    </row>
    <row r="17" spans="1:2" ht="14" x14ac:dyDescent="0.25">
      <c r="B17" s="45"/>
    </row>
    <row r="18" spans="1:2" x14ac:dyDescent="0.25">
      <c r="B18" s="68" t="s">
        <v>48</v>
      </c>
    </row>
    <row r="19" spans="1:2" s="70" customFormat="1" x14ac:dyDescent="0.3">
      <c r="A19" s="44" t="s">
        <v>8</v>
      </c>
      <c r="B19" s="69" t="s">
        <v>27</v>
      </c>
    </row>
    <row r="20" spans="1:2" ht="31.2" customHeight="1" x14ac:dyDescent="0.25">
      <c r="A20" s="44" t="s">
        <v>9</v>
      </c>
      <c r="B20" s="69" t="s">
        <v>61</v>
      </c>
    </row>
    <row r="21" spans="1:2" ht="26.9" x14ac:dyDescent="0.25">
      <c r="A21" s="44" t="s">
        <v>17</v>
      </c>
      <c r="B21" s="69" t="s">
        <v>79</v>
      </c>
    </row>
    <row r="22" spans="1:2" x14ac:dyDescent="0.25">
      <c r="A22" s="44" t="s">
        <v>10</v>
      </c>
      <c r="B22" s="69" t="s">
        <v>53</v>
      </c>
    </row>
    <row r="23" spans="1:2" x14ac:dyDescent="0.25">
      <c r="A23" s="44" t="s">
        <v>52</v>
      </c>
      <c r="B23" s="69" t="s">
        <v>47</v>
      </c>
    </row>
    <row r="24" spans="1:2" ht="18" customHeight="1" x14ac:dyDescent="0.25">
      <c r="A24" s="44" t="s">
        <v>21</v>
      </c>
      <c r="B24" s="67" t="s">
        <v>81</v>
      </c>
    </row>
    <row r="25" spans="1:2" ht="18" customHeight="1" x14ac:dyDescent="0.25">
      <c r="A25" s="44"/>
      <c r="B25" s="67"/>
    </row>
    <row r="26" spans="1:2" ht="40.299999999999997" x14ac:dyDescent="0.25">
      <c r="B26" s="85" t="s">
        <v>86</v>
      </c>
    </row>
  </sheetData>
  <pageMargins left="0.70866141732283472" right="0.70866141732283472" top="0.74803149606299213" bottom="0.74803149606299213"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7"/>
  <sheetViews>
    <sheetView showGridLines="0" tabSelected="1" topLeftCell="A23" zoomScaleNormal="100" workbookViewId="0">
      <selection activeCell="E34" sqref="E34:E35"/>
    </sheetView>
  </sheetViews>
  <sheetFormatPr defaultRowHeight="14" x14ac:dyDescent="0.3"/>
  <cols>
    <col min="1" max="1" width="6.8984375" customWidth="1"/>
    <col min="2" max="2" width="43.59765625" customWidth="1"/>
    <col min="3" max="3" width="51.3984375" customWidth="1"/>
    <col min="4" max="4" width="31.8984375" customWidth="1"/>
    <col min="5" max="5" width="40" customWidth="1"/>
  </cols>
  <sheetData>
    <row r="1" spans="1:5" ht="23.65" x14ac:dyDescent="0.5">
      <c r="A1" s="87" t="s">
        <v>63</v>
      </c>
    </row>
    <row r="3" spans="1:5" x14ac:dyDescent="0.3">
      <c r="A3" t="s">
        <v>68</v>
      </c>
    </row>
    <row r="5" spans="1:5" x14ac:dyDescent="0.3">
      <c r="A5" t="s">
        <v>64</v>
      </c>
      <c r="B5" t="s">
        <v>69</v>
      </c>
    </row>
    <row r="7" spans="1:5" x14ac:dyDescent="0.3">
      <c r="A7" t="s">
        <v>65</v>
      </c>
      <c r="B7" t="s">
        <v>70</v>
      </c>
    </row>
    <row r="9" spans="1:5" ht="14.55" thickBot="1" x14ac:dyDescent="0.35"/>
    <row r="10" spans="1:5" ht="18.3" x14ac:dyDescent="0.4">
      <c r="A10" s="39" t="s">
        <v>35</v>
      </c>
      <c r="B10" s="40"/>
      <c r="C10" s="40"/>
      <c r="D10" s="40"/>
      <c r="E10" s="17"/>
    </row>
    <row r="11" spans="1:5" x14ac:dyDescent="0.3">
      <c r="A11" s="18"/>
      <c r="B11" s="4"/>
      <c r="C11" s="4"/>
      <c r="D11" s="4"/>
      <c r="E11" s="19"/>
    </row>
    <row r="12" spans="1:5" ht="15.6" x14ac:dyDescent="0.35">
      <c r="A12" s="20" t="s">
        <v>7</v>
      </c>
      <c r="B12" s="4"/>
      <c r="C12" s="4"/>
      <c r="D12" s="4"/>
      <c r="E12" s="19"/>
    </row>
    <row r="13" spans="1:5" x14ac:dyDescent="0.3">
      <c r="A13" s="21"/>
      <c r="B13" s="4"/>
      <c r="C13" s="4"/>
      <c r="D13" s="4"/>
      <c r="E13" s="19"/>
    </row>
    <row r="14" spans="1:5" ht="14.55" thickBot="1" x14ac:dyDescent="0.35">
      <c r="A14" s="22" t="s">
        <v>4</v>
      </c>
      <c r="B14" s="4"/>
      <c r="C14" s="4"/>
      <c r="D14" s="4"/>
      <c r="E14" s="19"/>
    </row>
    <row r="15" spans="1:5" ht="14.55" thickBot="1" x14ac:dyDescent="0.35">
      <c r="A15" s="23" t="s">
        <v>36</v>
      </c>
      <c r="B15" s="4"/>
      <c r="C15" s="4"/>
      <c r="D15" s="4"/>
      <c r="E15" s="16">
        <v>8799</v>
      </c>
    </row>
    <row r="16" spans="1:5" ht="30.8" customHeight="1" x14ac:dyDescent="0.3">
      <c r="A16" s="23"/>
      <c r="B16" s="4"/>
      <c r="C16" s="4"/>
      <c r="D16" s="4"/>
      <c r="E16" s="78" t="s">
        <v>37</v>
      </c>
    </row>
    <row r="17" spans="1:9" s="2" customFormat="1" ht="14.55" thickBot="1" x14ac:dyDescent="0.35">
      <c r="A17" s="22" t="s">
        <v>5</v>
      </c>
      <c r="B17" s="5"/>
      <c r="C17" s="6"/>
      <c r="D17" s="6"/>
      <c r="E17" s="25"/>
      <c r="F17" s="3"/>
      <c r="G17" s="3"/>
      <c r="H17" s="3"/>
      <c r="I17" s="3"/>
    </row>
    <row r="18" spans="1:9" s="2" customFormat="1" ht="14.55" thickBot="1" x14ac:dyDescent="0.35">
      <c r="A18" s="23" t="s">
        <v>38</v>
      </c>
      <c r="B18" s="4"/>
      <c r="C18" s="4"/>
      <c r="D18" s="4"/>
      <c r="E18" s="16">
        <v>3179</v>
      </c>
      <c r="F18" s="3"/>
      <c r="G18" s="3"/>
      <c r="H18" s="3"/>
      <c r="I18" s="3"/>
    </row>
    <row r="19" spans="1:9" s="2" customFormat="1" ht="27.95" x14ac:dyDescent="0.3">
      <c r="A19" s="23"/>
      <c r="B19" s="4"/>
      <c r="C19" s="4"/>
      <c r="D19" s="4"/>
      <c r="E19" s="24" t="s">
        <v>29</v>
      </c>
      <c r="F19" s="3"/>
      <c r="G19" s="3"/>
      <c r="H19" s="3"/>
      <c r="I19" s="3"/>
    </row>
    <row r="20" spans="1:9" s="2" customFormat="1" ht="14.55" thickBot="1" x14ac:dyDescent="0.35">
      <c r="A20" s="22" t="s">
        <v>6</v>
      </c>
      <c r="B20" s="4"/>
      <c r="C20" s="4"/>
      <c r="D20" s="4"/>
      <c r="E20" s="24"/>
      <c r="F20" s="3"/>
      <c r="G20" s="3"/>
      <c r="H20" s="3"/>
      <c r="I20" s="3"/>
    </row>
    <row r="21" spans="1:9" s="2" customFormat="1" ht="14.55" thickBot="1" x14ac:dyDescent="0.35">
      <c r="A21" s="23" t="s">
        <v>39</v>
      </c>
      <c r="B21" s="4"/>
      <c r="C21" s="4"/>
      <c r="D21" s="4"/>
      <c r="E21" s="16">
        <v>3179</v>
      </c>
      <c r="F21" s="3"/>
      <c r="G21" s="3"/>
      <c r="H21" s="3"/>
      <c r="I21" s="3"/>
    </row>
    <row r="22" spans="1:9" s="2" customFormat="1" ht="27.95" x14ac:dyDescent="0.3">
      <c r="A22" s="23"/>
      <c r="B22" s="4"/>
      <c r="C22" s="4"/>
      <c r="D22" s="4"/>
      <c r="E22" s="24" t="s">
        <v>40</v>
      </c>
      <c r="F22" s="3"/>
      <c r="G22" s="3"/>
      <c r="H22" s="3"/>
      <c r="I22" s="3"/>
    </row>
    <row r="23" spans="1:9" s="2" customFormat="1" x14ac:dyDescent="0.3">
      <c r="A23" s="22" t="s">
        <v>28</v>
      </c>
      <c r="B23" s="5"/>
      <c r="C23" s="6"/>
      <c r="D23" s="6"/>
      <c r="E23" s="25"/>
      <c r="F23" s="3"/>
      <c r="G23" s="3"/>
      <c r="H23" s="3"/>
      <c r="I23" s="3"/>
    </row>
    <row r="24" spans="1:9" x14ac:dyDescent="0.3">
      <c r="A24" s="23" t="s">
        <v>31</v>
      </c>
      <c r="B24" s="4"/>
      <c r="C24" s="7"/>
      <c r="D24" s="7"/>
      <c r="E24" s="26"/>
      <c r="F24" s="1"/>
      <c r="G24" s="1"/>
      <c r="H24" s="1"/>
      <c r="I24" s="1"/>
    </row>
    <row r="25" spans="1:9" x14ac:dyDescent="0.3">
      <c r="A25" s="23"/>
      <c r="B25" s="4"/>
      <c r="C25" s="7"/>
      <c r="D25" s="7"/>
      <c r="E25" s="26"/>
      <c r="F25" s="1"/>
      <c r="G25" s="1"/>
      <c r="H25" s="1"/>
      <c r="I25" s="1"/>
    </row>
    <row r="26" spans="1:9" x14ac:dyDescent="0.3">
      <c r="A26" s="22" t="s">
        <v>30</v>
      </c>
      <c r="B26" s="4"/>
      <c r="C26" s="7"/>
      <c r="D26" s="7"/>
      <c r="E26" s="26"/>
      <c r="F26" s="1"/>
      <c r="G26" s="1"/>
      <c r="H26" s="1"/>
      <c r="I26" s="1"/>
    </row>
    <row r="27" spans="1:9" x14ac:dyDescent="0.3">
      <c r="A27" s="23" t="s">
        <v>67</v>
      </c>
      <c r="B27" s="4"/>
      <c r="C27" s="8"/>
      <c r="D27" s="8"/>
      <c r="E27" s="27"/>
      <c r="F27" s="1"/>
      <c r="G27" s="1"/>
      <c r="H27" s="1"/>
      <c r="I27" s="1"/>
    </row>
    <row r="28" spans="1:9" x14ac:dyDescent="0.3">
      <c r="A28" s="23"/>
      <c r="B28" s="4"/>
      <c r="C28" s="8"/>
      <c r="D28" s="8"/>
      <c r="E28" s="27"/>
      <c r="F28" s="1"/>
      <c r="G28" s="1"/>
      <c r="H28" s="1"/>
      <c r="I28" s="1"/>
    </row>
    <row r="29" spans="1:9" x14ac:dyDescent="0.3">
      <c r="A29" s="21"/>
      <c r="B29" s="4"/>
      <c r="C29" s="8"/>
      <c r="D29" s="8"/>
      <c r="E29" s="27"/>
      <c r="F29" s="1"/>
      <c r="G29" s="1"/>
      <c r="H29" s="1"/>
      <c r="I29" s="1"/>
    </row>
    <row r="30" spans="1:9" ht="14.55" thickBot="1" x14ac:dyDescent="0.35">
      <c r="A30" s="63"/>
      <c r="B30" s="64"/>
      <c r="C30" s="65"/>
      <c r="D30" s="65"/>
      <c r="E30" s="66"/>
      <c r="F30" s="1"/>
      <c r="G30" s="1"/>
      <c r="H30" s="1"/>
      <c r="I30" s="1"/>
    </row>
    <row r="31" spans="1:9" ht="18.3" x14ac:dyDescent="0.4">
      <c r="A31" s="36"/>
      <c r="B31" s="107" t="s">
        <v>26</v>
      </c>
      <c r="C31" s="107"/>
      <c r="D31" s="107"/>
      <c r="E31" s="108"/>
      <c r="F31" s="1"/>
      <c r="G31" s="1"/>
      <c r="H31" s="1"/>
      <c r="I31" s="1"/>
    </row>
    <row r="32" spans="1:9" x14ac:dyDescent="0.3">
      <c r="A32" s="18"/>
      <c r="B32" s="8"/>
      <c r="C32" s="8"/>
      <c r="D32" s="8"/>
      <c r="E32" s="27"/>
      <c r="F32" s="1"/>
      <c r="G32" s="1"/>
      <c r="H32" s="1"/>
      <c r="I32" s="1"/>
    </row>
    <row r="33" spans="1:9" ht="62.35" x14ac:dyDescent="0.3">
      <c r="A33" s="28"/>
      <c r="B33" s="9" t="s">
        <v>0</v>
      </c>
      <c r="C33" s="10" t="s">
        <v>41</v>
      </c>
      <c r="D33" s="10" t="s">
        <v>42</v>
      </c>
      <c r="E33" s="29" t="s">
        <v>43</v>
      </c>
      <c r="F33" s="1"/>
      <c r="G33" s="1"/>
      <c r="H33" s="1"/>
      <c r="I33" s="1"/>
    </row>
    <row r="34" spans="1:9" ht="33.049999999999997" customHeight="1" x14ac:dyDescent="0.3">
      <c r="A34" s="109" t="s">
        <v>8</v>
      </c>
      <c r="B34" s="110" t="s">
        <v>11</v>
      </c>
      <c r="C34" s="111">
        <v>48696</v>
      </c>
      <c r="D34" s="114">
        <f>C34*(194.83/187.74)*(E21/8799)/(E18/8479)*567/559</f>
        <v>49394.076987733031</v>
      </c>
      <c r="E34" s="112">
        <f>D34-C34</f>
        <v>698.07698773303127</v>
      </c>
      <c r="F34" s="1"/>
      <c r="G34" s="1"/>
      <c r="H34" s="1"/>
      <c r="I34" s="1"/>
    </row>
    <row r="35" spans="1:9" x14ac:dyDescent="0.3">
      <c r="A35" s="109"/>
      <c r="B35" s="110"/>
      <c r="C35" s="111"/>
      <c r="D35" s="115"/>
      <c r="E35" s="112"/>
      <c r="F35" s="1"/>
      <c r="G35" s="1"/>
      <c r="H35" s="1"/>
      <c r="I35" s="1"/>
    </row>
    <row r="36" spans="1:9" ht="27.8" customHeight="1" x14ac:dyDescent="0.3">
      <c r="A36" s="109" t="s">
        <v>9</v>
      </c>
      <c r="B36" s="110" t="s">
        <v>12</v>
      </c>
      <c r="C36" s="89">
        <v>5000</v>
      </c>
      <c r="D36" s="113">
        <v>0</v>
      </c>
      <c r="E36" s="112">
        <f>D36-C36</f>
        <v>-5000</v>
      </c>
      <c r="F36" s="1"/>
      <c r="G36" s="1"/>
      <c r="H36" s="1"/>
      <c r="I36" s="1"/>
    </row>
    <row r="37" spans="1:9" ht="34.4" customHeight="1" x14ac:dyDescent="0.3">
      <c r="A37" s="109"/>
      <c r="B37" s="110"/>
      <c r="C37" s="11" t="s">
        <v>55</v>
      </c>
      <c r="D37" s="113"/>
      <c r="E37" s="112"/>
      <c r="F37" s="1"/>
      <c r="G37" s="1"/>
      <c r="H37" s="1"/>
      <c r="I37" s="1"/>
    </row>
    <row r="38" spans="1:9" x14ac:dyDescent="0.3">
      <c r="A38" s="104" t="s">
        <v>17</v>
      </c>
      <c r="B38" s="98" t="s">
        <v>18</v>
      </c>
      <c r="C38" s="89">
        <v>2000</v>
      </c>
      <c r="D38" s="106">
        <v>0</v>
      </c>
      <c r="E38" s="112">
        <f>D38-C38</f>
        <v>-2000</v>
      </c>
      <c r="F38" s="1"/>
      <c r="G38" s="1"/>
      <c r="H38" s="1"/>
      <c r="I38" s="1"/>
    </row>
    <row r="39" spans="1:9" ht="32.950000000000003" customHeight="1" x14ac:dyDescent="0.3">
      <c r="A39" s="105"/>
      <c r="B39" s="99"/>
      <c r="C39" s="11" t="s">
        <v>56</v>
      </c>
      <c r="D39" s="106"/>
      <c r="E39" s="112"/>
      <c r="F39" s="1"/>
      <c r="G39" s="1"/>
      <c r="H39" s="1"/>
      <c r="I39" s="1"/>
    </row>
    <row r="40" spans="1:9" x14ac:dyDescent="0.3">
      <c r="A40" s="30" t="s">
        <v>10</v>
      </c>
      <c r="B40" s="12" t="s">
        <v>13</v>
      </c>
      <c r="C40" s="13"/>
      <c r="D40" s="13"/>
      <c r="E40" s="31"/>
    </row>
    <row r="41" spans="1:9" ht="23.65" customHeight="1" x14ac:dyDescent="0.3">
      <c r="A41" s="32"/>
      <c r="B41" s="14" t="s">
        <v>20</v>
      </c>
      <c r="C41" s="90">
        <v>762000</v>
      </c>
      <c r="D41" s="54">
        <f>E15*93.46</f>
        <v>822354.53999999992</v>
      </c>
      <c r="E41" s="53">
        <f>D41-C41</f>
        <v>60354.539999999921</v>
      </c>
    </row>
    <row r="42" spans="1:9" ht="34.549999999999997" customHeight="1" x14ac:dyDescent="0.3">
      <c r="A42" s="32"/>
      <c r="B42" s="14" t="s">
        <v>14</v>
      </c>
      <c r="C42" s="90" t="s">
        <v>49</v>
      </c>
      <c r="D42" s="54"/>
      <c r="E42" s="53"/>
    </row>
    <row r="43" spans="1:9" ht="41.95" x14ac:dyDescent="0.3">
      <c r="A43" s="32"/>
      <c r="B43" s="14" t="s">
        <v>44</v>
      </c>
      <c r="C43" s="52">
        <f>-IF($C$42="Yes",0,C41*0.0482)</f>
        <v>-36728.400000000001</v>
      </c>
      <c r="D43" s="52">
        <f>-IF($C$42="Yes",0,D41*0.0477)</f>
        <v>-39226.311557999994</v>
      </c>
      <c r="E43" s="53">
        <f>D43-C43</f>
        <v>-2497.9115579999925</v>
      </c>
    </row>
    <row r="44" spans="1:9" ht="27.95" x14ac:dyDescent="0.3">
      <c r="A44" s="32"/>
      <c r="B44" s="14" t="s">
        <v>1</v>
      </c>
      <c r="C44" s="15">
        <f>C41+C43</f>
        <v>725271.6</v>
      </c>
      <c r="D44" s="54">
        <f>D41+D43</f>
        <v>783128.22844199988</v>
      </c>
      <c r="E44" s="53">
        <f>D44-C44</f>
        <v>57856.628441999899</v>
      </c>
    </row>
    <row r="45" spans="1:9" x14ac:dyDescent="0.3">
      <c r="A45" s="50" t="s">
        <v>21</v>
      </c>
      <c r="B45" s="51" t="s">
        <v>22</v>
      </c>
      <c r="C45" s="91">
        <v>14391</v>
      </c>
      <c r="D45" s="55">
        <f>E15*1.761</f>
        <v>15495.038999999999</v>
      </c>
      <c r="E45" s="53">
        <f>D45-C45</f>
        <v>1104.0389999999989</v>
      </c>
    </row>
    <row r="46" spans="1:9" x14ac:dyDescent="0.3">
      <c r="A46" s="46"/>
      <c r="B46" s="47"/>
      <c r="C46" s="48"/>
      <c r="D46" s="55"/>
      <c r="E46" s="49"/>
    </row>
    <row r="47" spans="1:9" ht="16.149999999999999" thickBot="1" x14ac:dyDescent="0.35">
      <c r="A47" s="33"/>
      <c r="B47" s="34" t="s">
        <v>2</v>
      </c>
      <c r="C47" s="35">
        <f>C45+C44++C38+C36+C34</f>
        <v>795358.6</v>
      </c>
      <c r="D47" s="35">
        <f t="shared" ref="D47:E47" si="0">D45+D44++D38+D36+D34</f>
        <v>848017.34442973288</v>
      </c>
      <c r="E47" s="57">
        <f t="shared" si="0"/>
        <v>52658.744429732928</v>
      </c>
    </row>
    <row r="49" spans="1:5" ht="14.55" thickBot="1" x14ac:dyDescent="0.35"/>
    <row r="50" spans="1:5" ht="18.3" x14ac:dyDescent="0.4">
      <c r="A50" s="117" t="s">
        <v>62</v>
      </c>
      <c r="B50" s="118"/>
      <c r="C50" s="118"/>
      <c r="D50" s="118"/>
      <c r="E50" s="119"/>
    </row>
    <row r="51" spans="1:5" x14ac:dyDescent="0.3">
      <c r="A51" s="18"/>
      <c r="B51" s="4"/>
      <c r="C51" s="4"/>
      <c r="D51" s="4"/>
      <c r="E51" s="19"/>
    </row>
    <row r="52" spans="1:5" ht="15.6" x14ac:dyDescent="0.35">
      <c r="A52" s="20" t="s">
        <v>7</v>
      </c>
      <c r="B52" s="4"/>
      <c r="C52" s="4"/>
      <c r="D52" s="4"/>
      <c r="E52" s="19"/>
    </row>
    <row r="53" spans="1:5" x14ac:dyDescent="0.3">
      <c r="A53" s="21"/>
      <c r="B53" s="4"/>
      <c r="C53" s="4"/>
      <c r="D53" s="4"/>
      <c r="E53" s="19"/>
    </row>
    <row r="54" spans="1:5" ht="14.55" thickBot="1" x14ac:dyDescent="0.35">
      <c r="A54" s="22" t="s">
        <v>4</v>
      </c>
      <c r="B54" s="5"/>
      <c r="C54" s="6"/>
      <c r="D54" s="6"/>
      <c r="E54" s="25"/>
    </row>
    <row r="55" spans="1:5" ht="14.55" thickBot="1" x14ac:dyDescent="0.35">
      <c r="A55" s="23" t="s">
        <v>71</v>
      </c>
      <c r="B55" s="4"/>
      <c r="C55" s="4"/>
      <c r="D55" s="4"/>
      <c r="E55" s="16">
        <v>87990</v>
      </c>
    </row>
    <row r="56" spans="1:5" ht="41.95" x14ac:dyDescent="0.3">
      <c r="A56" s="23"/>
      <c r="B56" s="4"/>
      <c r="C56" s="4"/>
      <c r="D56" s="4"/>
      <c r="E56" s="24" t="s">
        <v>46</v>
      </c>
    </row>
    <row r="57" spans="1:5" ht="14.55" thickBot="1" x14ac:dyDescent="0.35">
      <c r="A57" s="22" t="s">
        <v>5</v>
      </c>
      <c r="B57" s="4"/>
      <c r="C57" s="4"/>
      <c r="D57" s="4"/>
      <c r="E57" s="24"/>
    </row>
    <row r="58" spans="1:5" ht="14.55" thickBot="1" x14ac:dyDescent="0.35">
      <c r="A58" s="23" t="s">
        <v>72</v>
      </c>
      <c r="B58" s="4"/>
      <c r="C58" s="4"/>
      <c r="D58" s="4"/>
      <c r="E58" s="16">
        <v>87990</v>
      </c>
    </row>
    <row r="59" spans="1:5" ht="41.95" x14ac:dyDescent="0.3">
      <c r="A59" s="23"/>
      <c r="B59" s="4"/>
      <c r="C59" s="4"/>
      <c r="D59" s="4"/>
      <c r="E59" s="24" t="s">
        <v>46</v>
      </c>
    </row>
    <row r="60" spans="1:5" ht="14.55" thickBot="1" x14ac:dyDescent="0.35">
      <c r="A60" s="22" t="s">
        <v>6</v>
      </c>
      <c r="B60" s="4"/>
      <c r="C60" s="7"/>
      <c r="D60" s="7"/>
      <c r="E60" s="26"/>
    </row>
    <row r="61" spans="1:5" ht="14.55" thickBot="1" x14ac:dyDescent="0.35">
      <c r="A61" s="81" t="s">
        <v>73</v>
      </c>
      <c r="B61" s="82"/>
      <c r="C61" s="83"/>
      <c r="D61" s="7"/>
      <c r="E61" s="84">
        <v>250</v>
      </c>
    </row>
    <row r="62" spans="1:5" ht="27.95" x14ac:dyDescent="0.3">
      <c r="A62" s="80"/>
      <c r="B62" s="4"/>
      <c r="C62" s="7"/>
      <c r="D62" s="7"/>
      <c r="E62" s="24" t="s">
        <v>51</v>
      </c>
    </row>
    <row r="63" spans="1:5" x14ac:dyDescent="0.3">
      <c r="A63" s="80"/>
      <c r="B63" s="4"/>
      <c r="C63" s="7"/>
      <c r="D63" s="7"/>
      <c r="E63" s="26"/>
    </row>
    <row r="64" spans="1:5" x14ac:dyDescent="0.3">
      <c r="A64" s="80"/>
      <c r="B64" s="4"/>
      <c r="C64" s="7"/>
      <c r="D64" s="7"/>
      <c r="E64" s="26"/>
    </row>
    <row r="65" spans="1:5" x14ac:dyDescent="0.3">
      <c r="A65" s="23" t="s">
        <v>75</v>
      </c>
      <c r="B65" s="4"/>
      <c r="C65" s="8"/>
      <c r="D65" s="8"/>
      <c r="E65" s="27"/>
    </row>
    <row r="66" spans="1:5" x14ac:dyDescent="0.3">
      <c r="A66" s="23"/>
      <c r="B66" s="4"/>
      <c r="C66" s="8"/>
      <c r="D66" s="8"/>
      <c r="E66" s="27"/>
    </row>
    <row r="67" spans="1:5" x14ac:dyDescent="0.3">
      <c r="A67" s="21"/>
      <c r="B67" s="4"/>
      <c r="C67" s="8"/>
      <c r="D67" s="8"/>
      <c r="E67" s="27"/>
    </row>
    <row r="68" spans="1:5" ht="14.55" thickBot="1" x14ac:dyDescent="0.35">
      <c r="A68" s="18"/>
      <c r="B68" s="7"/>
      <c r="C68" s="8"/>
      <c r="D68" s="8"/>
      <c r="E68" s="27"/>
    </row>
    <row r="69" spans="1:5" ht="18.3" x14ac:dyDescent="0.4">
      <c r="A69" s="121" t="s">
        <v>74</v>
      </c>
      <c r="B69" s="107"/>
      <c r="C69" s="107"/>
      <c r="D69" s="108"/>
      <c r="E69" s="72"/>
    </row>
    <row r="70" spans="1:5" ht="14.55" thickBot="1" x14ac:dyDescent="0.35">
      <c r="A70" s="18"/>
      <c r="B70" s="8"/>
      <c r="C70" s="8"/>
      <c r="D70" s="27"/>
      <c r="E70" s="19"/>
    </row>
    <row r="71" spans="1:5" ht="31.2" x14ac:dyDescent="0.3">
      <c r="A71" s="28"/>
      <c r="B71" s="9" t="s">
        <v>0</v>
      </c>
      <c r="C71" s="58" t="s">
        <v>50</v>
      </c>
      <c r="D71" s="61" t="s">
        <v>45</v>
      </c>
      <c r="E71" s="73"/>
    </row>
    <row r="72" spans="1:5" x14ac:dyDescent="0.3">
      <c r="A72" s="109" t="s">
        <v>8</v>
      </c>
      <c r="B72" s="110" t="s">
        <v>23</v>
      </c>
      <c r="C72" s="120">
        <v>1.5</v>
      </c>
      <c r="D72" s="102">
        <f>$E$55*Calculator!C72</f>
        <v>131985</v>
      </c>
      <c r="E72" s="116"/>
    </row>
    <row r="73" spans="1:5" x14ac:dyDescent="0.3">
      <c r="A73" s="109"/>
      <c r="B73" s="110"/>
      <c r="C73" s="120"/>
      <c r="D73" s="103"/>
      <c r="E73" s="116"/>
    </row>
    <row r="74" spans="1:5" x14ac:dyDescent="0.3">
      <c r="A74" s="109" t="s">
        <v>9</v>
      </c>
      <c r="B74" s="110" t="s">
        <v>24</v>
      </c>
      <c r="C74" s="124">
        <f>1250*139469*0.25/60334866</f>
        <v>0.72236942566508722</v>
      </c>
      <c r="D74" s="102">
        <f>$E$55*C74</f>
        <v>63561.285764271022</v>
      </c>
      <c r="E74" s="116"/>
    </row>
    <row r="75" spans="1:5" x14ac:dyDescent="0.3">
      <c r="A75" s="109"/>
      <c r="B75" s="110"/>
      <c r="C75" s="125"/>
      <c r="D75" s="103"/>
      <c r="E75" s="116"/>
    </row>
    <row r="76" spans="1:5" x14ac:dyDescent="0.3">
      <c r="A76" s="104" t="s">
        <v>17</v>
      </c>
      <c r="B76" s="98" t="s">
        <v>80</v>
      </c>
      <c r="C76" s="124">
        <f>430222000/60334866</f>
        <v>7.1305702410940963</v>
      </c>
      <c r="D76" s="123">
        <f>$E$58*C76</f>
        <v>627418.87551386957</v>
      </c>
      <c r="E76" s="116"/>
    </row>
    <row r="77" spans="1:5" x14ac:dyDescent="0.3">
      <c r="A77" s="105"/>
      <c r="B77" s="99"/>
      <c r="C77" s="125"/>
      <c r="D77" s="123"/>
      <c r="E77" s="116"/>
    </row>
    <row r="78" spans="1:5" x14ac:dyDescent="0.3">
      <c r="A78" s="104" t="s">
        <v>10</v>
      </c>
      <c r="B78" s="98" t="s">
        <v>82</v>
      </c>
      <c r="C78" s="100">
        <f>60</f>
        <v>60</v>
      </c>
      <c r="D78" s="102">
        <f>C78*E61</f>
        <v>15000</v>
      </c>
      <c r="E78" s="79"/>
    </row>
    <row r="79" spans="1:5" ht="68.25" customHeight="1" x14ac:dyDescent="0.3">
      <c r="A79" s="105" t="s">
        <v>10</v>
      </c>
      <c r="B79" s="99"/>
      <c r="C79" s="101"/>
      <c r="D79" s="103"/>
      <c r="E79" s="79"/>
    </row>
    <row r="80" spans="1:5" s="56" customFormat="1" ht="10.5" customHeight="1" x14ac:dyDescent="0.3">
      <c r="A80" s="122" t="s">
        <v>19</v>
      </c>
      <c r="B80" s="98" t="s">
        <v>25</v>
      </c>
      <c r="C80" s="100">
        <f>87391000/60334866</f>
        <v>1.4484328182646498</v>
      </c>
      <c r="D80" s="123">
        <f>C80*E55</f>
        <v>127447.60367910653</v>
      </c>
      <c r="E80" s="116"/>
    </row>
    <row r="81" spans="1:5" ht="13.6" customHeight="1" x14ac:dyDescent="0.3">
      <c r="A81" s="105"/>
      <c r="B81" s="99"/>
      <c r="C81" s="101"/>
      <c r="D81" s="123"/>
      <c r="E81" s="116"/>
    </row>
    <row r="82" spans="1:5" ht="27.95" x14ac:dyDescent="0.3">
      <c r="A82" s="94" t="s">
        <v>21</v>
      </c>
      <c r="B82" s="95" t="s">
        <v>78</v>
      </c>
      <c r="C82" s="96">
        <f>40500000/60334866</f>
        <v>0.67125366616377335</v>
      </c>
      <c r="D82" s="93">
        <f>C82*E55</f>
        <v>59063.610085750421</v>
      </c>
      <c r="E82" s="92"/>
    </row>
    <row r="83" spans="1:5" x14ac:dyDescent="0.3">
      <c r="A83" s="46"/>
      <c r="B83" s="47"/>
      <c r="C83" s="59"/>
      <c r="D83" s="71"/>
      <c r="E83" s="74"/>
    </row>
    <row r="84" spans="1:5" ht="16.149999999999999" thickBot="1" x14ac:dyDescent="0.35">
      <c r="A84" s="33"/>
      <c r="B84" s="34" t="s">
        <v>2</v>
      </c>
      <c r="C84" s="60"/>
      <c r="D84" s="62">
        <f>SUM(D72:D82)</f>
        <v>1024476.3750429976</v>
      </c>
      <c r="E84" s="75"/>
    </row>
    <row r="85" spans="1:5" ht="14.55" thickBot="1" x14ac:dyDescent="0.35">
      <c r="A85" s="63"/>
      <c r="B85" s="76"/>
      <c r="C85" s="76"/>
      <c r="D85" s="76"/>
      <c r="E85" s="77"/>
    </row>
    <row r="87" spans="1:5" x14ac:dyDescent="0.3">
      <c r="A87" t="s">
        <v>84</v>
      </c>
      <c r="D87" s="97" t="s">
        <v>83</v>
      </c>
    </row>
  </sheetData>
  <mergeCells count="40">
    <mergeCell ref="E74:E75"/>
    <mergeCell ref="E76:E77"/>
    <mergeCell ref="E80:E81"/>
    <mergeCell ref="C80:C81"/>
    <mergeCell ref="A80:A81"/>
    <mergeCell ref="B80:B81"/>
    <mergeCell ref="D80:D81"/>
    <mergeCell ref="A74:A75"/>
    <mergeCell ref="B74:B75"/>
    <mergeCell ref="D74:D75"/>
    <mergeCell ref="A76:A77"/>
    <mergeCell ref="B76:B77"/>
    <mergeCell ref="D76:D77"/>
    <mergeCell ref="C74:C75"/>
    <mergeCell ref="C76:C77"/>
    <mergeCell ref="A78:A79"/>
    <mergeCell ref="E38:E39"/>
    <mergeCell ref="E72:E73"/>
    <mergeCell ref="A50:E50"/>
    <mergeCell ref="A72:A73"/>
    <mergeCell ref="B72:B73"/>
    <mergeCell ref="C72:C73"/>
    <mergeCell ref="D72:D73"/>
    <mergeCell ref="A69:D69"/>
    <mergeCell ref="A36:A37"/>
    <mergeCell ref="B36:B37"/>
    <mergeCell ref="D36:D37"/>
    <mergeCell ref="E36:E37"/>
    <mergeCell ref="D34:D35"/>
    <mergeCell ref="B31:E31"/>
    <mergeCell ref="A34:A35"/>
    <mergeCell ref="B34:B35"/>
    <mergeCell ref="C34:C35"/>
    <mergeCell ref="E34:E35"/>
    <mergeCell ref="B78:B79"/>
    <mergeCell ref="C78:C79"/>
    <mergeCell ref="D78:D79"/>
    <mergeCell ref="B38:B39"/>
    <mergeCell ref="A38:A39"/>
    <mergeCell ref="D38:D39"/>
  </mergeCells>
  <dataValidations disablePrompts="1" count="1">
    <dataValidation type="list" allowBlank="1" showInputMessage="1" showErrorMessage="1" sqref="C42" xr:uid="{00000000-0002-0000-0100-000000000000}">
      <formula1>"Yes, No"</formula1>
    </dataValidation>
  </dataValidations>
  <hyperlinks>
    <hyperlink ref="D87" r:id="rId1" xr:uid="{051AAE5F-970D-40F0-B7FE-A02F1D90C48D}"/>
  </hyperlinks>
  <printOptions horizontalCentered="1"/>
  <pageMargins left="0.31496062992125984" right="0.31496062992125984" top="0.35433070866141736" bottom="0.35433070866141736" header="0.31496062992125984" footer="0.31496062992125984"/>
  <pageSetup paperSize="8" scale="6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About the Ready Reckoners</vt:lpstr>
      <vt:lpstr>Calculator</vt:lpstr>
      <vt:lpstr>'About the Ready Reckoners'!Print_Area</vt:lpstr>
      <vt:lpstr>Calculator!Print_Area</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Laycock</dc:creator>
  <cp:lastModifiedBy>Mike Kemp</cp:lastModifiedBy>
  <cp:lastPrinted>2020-02-13T08:24:16Z</cp:lastPrinted>
  <dcterms:created xsi:type="dcterms:W3CDTF">2014-02-13T15:47:30Z</dcterms:created>
  <dcterms:modified xsi:type="dcterms:W3CDTF">2020-02-27T16:32:43Z</dcterms:modified>
</cp:coreProperties>
</file>