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R:\AMR\CQUIN 201920\FINAL MASTER CQUINS\"/>
    </mc:Choice>
  </mc:AlternateContent>
  <xr:revisionPtr revIDLastSave="0" documentId="8_{EAD7AC23-A6C5-40DA-8A3D-D21BA04ED3BE}" xr6:coauthVersionLast="41" xr6:coauthVersionMax="41" xr10:uidLastSave="{00000000-0000-0000-0000-000000000000}"/>
  <bookViews>
    <workbookView xWindow="200" yWindow="0" windowWidth="19160" windowHeight="10200" xr2:uid="{00000000-000D-0000-FFFF-FFFF00000000}"/>
  </bookViews>
  <sheets>
    <sheet name="Instructions" sheetId="3" r:id="rId1"/>
    <sheet name="Data Collection Tool" sheetId="1" r:id="rId2"/>
    <sheet name="Version Control" sheetId="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2" i="1" l="1"/>
  <c r="B111" i="1" l="1"/>
  <c r="B110" i="1"/>
  <c r="C105" i="1"/>
  <c r="C103" i="1"/>
  <c r="B126" i="1"/>
  <c r="B125" i="1"/>
  <c r="B124" i="1"/>
  <c r="B123" i="1"/>
  <c r="B122" i="1"/>
  <c r="B121" i="1"/>
  <c r="B105" i="1"/>
  <c r="B109" i="1"/>
  <c r="B104" i="1"/>
  <c r="C104" i="1"/>
  <c r="B103" i="1"/>
  <c r="B107" i="1"/>
  <c r="B106" i="1" l="1"/>
  <c r="C106" i="1"/>
  <c r="C107" i="1"/>
  <c r="B113" i="1"/>
  <c r="B115" i="1" s="1"/>
</calcChain>
</file>

<file path=xl/sharedStrings.xml><?xml version="1.0" encoding="utf-8"?>
<sst xmlns="http://schemas.openxmlformats.org/spreadsheetml/2006/main" count="211" uniqueCount="204">
  <si>
    <t>Patient Number</t>
  </si>
  <si>
    <t>Yes</t>
  </si>
  <si>
    <t>No</t>
  </si>
  <si>
    <t>Total Number Audited</t>
  </si>
  <si>
    <t>Percentage of compliance</t>
  </si>
  <si>
    <t>No local guideline available</t>
  </si>
  <si>
    <t>Percentage of non compliance</t>
  </si>
  <si>
    <t>Number compliant</t>
  </si>
  <si>
    <t>Number not compliant</t>
  </si>
  <si>
    <t>Who should I contact if I have any queries?</t>
  </si>
  <si>
    <t>Strict submission deadlines are in place and data must be submitted as soon as possible after each quarter but no later than the end of the month after the quarter i.e:</t>
  </si>
  <si>
    <r>
      <t>·         Q1 2019/20 – July 31</t>
    </r>
    <r>
      <rPr>
        <vertAlign val="superscript"/>
        <sz val="12"/>
        <color theme="1"/>
        <rFont val="Arial"/>
        <family val="2"/>
      </rPr>
      <t>st</t>
    </r>
    <r>
      <rPr>
        <sz val="12"/>
        <color theme="1"/>
        <rFont val="Arial"/>
        <family val="2"/>
      </rPr>
      <t xml:space="preserve"> 2019</t>
    </r>
  </si>
  <si>
    <r>
      <t>·         Q2 2019/20 – October 31</t>
    </r>
    <r>
      <rPr>
        <vertAlign val="superscript"/>
        <sz val="12"/>
        <color theme="1"/>
        <rFont val="Arial"/>
        <family val="2"/>
      </rPr>
      <t>st</t>
    </r>
    <r>
      <rPr>
        <sz val="12"/>
        <color theme="1"/>
        <rFont val="Arial"/>
        <family val="2"/>
      </rPr>
      <t xml:space="preserve"> 2019</t>
    </r>
  </si>
  <si>
    <r>
      <t>·         Q3 2019/20 – January 31</t>
    </r>
    <r>
      <rPr>
        <vertAlign val="superscript"/>
        <sz val="12"/>
        <color theme="1"/>
        <rFont val="Arial"/>
        <family val="2"/>
      </rPr>
      <t>st</t>
    </r>
    <r>
      <rPr>
        <sz val="12"/>
        <color theme="1"/>
        <rFont val="Arial"/>
        <family val="2"/>
      </rPr>
      <t xml:space="preserve"> 2020</t>
    </r>
  </si>
  <si>
    <t>Trust Name:</t>
  </si>
  <si>
    <t>AINTREE UNIVERSITY HOSPITAL NHS FOUNDATION TRUST</t>
  </si>
  <si>
    <t xml:space="preserve">It is advisable for the data collectors to be junior doctors or ward pharmacists within surgical specialities rather than the task of data collection being healthcare professionals from antimicrobial teams. Surgical teams are encouraged to share this data regularly at local speciality meetings and for quality improvement tools to be used to improve compliance with guidelines over time. Antimicrobial teams are encouraged to ensure that the auditors understand the data collection process and how to audit against local guidance. Data submission to PHE should be controlled centralled to allow oversight of data quality by one named individual within the trust. </t>
  </si>
  <si>
    <t>Total</t>
  </si>
  <si>
    <t>Number of antibiotic doses given for surgical prophylaxis</t>
  </si>
  <si>
    <r>
      <t xml:space="preserve">Compliance is defined as: </t>
    </r>
    <r>
      <rPr>
        <sz val="11"/>
        <color theme="1"/>
        <rFont val="Calibri"/>
        <family val="2"/>
        <scheme val="minor"/>
      </rPr>
      <t>Single dose AND antibiotic is guideline choice compliant</t>
    </r>
  </si>
  <si>
    <t>More than one dose (reason not specified) + antibiotic guideline compliant (NY)</t>
  </si>
  <si>
    <t>More than one dose (reason not specified) + antibiotic NOT guideline compliant (NN)</t>
  </si>
  <si>
    <t>One dose pre-operatively</t>
  </si>
  <si>
    <t>One dose pre-operatively and further peri-operative or post operative doses due to intraoperative soiling or evidence of infection</t>
  </si>
  <si>
    <t>Numerator: The number of prophylactic single dose antibiotic prescriptions that meet the NICE CG74 guidance regarding choice of antibiotic.</t>
  </si>
  <si>
    <t>Denominator: Total number of audited antibiotic prescriptions for patients aged 18+, undergoing elective colorectal surgery.</t>
  </si>
  <si>
    <t>Target is to achieve 90% CQUIN compliance</t>
  </si>
  <si>
    <t>Omitted - no antibiotic prophylaxis given</t>
  </si>
  <si>
    <t>One dose pre-operatively and further peri-operative or post operative dose(s) due to prolonged surgery (i.e. greater than the half life of the antibiotic)</t>
  </si>
  <si>
    <t>One dose pre-operatively and further peri-operative or post operative dose due to blood loss &gt; 1.5L</t>
  </si>
  <si>
    <t>One dose pre-operatively and further dose(s) given either peri-operatively or post operative with no documented reason</t>
  </si>
  <si>
    <t>Single dose or appropriate further dose + antibiotic guideline compliant (YY)</t>
  </si>
  <si>
    <t>Single dose or appropriate further dose + antibiotic NOT guideline compliant (YN)</t>
  </si>
  <si>
    <t>Additional Surveillance questions, total receiving:</t>
  </si>
  <si>
    <r>
      <t xml:space="preserve">The quarterly data submission to PHE should be made via </t>
    </r>
    <r>
      <rPr>
        <sz val="12"/>
        <color rgb="FFFF0000"/>
        <rFont val="Arial"/>
        <family val="2"/>
      </rPr>
      <t>https://surveys.phe.org.uk/TakeSurvey.aspx?SurveyID=CQUIN1920SP</t>
    </r>
  </si>
  <si>
    <t>·         Q1 2019/20 – Early September 2019</t>
  </si>
  <si>
    <t>·         Q2 2019/20 – Early December 2019</t>
  </si>
  <si>
    <t>·         Q3 2019/20 – Early March 2020</t>
  </si>
  <si>
    <t>·         Q4 2019/20 - Early June 2020</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</si>
  <si>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</si>
  <si>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</si>
  <si>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</si>
  <si>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</si>
  <si>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</si>
  <si>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</si>
  <si>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</si>
  <si>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</si>
  <si>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CHILDREN'S AND WOMEN'S NHS FOUNDATION TRUST</t>
  </si>
  <si>
    <t>BLACKPOOL TEACHING HOSPITALS NHS FOUNDATION TRUST</t>
  </si>
  <si>
    <t>BOLTON NHS FOUNDATION TRUST</t>
  </si>
  <si>
    <t>BRADFORD TEACHING HOSPITALS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</si>
  <si>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</si>
  <si>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</si>
  <si>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</si>
  <si>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</si>
  <si>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</si>
  <si>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</si>
  <si>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</si>
  <si>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CLATTERBRIDGE CANCER CENTRE NHS FOUNDATION TRUST</t>
  </si>
  <si>
    <t>EAST SUFFOLK AND NORTH ESSEX NHS FOUNDATION TRUST</t>
  </si>
  <si>
    <t>COUNTESS OF CHESTER HOSPITAL NHS FOUNDATION TRUST</t>
  </si>
  <si>
    <t>COUNTY DURHAM AND DARLINGTON NHS FOUNDATION TRUST</t>
  </si>
  <si>
    <t>CROYDON HEALTH SERVICES NHS TRUST</t>
  </si>
  <si>
    <t>DARTFORD AND GRAVESHAM NHS TRUST</t>
  </si>
  <si>
    <t>UNIVERSITY HOSPITALS OF DERBY AND BURTON NHS FOUNDATION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</si>
  <si>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</si>
  <si>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</si>
  <si>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</si>
  <si>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</si>
  <si>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</si>
  <si>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</si>
  <si>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</si>
  <si>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</si>
  <si>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</si>
  <si>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</si>
  <si>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</si>
  <si>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</si>
  <si>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</si>
  <si>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</si>
  <si>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</si>
  <si>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</si>
  <si>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</si>
  <si>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</si>
  <si>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</si>
  <si>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</si>
  <si>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</si>
  <si>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</si>
  <si>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</si>
  <si>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</si>
  <si>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</si>
  <si>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</si>
  <si>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</si>
  <si>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LIVERPOOL HEART AND CHEST NHS FOUNDATION TRUST</t>
  </si>
  <si>
    <t>LIVERPOOL WOMEN'S NHS FOUNDATION TRUST</t>
  </si>
  <si>
    <t>LONDON NORTH WEST HEALTHCARE NHS TRUST</t>
  </si>
  <si>
    <t>LUTON AND DUNSTABLE UNIVERSITY HOSPITAL NHS FOUNDATION TRUST</t>
  </si>
  <si>
    <t>MAIDSTONE AND TUNBRIDGE WELLS NHS TRUST</t>
  </si>
  <si>
    <t>MANCHESTER UNIVERSITY NHS FOUNDATION TRUST</t>
  </si>
  <si>
    <t>MEDWAY NHS FOUNDATION TRUST</t>
  </si>
  <si>
    <t>MID ESSEX HOSPITAL SERVICES NHS TRUST</t>
  </si>
  <si>
    <t>MID YORKSHIRE HOSPITALS NHS TRUST</t>
  </si>
  <si>
    <t>MILTON KEYNES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</si>
  <si>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</si>
  <si>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</si>
  <si>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</si>
  <si>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</si>
  <si>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</si>
  <si>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</si>
  <si>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</si>
  <si>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</si>
  <si>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</si>
  <si>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</si>
  <si>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</si>
  <si>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</si>
  <si>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</si>
  <si>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PAPWORTH HOSPITAL NHS FOUNDATION TRUST</t>
  </si>
  <si>
    <t>PENNINE ACUTE HOSPITALS NHS TRUST</t>
  </si>
  <si>
    <t>PLYMOUTH HOSPITALS NHS TRUST</t>
  </si>
  <si>
    <t>POOLE HOSPITAL NHS FOUNDATION TRUST</t>
  </si>
  <si>
    <t>PORTSMOUTH HOSPITALS NHS TRUST</t>
  </si>
  <si>
    <t>QUEEN VICTORIA HOSPITAL NHS FOUNDATION TRUST</t>
  </si>
  <si>
    <t>ROBERT JONES AND AGNES HUNT ORTHOPAEDIC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</si>
  <si>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</si>
  <si>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</si>
  <si>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</si>
  <si>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</si>
  <si>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</si>
  <si>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</si>
  <si>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</si>
  <si>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ORTHOPAEDIC HOSPITAL NHS FOUNDATION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</si>
  <si>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</si>
  <si>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</si>
  <si>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</si>
  <si>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</si>
  <si>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</si>
  <si>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</si>
  <si>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</si>
  <si>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</si>
  <si>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</si>
  <si>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</si>
  <si>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</si>
  <si>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</si>
  <si>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</si>
  <si>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</si>
  <si>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</si>
  <si>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TEACHING HOSPITALS NHS TRUST</t>
  </si>
  <si>
    <t>STOCKPORT NHS FOUNDATION TRUST</t>
  </si>
  <si>
    <t>SURREY AND SUSSEX HEALTHCARE NHS TRUST</t>
  </si>
  <si>
    <t>TAMESIDE HOSPITAL NHS FOUNDATION TRUST</t>
  </si>
  <si>
    <t>TAUNTON AND SOMERSET NHS FOUNDATION TRUST</t>
  </si>
  <si>
    <t>THE CHRISTIE NHS FOUNDATION TRUST</t>
  </si>
  <si>
    <t>THE DUDLEY GROUP NHS FOUNDATION TRUST</t>
  </si>
  <si>
    <t>THE HILLINGDON HOSPITALS NHS FOUNDATION TRUST</t>
  </si>
  <si>
    <t>THE LEWISHAM AND GREENWICH NHS TRUST</t>
  </si>
  <si>
    <t>THE MID CHESHIRE HOSPITALS NHS FOUNDATION TRUST</t>
  </si>
  <si>
    <t>THE NEWCASTLE UPON TYNE HOSPITALS NHS FOUNDATION TRUST</t>
  </si>
  <si>
    <t>THE PRINCESS ALEXANDRA HOSPITAL NHS TRUST</t>
  </si>
  <si>
    <t>THE QUEEN ELIZABETH HOSPITAL KING'S LYNN NHS FOUNDATION TRUST</t>
  </si>
  <si>
    <t>THE ROTHERHAM NHS FOUNDATION TRUST</t>
  </si>
  <si>
    <t>THE ROYAL BOURNEMOUTH AND CHRISTCHURCH HOSPITALS NHS FOUNDATION TRUST</t>
  </si>
  <si>
    <t>THE ROYAL MARSDEN NHS FOUNDATION TRUST</t>
  </si>
  <si>
    <t>THE ROYAL WOLVERHAMPTON NHS TRUST</t>
  </si>
  <si>
    <t>THE WHITTINGTON HOSPITAL NHS TRUST</t>
  </si>
  <si>
    <t>TORBAY AND SOUTH DEVON HEALTH CARE NHS FOUNDATION TRUST</t>
  </si>
  <si>
    <t>UNITED LINCOLNSHIRE HOSPITALS NHS TRUST</t>
  </si>
  <si>
    <t>UNIVERSITY COLLEGE LONDON NHS FOUNDATION TRUST</t>
  </si>
  <si>
    <t>UNIVERSITY HOSPITAL BIRMINGHAM NHS FOUNDATION TRUST</t>
  </si>
  <si>
    <t>UNIVERSITY HOSPITAL OF NORTH MIDLANDS NHS TRUST</t>
  </si>
  <si>
    <t>UNIVERSITY HOSPITAL SOUTHAMPTON NHS FOUNDATION TRUST</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</si>
  <si>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</si>
  <si>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</si>
  <si>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</si>
  <si>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</si>
  <si>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</si>
  <si>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WALTON CENTRE NHS FOUNDATION TRUST</t>
  </si>
  <si>
    <t>WARRINGTON AND HALTON HOSPITALS NHS FOUNDATION TRUST</t>
  </si>
  <si>
    <t>WEST HERTFORDSHIRE HOSPITALS NHS TRUST</t>
  </si>
  <si>
    <t>WEST SUFFOLK NHS FOUNDATION TRUST</t>
  </si>
  <si>
    <t>WESTERN SUSSEX HOSPITALS NHS FOUNDATION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</si>
  <si>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</si>
  <si>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</si>
  <si>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</si>
  <si>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</si>
  <si>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</si>
  <si>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</si>
  <si>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</si>
  <si>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61 to 90 mins before skin incision</t>
  </si>
  <si>
    <t>Optional data field 
Dose to first incision time</t>
  </si>
  <si>
    <t>CCG 1b: Improving appropriate antibiotic prophylaxis for elective colorectal surgery in adults</t>
  </si>
  <si>
    <t>This spreadsheet must be used for data collection and reporting CQUIN performance on a quarterly basis</t>
  </si>
  <si>
    <t>If there are any queries around the submission, analysis or publication of CQUIN CCG1a or CCG1b data please email CQUIN@phe.gov.uk. For all other questions or queries please contact e.cquin@nhs.net</t>
  </si>
  <si>
    <t>AMR CQUIN CCG1b indicator reports  the proportion of single dose surgical antibiotic prophylaxis prescriptions that are compliant with local guidelines in terms of duration and choice of antibiotic for patients who have undergone elective colorectal surgery</t>
  </si>
  <si>
    <r>
      <t xml:space="preserve">Antibiotic Choice Compliant with Guidelines
</t>
    </r>
    <r>
      <rPr>
        <sz val="8"/>
        <rFont val="Calibri"/>
        <family val="2"/>
        <scheme val="minor"/>
      </rPr>
      <t>(NB: It is only the choice of antibiotic that should be assessed against local hospital guidelines as stated in NICE guidance CG74. 
Route, timing and dose do not need to be taken into consideration for the purposes of CQUIN reporting)</t>
    </r>
  </si>
  <si>
    <t>Percentage of antibiotic prophylaxis prescriptions achieving CQUIN compliance</t>
  </si>
  <si>
    <t>&gt;90 mins before skin incision</t>
  </si>
  <si>
    <t>0 to 30 mins before skin incision</t>
  </si>
  <si>
    <t>31 to 60 mins before skin incision</t>
  </si>
  <si>
    <r>
      <t>NHS Improvement and PHE have developed data collection and submission tools for part 1b of the 2019/20 AMR CQUIN. The CQUIN requires that data is submitted to PHE and Commissioners using tools developed by PHE and NHSI. Following submission of the quarterly data via (</t>
    </r>
    <r>
      <rPr>
        <sz val="12"/>
        <color rgb="FFFF0000"/>
        <rFont val="Arial"/>
        <family val="2"/>
      </rPr>
      <t>https://surveys.phe.org.uk/TakeSurvey.aspx?SurveyID=CQUIN1920SP</t>
    </r>
    <r>
      <rPr>
        <sz val="12"/>
        <rFont val="Arial"/>
        <family val="2"/>
      </rPr>
      <t xml:space="preserve">)  an e-mail will be sent to you immediately. Forward the email confirmation of submission to the Trust's commissioner(s) and CQUIN manager each quarter. </t>
    </r>
  </si>
  <si>
    <t>When should I submit data?</t>
  </si>
  <si>
    <t>PHE will publish Trust data on Fingertips AMR Portal and this will be available as follows:</t>
  </si>
  <si>
    <t>The automatic calculation field error has been amended in this version of the data collection tool.</t>
  </si>
  <si>
    <t>·         Q4 2019/20 – May 15th 2020</t>
  </si>
  <si>
    <t>23.10.2019</t>
  </si>
  <si>
    <t>Ammend Q4 data submission date to May 15th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</si>
</sst>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24"/>
      <color rgb="FFC00000"/>
      <name val="Calibri"/>
      <family val="2"/>
      <scheme val="minor"/>
    </font>
    <font>
      <sz val="12"/>
      <name val="Arial"/>
      <family val="2"/>
    </font>
    <font>
      <b/>
      <sz val="12"/>
      <color theme="1"/>
      <name val="Arial"/>
      <family val="2"/>
    </font>
    <font>
      <sz val="12"/>
      <color theme="1"/>
      <name val="Arial"/>
      <family val="2"/>
    </font>
    <font>
      <vertAlign val="superscript"/>
      <sz val="12"/>
      <color theme="1"/>
      <name val="Arial"/>
      <family val="2"/>
    </font>
    <font>
      <sz val="12"/>
      <color rgb="FFFF0000"/>
      <name val="Arial"/>
      <family val="2"/>
    </font>
    <font>
      <sz val="11"/>
      <color theme="0"/>
      <name val="Calibri"/>
      <family val="2"/>
      <scheme val="minor"/>
    </font>
    <font>
      <b/>
      <sz val="11"/>
      <name val="Calibri"/>
      <family val="2"/>
      <scheme val="minor"/>
    </font>
    <font>
      <sz val="8"/>
      <name val="Calibri"/>
      <family val="2"/>
      <scheme val="minor"/>
    </font>
    <font>
      <b/>
      <sz val="2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0" fillId="0" borderId="1" xfId="0" applyBorder="1" applyAlignment="1">
      <alignment horizontal="center" vertical="center"/>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xf numFmtId="0" fontId="0" fillId="0" borderId="0" xfId="0" applyFill="1"/>
    <xf numFmtId="9" fontId="0" fillId="2" borderId="1" xfId="0" applyNumberFormat="1" applyFill="1" applyBorder="1" applyAlignment="1">
      <alignment horizontal="center" vertical="center"/>
    </xf>
    <xf numFmtId="0" fontId="2" fillId="0" borderId="0" xfId="0" applyFont="1" applyAlignment="1">
      <alignment wrapText="1" readingOrder="1"/>
    </xf>
    <xf numFmtId="0" fontId="4" fillId="0" borderId="0" xfId="0" applyFont="1" applyAlignment="1">
      <alignment vertical="top" wrapText="1" readingOrder="1"/>
    </xf>
    <xf numFmtId="0" fontId="5" fillId="0" borderId="0" xfId="0" applyFont="1" applyAlignment="1">
      <alignment vertical="top" readingOrder="1"/>
    </xf>
    <xf numFmtId="0" fontId="5" fillId="0" borderId="0" xfId="0" applyFont="1" applyAlignment="1">
      <alignment horizontal="left" vertical="top" readingOrder="1"/>
    </xf>
    <xf numFmtId="0" fontId="3" fillId="0" borderId="0" xfId="0" applyFont="1" applyAlignment="1">
      <alignment horizontal="left" vertical="center" wrapText="1" readingOrder="1"/>
    </xf>
    <xf numFmtId="9" fontId="0" fillId="2" borderId="1" xfId="0" applyNumberFormat="1" applyFill="1" applyBorder="1" applyAlignment="1">
      <alignment horizontal="center"/>
    </xf>
    <xf numFmtId="0" fontId="0" fillId="0" borderId="1" xfId="0" applyFill="1" applyBorder="1"/>
    <xf numFmtId="0" fontId="0" fillId="0" borderId="0" xfId="0" applyAlignment="1">
      <alignment horizontal="center" vertical="center"/>
    </xf>
    <xf numFmtId="10" fontId="0" fillId="3" borderId="1" xfId="0" applyNumberFormat="1" applyFill="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Fill="1" applyBorder="1" applyAlignment="1">
      <alignment horizontal="center"/>
    </xf>
    <xf numFmtId="0" fontId="0" fillId="2" borderId="1" xfId="0" applyFill="1" applyBorder="1" applyAlignment="1">
      <alignment horizontal="center" vertical="center" wrapText="1"/>
    </xf>
    <xf numFmtId="0" fontId="0" fillId="0" borderId="2" xfId="0" applyBorder="1" applyAlignment="1"/>
    <xf numFmtId="0" fontId="1" fillId="2" borderId="0" xfId="0" applyFont="1" applyFill="1"/>
    <xf numFmtId="0" fontId="0" fillId="2" borderId="0" xfId="0" applyFill="1" applyAlignment="1">
      <alignment wrapText="1"/>
    </xf>
    <xf numFmtId="0" fontId="0" fillId="2" borderId="0" xfId="0" applyFill="1" applyAlignment="1">
      <alignment horizontal="center"/>
    </xf>
    <xf numFmtId="0" fontId="8" fillId="0" borderId="0" xfId="0" applyFont="1" applyAlignment="1" applyProtection="1">
      <alignment horizontal="center" vertical="center"/>
      <protection hidden="1"/>
    </xf>
    <xf numFmtId="0" fontId="8" fillId="0" borderId="0" xfId="0" applyFont="1" applyProtection="1">
      <protection hidden="1"/>
    </xf>
    <xf numFmtId="0" fontId="8" fillId="0" borderId="0" xfId="0" applyFont="1"/>
    <xf numFmtId="0" fontId="5" fillId="0" borderId="0" xfId="0" applyFont="1" applyFill="1" applyAlignment="1">
      <alignment horizontal="left" vertical="top" readingOrder="1"/>
    </xf>
    <xf numFmtId="0" fontId="3" fillId="0" borderId="0" xfId="0" applyFont="1" applyFill="1" applyAlignment="1">
      <alignment horizontal="left" vertical="center" wrapText="1" readingOrder="1"/>
    </xf>
    <xf numFmtId="0" fontId="3" fillId="0" borderId="0" xfId="0" applyFont="1" applyFill="1" applyAlignment="1">
      <alignment vertical="top" wrapText="1" readingOrder="1"/>
    </xf>
    <xf numFmtId="0" fontId="9" fillId="2" borderId="1" xfId="0" applyFont="1" applyFill="1" applyBorder="1" applyAlignment="1">
      <alignment horizontal="center" vertical="center" wrapText="1"/>
    </xf>
    <xf numFmtId="0" fontId="11" fillId="0" borderId="0" xfId="0" applyFont="1" applyAlignment="1">
      <alignment horizontal="left" vertical="center" wrapText="1" readingOrder="1"/>
    </xf>
    <xf numFmtId="0" fontId="4" fillId="0" borderId="0" xfId="0" applyFont="1" applyAlignment="1">
      <alignment vertical="top" readingOrder="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tabSelected="1" zoomScale="60" zoomScaleNormal="60" workbookViewId="0">
      <selection activeCell="A23" sqref="A23"/>
    </sheetView>
  </sheetViews>
  <sheetFormatPr defaultRowHeight="14.5" x14ac:dyDescent="0.35"/>
  <cols>
    <col min="1" max="1" width="193.453125" customWidth="1"/>
  </cols>
  <sheetData>
    <row r="1" spans="1:1" ht="33" customHeight="1" x14ac:dyDescent="0.35">
      <c r="A1" s="31" t="s">
        <v>188</v>
      </c>
    </row>
    <row r="2" spans="1:1" ht="19.149999999999999" customHeight="1" x14ac:dyDescent="0.7">
      <c r="A2" s="8"/>
    </row>
    <row r="3" spans="1:1" ht="62.5" customHeight="1" x14ac:dyDescent="0.35">
      <c r="A3" s="28" t="s">
        <v>197</v>
      </c>
    </row>
    <row r="4" spans="1:1" ht="25.15" customHeight="1" x14ac:dyDescent="0.35">
      <c r="A4" s="12" t="s">
        <v>189</v>
      </c>
    </row>
    <row r="5" spans="1:1" ht="25.9" customHeight="1" x14ac:dyDescent="0.35">
      <c r="A5" s="28" t="s">
        <v>34</v>
      </c>
    </row>
    <row r="6" spans="1:1" ht="46.9" customHeight="1" x14ac:dyDescent="0.35">
      <c r="A6" s="28" t="s">
        <v>191</v>
      </c>
    </row>
    <row r="7" spans="1:1" ht="46.9" customHeight="1" x14ac:dyDescent="0.35">
      <c r="A7" s="12" t="s">
        <v>24</v>
      </c>
    </row>
    <row r="8" spans="1:1" ht="46.9" customHeight="1" x14ac:dyDescent="0.35">
      <c r="A8" s="12" t="s">
        <v>25</v>
      </c>
    </row>
    <row r="9" spans="1:1" ht="67.900000000000006" customHeight="1" x14ac:dyDescent="0.35">
      <c r="A9" s="12" t="s">
        <v>16</v>
      </c>
    </row>
    <row r="10" spans="1:1" ht="15.65" customHeight="1" x14ac:dyDescent="0.35">
      <c r="A10" s="9"/>
    </row>
    <row r="11" spans="1:1" ht="15.5" x14ac:dyDescent="0.35">
      <c r="A11" s="32" t="s">
        <v>199</v>
      </c>
    </row>
    <row r="12" spans="1:1" ht="15.5" x14ac:dyDescent="0.35">
      <c r="A12" s="27" t="s">
        <v>35</v>
      </c>
    </row>
    <row r="13" spans="1:1" ht="15.5" x14ac:dyDescent="0.35">
      <c r="A13" s="27" t="s">
        <v>36</v>
      </c>
    </row>
    <row r="14" spans="1:1" ht="15.5" x14ac:dyDescent="0.35">
      <c r="A14" s="27" t="s">
        <v>37</v>
      </c>
    </row>
    <row r="15" spans="1:1" ht="15.5" x14ac:dyDescent="0.35">
      <c r="A15" s="27" t="s">
        <v>38</v>
      </c>
    </row>
    <row r="16" spans="1:1" ht="15.5" x14ac:dyDescent="0.35">
      <c r="A16" s="11"/>
    </row>
    <row r="17" spans="1:1" ht="15.5" x14ac:dyDescent="0.35">
      <c r="A17" s="11"/>
    </row>
    <row r="18" spans="1:1" ht="22.15" customHeight="1" x14ac:dyDescent="0.35">
      <c r="A18" s="9" t="s">
        <v>198</v>
      </c>
    </row>
    <row r="19" spans="1:1" ht="15.5" x14ac:dyDescent="0.35">
      <c r="A19" s="10" t="s">
        <v>10</v>
      </c>
    </row>
    <row r="20" spans="1:1" ht="18.5" x14ac:dyDescent="0.35">
      <c r="A20" s="11" t="s">
        <v>11</v>
      </c>
    </row>
    <row r="21" spans="1:1" ht="18.5" x14ac:dyDescent="0.35">
      <c r="A21" s="11" t="s">
        <v>12</v>
      </c>
    </row>
    <row r="22" spans="1:1" ht="18.5" x14ac:dyDescent="0.35">
      <c r="A22" s="11" t="s">
        <v>13</v>
      </c>
    </row>
    <row r="23" spans="1:1" ht="18.5" x14ac:dyDescent="0.35">
      <c r="A23" s="11" t="s">
        <v>201</v>
      </c>
    </row>
    <row r="24" spans="1:1" ht="15.5" x14ac:dyDescent="0.35">
      <c r="A24" s="11"/>
    </row>
    <row r="25" spans="1:1" ht="15.5" x14ac:dyDescent="0.35">
      <c r="A25" s="11"/>
    </row>
    <row r="26" spans="1:1" ht="27.65" customHeight="1" x14ac:dyDescent="0.35">
      <c r="A26" s="9" t="s">
        <v>9</v>
      </c>
    </row>
    <row r="27" spans="1:1" ht="31" x14ac:dyDescent="0.35">
      <c r="A27" s="29" t="s">
        <v>190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0"/>
  <sheetViews>
    <sheetView zoomScale="60" zoomScaleNormal="60" workbookViewId="0">
      <selection activeCell="B2" sqref="B2"/>
    </sheetView>
  </sheetViews>
  <sheetFormatPr defaultRowHeight="14.5" x14ac:dyDescent="0.35"/>
  <cols>
    <col min="1" max="1" width="76.7265625" customWidth="1"/>
    <col min="2" max="2" width="99.7265625" customWidth="1"/>
    <col min="3" max="3" width="41.26953125" bestFit="1" customWidth="1"/>
    <col min="4" max="4" width="44.54296875" customWidth="1"/>
    <col min="7" max="7" width="0" style="26" hidden="1" customWidth="1"/>
    <col min="8" max="8" width="0" hidden="1" customWidth="1"/>
  </cols>
  <sheetData>
    <row r="1" spans="1:7" x14ac:dyDescent="0.35">
      <c r="A1" t="s">
        <v>14</v>
      </c>
      <c r="B1" s="20" t="s">
        <v>15</v>
      </c>
      <c r="C1" s="20"/>
    </row>
    <row r="2" spans="1:7" ht="77.650000000000006" customHeight="1" x14ac:dyDescent="0.35">
      <c r="A2" s="3" t="s">
        <v>0</v>
      </c>
      <c r="B2" s="3" t="s">
        <v>18</v>
      </c>
      <c r="C2" s="30" t="s">
        <v>192</v>
      </c>
      <c r="D2" s="19" t="s">
        <v>187</v>
      </c>
    </row>
    <row r="3" spans="1:7" x14ac:dyDescent="0.35">
      <c r="A3" s="1">
        <v>1</v>
      </c>
      <c r="B3" s="1"/>
      <c r="C3" s="1"/>
      <c r="D3" s="14"/>
      <c r="G3" s="24" t="s">
        <v>15</v>
      </c>
    </row>
    <row r="4" spans="1:7" x14ac:dyDescent="0.35">
      <c r="A4" s="1">
        <v>2</v>
      </c>
      <c r="B4" s="1"/>
      <c r="C4" s="1"/>
      <c r="D4" s="14"/>
      <c r="G4" s="25" t="s">
        <v>39</v>
      </c>
    </row>
    <row r="5" spans="1:7" x14ac:dyDescent="0.35">
      <c r="A5" s="1">
        <v>3</v>
      </c>
      <c r="B5" s="1"/>
      <c r="C5" s="1"/>
      <c r="D5" s="14"/>
      <c r="G5" s="25" t="s">
        <v>40</v>
      </c>
    </row>
    <row r="6" spans="1:7" x14ac:dyDescent="0.35">
      <c r="A6" s="1">
        <v>4</v>
      </c>
      <c r="B6" s="1"/>
      <c r="C6" s="1"/>
      <c r="D6" s="14"/>
      <c r="G6" s="25" t="s">
        <v>41</v>
      </c>
    </row>
    <row r="7" spans="1:7" x14ac:dyDescent="0.35">
      <c r="A7" s="1">
        <v>5</v>
      </c>
      <c r="B7" s="1"/>
      <c r="C7" s="1"/>
      <c r="D7" s="14"/>
      <c r="G7" s="25" t="s">
        <v>42</v>
      </c>
    </row>
    <row r="8" spans="1:7" x14ac:dyDescent="0.35">
      <c r="A8" s="1">
        <v>6</v>
      </c>
      <c r="B8" s="1"/>
      <c r="C8" s="1"/>
      <c r="D8" s="14"/>
      <c r="G8" s="25" t="s">
        <v>43</v>
      </c>
    </row>
    <row r="9" spans="1:7" x14ac:dyDescent="0.35">
      <c r="A9" s="1">
        <v>7</v>
      </c>
      <c r="B9" s="1"/>
      <c r="C9" s="1"/>
      <c r="D9" s="14"/>
      <c r="G9" s="25" t="s">
        <v>44</v>
      </c>
    </row>
    <row r="10" spans="1:7" x14ac:dyDescent="0.35">
      <c r="A10" s="1">
        <v>8</v>
      </c>
      <c r="B10" s="1"/>
      <c r="C10" s="1"/>
      <c r="D10" s="14"/>
      <c r="G10" s="25" t="s">
        <v>45</v>
      </c>
    </row>
    <row r="11" spans="1:7" x14ac:dyDescent="0.35">
      <c r="A11" s="1">
        <v>9</v>
      </c>
      <c r="B11" s="1"/>
      <c r="C11" s="1"/>
      <c r="D11" s="14"/>
      <c r="G11" s="25" t="s">
        <v>46</v>
      </c>
    </row>
    <row r="12" spans="1:7" x14ac:dyDescent="0.35">
      <c r="A12" s="1">
        <v>10</v>
      </c>
      <c r="B12" s="1"/>
      <c r="C12" s="1"/>
      <c r="D12" s="14"/>
      <c r="G12" s="25" t="s">
        <v>47</v>
      </c>
    </row>
    <row r="13" spans="1:7" x14ac:dyDescent="0.35">
      <c r="A13" s="1">
        <v>11</v>
      </c>
      <c r="B13" s="1"/>
      <c r="C13" s="1"/>
      <c r="D13" s="14"/>
      <c r="G13" s="25" t="s">
        <v>48</v>
      </c>
    </row>
    <row r="14" spans="1:7" x14ac:dyDescent="0.35">
      <c r="A14" s="1">
        <v>12</v>
      </c>
      <c r="B14" s="1"/>
      <c r="C14" s="1"/>
      <c r="D14" s="14"/>
      <c r="G14" s="25" t="s">
        <v>49</v>
      </c>
    </row>
    <row r="15" spans="1:7" x14ac:dyDescent="0.35">
      <c r="A15" s="1">
        <v>13</v>
      </c>
      <c r="B15" s="1"/>
      <c r="C15" s="1"/>
      <c r="D15" s="14"/>
      <c r="G15" s="25" t="s">
        <v>50</v>
      </c>
    </row>
    <row r="16" spans="1:7" x14ac:dyDescent="0.35">
      <c r="A16" s="1">
        <v>14</v>
      </c>
      <c r="B16" s="1"/>
      <c r="C16" s="1"/>
      <c r="D16" s="14"/>
      <c r="G16" s="25" t="s">
        <v>51</v>
      </c>
    </row>
    <row r="17" spans="1:7" x14ac:dyDescent="0.35">
      <c r="A17" s="1">
        <v>15</v>
      </c>
      <c r="B17" s="1"/>
      <c r="C17" s="1"/>
      <c r="D17" s="14"/>
      <c r="G17" s="25" t="s">
        <v>52</v>
      </c>
    </row>
    <row r="18" spans="1:7" x14ac:dyDescent="0.35">
      <c r="A18" s="1">
        <v>16</v>
      </c>
      <c r="B18" s="1"/>
      <c r="C18" s="1"/>
      <c r="D18" s="14"/>
      <c r="G18" s="25" t="s">
        <v>53</v>
      </c>
    </row>
    <row r="19" spans="1:7" x14ac:dyDescent="0.35">
      <c r="A19" s="1">
        <v>17</v>
      </c>
      <c r="B19" s="1"/>
      <c r="C19" s="1"/>
      <c r="D19" s="14"/>
      <c r="G19" s="25" t="s">
        <v>54</v>
      </c>
    </row>
    <row r="20" spans="1:7" x14ac:dyDescent="0.35">
      <c r="A20" s="1">
        <v>18</v>
      </c>
      <c r="B20" s="1"/>
      <c r="C20" s="1"/>
      <c r="D20" s="14"/>
      <c r="G20" s="25" t="s">
        <v>55</v>
      </c>
    </row>
    <row r="21" spans="1:7" x14ac:dyDescent="0.35">
      <c r="A21" s="1">
        <v>19</v>
      </c>
      <c r="B21" s="1"/>
      <c r="C21" s="1"/>
      <c r="D21" s="14"/>
      <c r="G21" s="25" t="s">
        <v>56</v>
      </c>
    </row>
    <row r="22" spans="1:7" x14ac:dyDescent="0.35">
      <c r="A22" s="1">
        <v>20</v>
      </c>
      <c r="B22" s="1"/>
      <c r="C22" s="1"/>
      <c r="D22" s="14"/>
      <c r="G22" s="25" t="s">
        <v>57</v>
      </c>
    </row>
    <row r="23" spans="1:7" x14ac:dyDescent="0.35">
      <c r="A23" s="1">
        <v>21</v>
      </c>
      <c r="B23" s="1"/>
      <c r="C23" s="1"/>
      <c r="D23" s="14"/>
      <c r="G23" s="25" t="s">
        <v>58</v>
      </c>
    </row>
    <row r="24" spans="1:7" x14ac:dyDescent="0.35">
      <c r="A24" s="1">
        <v>22</v>
      </c>
      <c r="B24" s="1"/>
      <c r="C24" s="1"/>
      <c r="D24" s="14"/>
      <c r="G24" s="25" t="s">
        <v>59</v>
      </c>
    </row>
    <row r="25" spans="1:7" x14ac:dyDescent="0.35">
      <c r="A25" s="1">
        <v>23</v>
      </c>
      <c r="B25" s="1"/>
      <c r="C25" s="1"/>
      <c r="D25" s="14"/>
      <c r="G25" s="25" t="s">
        <v>60</v>
      </c>
    </row>
    <row r="26" spans="1:7" x14ac:dyDescent="0.35">
      <c r="A26" s="1">
        <v>24</v>
      </c>
      <c r="B26" s="1"/>
      <c r="C26" s="1"/>
      <c r="D26" s="14"/>
      <c r="G26" s="25" t="s">
        <v>61</v>
      </c>
    </row>
    <row r="27" spans="1:7" x14ac:dyDescent="0.35">
      <c r="A27" s="1">
        <v>25</v>
      </c>
      <c r="B27" s="1"/>
      <c r="C27" s="1"/>
      <c r="D27" s="14"/>
      <c r="G27" s="25" t="s">
        <v>62</v>
      </c>
    </row>
    <row r="28" spans="1:7" x14ac:dyDescent="0.35">
      <c r="A28" s="1">
        <v>26</v>
      </c>
      <c r="B28" s="1"/>
      <c r="C28" s="1"/>
      <c r="D28" s="14"/>
      <c r="G28" s="25" t="s">
        <v>63</v>
      </c>
    </row>
    <row r="29" spans="1:7" x14ac:dyDescent="0.35">
      <c r="A29" s="1">
        <v>27</v>
      </c>
      <c r="B29" s="1"/>
      <c r="C29" s="1"/>
      <c r="D29" s="14"/>
      <c r="G29" s="25" t="s">
        <v>64</v>
      </c>
    </row>
    <row r="30" spans="1:7" x14ac:dyDescent="0.35">
      <c r="A30" s="1">
        <v>28</v>
      </c>
      <c r="B30" s="1"/>
      <c r="C30" s="1"/>
      <c r="D30" s="14"/>
      <c r="G30" s="25" t="s">
        <v>65</v>
      </c>
    </row>
    <row r="31" spans="1:7" x14ac:dyDescent="0.35">
      <c r="A31" s="1">
        <v>29</v>
      </c>
      <c r="B31" s="1"/>
      <c r="C31" s="1"/>
      <c r="D31" s="14"/>
      <c r="G31" s="25" t="s">
        <v>66</v>
      </c>
    </row>
    <row r="32" spans="1:7" x14ac:dyDescent="0.35">
      <c r="A32" s="1">
        <v>30</v>
      </c>
      <c r="B32" s="1"/>
      <c r="C32" s="1"/>
      <c r="D32" s="14"/>
      <c r="G32" s="25" t="s">
        <v>67</v>
      </c>
    </row>
    <row r="33" spans="1:7" x14ac:dyDescent="0.35">
      <c r="A33" s="1">
        <v>31</v>
      </c>
      <c r="B33" s="1"/>
      <c r="C33" s="1"/>
      <c r="D33" s="14"/>
      <c r="G33" s="25" t="s">
        <v>68</v>
      </c>
    </row>
    <row r="34" spans="1:7" x14ac:dyDescent="0.35">
      <c r="A34" s="1">
        <v>32</v>
      </c>
      <c r="B34" s="1"/>
      <c r="C34" s="1"/>
      <c r="D34" s="14"/>
      <c r="G34" s="25" t="s">
        <v>69</v>
      </c>
    </row>
    <row r="35" spans="1:7" x14ac:dyDescent="0.35">
      <c r="A35" s="1">
        <v>33</v>
      </c>
      <c r="B35" s="1"/>
      <c r="C35" s="1"/>
      <c r="D35" s="14"/>
      <c r="G35" s="25" t="s">
        <v>70</v>
      </c>
    </row>
    <row r="36" spans="1:7" x14ac:dyDescent="0.35">
      <c r="A36" s="1">
        <v>34</v>
      </c>
      <c r="B36" s="1"/>
      <c r="C36" s="1"/>
      <c r="D36" s="14"/>
      <c r="G36" s="25" t="s">
        <v>71</v>
      </c>
    </row>
    <row r="37" spans="1:7" x14ac:dyDescent="0.35">
      <c r="A37" s="1">
        <v>35</v>
      </c>
      <c r="B37" s="1"/>
      <c r="C37" s="1"/>
      <c r="D37" s="14"/>
      <c r="G37" s="25" t="s">
        <v>72</v>
      </c>
    </row>
    <row r="38" spans="1:7" x14ac:dyDescent="0.35">
      <c r="A38" s="1">
        <v>36</v>
      </c>
      <c r="B38" s="1"/>
      <c r="C38" s="1"/>
      <c r="D38" s="14"/>
      <c r="G38" s="25" t="s">
        <v>73</v>
      </c>
    </row>
    <row r="39" spans="1:7" x14ac:dyDescent="0.35">
      <c r="A39" s="1">
        <v>37</v>
      </c>
      <c r="B39" s="1"/>
      <c r="C39" s="1"/>
      <c r="D39" s="14"/>
      <c r="G39" s="25" t="s">
        <v>74</v>
      </c>
    </row>
    <row r="40" spans="1:7" x14ac:dyDescent="0.35">
      <c r="A40" s="1">
        <v>38</v>
      </c>
      <c r="B40" s="1"/>
      <c r="C40" s="1"/>
      <c r="D40" s="14"/>
      <c r="G40" s="25" t="s">
        <v>75</v>
      </c>
    </row>
    <row r="41" spans="1:7" x14ac:dyDescent="0.35">
      <c r="A41" s="1">
        <v>39</v>
      </c>
      <c r="B41" s="1"/>
      <c r="C41" s="1"/>
      <c r="D41" s="14"/>
      <c r="G41" s="25" t="s">
        <v>76</v>
      </c>
    </row>
    <row r="42" spans="1:7" x14ac:dyDescent="0.35">
      <c r="A42" s="1">
        <v>40</v>
      </c>
      <c r="B42" s="1"/>
      <c r="C42" s="1"/>
      <c r="D42" s="14"/>
      <c r="G42" s="25" t="s">
        <v>77</v>
      </c>
    </row>
    <row r="43" spans="1:7" x14ac:dyDescent="0.35">
      <c r="A43" s="1">
        <v>41</v>
      </c>
      <c r="B43" s="1"/>
      <c r="C43" s="1"/>
      <c r="D43" s="14"/>
      <c r="G43" s="25" t="s">
        <v>78</v>
      </c>
    </row>
    <row r="44" spans="1:7" x14ac:dyDescent="0.35">
      <c r="A44" s="1">
        <v>42</v>
      </c>
      <c r="B44" s="1"/>
      <c r="C44" s="1"/>
      <c r="D44" s="14"/>
      <c r="G44" s="25" t="s">
        <v>79</v>
      </c>
    </row>
    <row r="45" spans="1:7" x14ac:dyDescent="0.35">
      <c r="A45" s="1">
        <v>43</v>
      </c>
      <c r="B45" s="1"/>
      <c r="C45" s="1"/>
      <c r="D45" s="14"/>
      <c r="G45" s="25" t="s">
        <v>80</v>
      </c>
    </row>
    <row r="46" spans="1:7" x14ac:dyDescent="0.35">
      <c r="A46" s="1">
        <v>44</v>
      </c>
      <c r="B46" s="1"/>
      <c r="C46" s="1"/>
      <c r="D46" s="14"/>
      <c r="G46" s="25" t="s">
        <v>81</v>
      </c>
    </row>
    <row r="47" spans="1:7" x14ac:dyDescent="0.35">
      <c r="A47" s="1">
        <v>45</v>
      </c>
      <c r="B47" s="1"/>
      <c r="C47" s="1"/>
      <c r="D47" s="14"/>
      <c r="G47" s="25" t="s">
        <v>82</v>
      </c>
    </row>
    <row r="48" spans="1:7" x14ac:dyDescent="0.35">
      <c r="A48" s="1">
        <v>46</v>
      </c>
      <c r="B48" s="1"/>
      <c r="C48" s="1"/>
      <c r="D48" s="14"/>
      <c r="G48" s="25" t="s">
        <v>83</v>
      </c>
    </row>
    <row r="49" spans="1:7" x14ac:dyDescent="0.35">
      <c r="A49" s="1">
        <v>47</v>
      </c>
      <c r="B49" s="1"/>
      <c r="C49" s="1"/>
      <c r="D49" s="14"/>
      <c r="G49" s="25" t="s">
        <v>84</v>
      </c>
    </row>
    <row r="50" spans="1:7" x14ac:dyDescent="0.35">
      <c r="A50" s="1">
        <v>48</v>
      </c>
      <c r="B50" s="1"/>
      <c r="C50" s="1"/>
      <c r="D50" s="14"/>
      <c r="G50" s="25" t="s">
        <v>85</v>
      </c>
    </row>
    <row r="51" spans="1:7" x14ac:dyDescent="0.35">
      <c r="A51" s="1">
        <v>49</v>
      </c>
      <c r="B51" s="1"/>
      <c r="C51" s="1"/>
      <c r="D51" s="14"/>
      <c r="G51" s="25" t="s">
        <v>86</v>
      </c>
    </row>
    <row r="52" spans="1:7" x14ac:dyDescent="0.35">
      <c r="A52" s="1">
        <v>50</v>
      </c>
      <c r="B52" s="1"/>
      <c r="C52" s="1"/>
      <c r="D52" s="14"/>
      <c r="G52" s="25" t="s">
        <v>87</v>
      </c>
    </row>
    <row r="53" spans="1:7" x14ac:dyDescent="0.35">
      <c r="A53" s="1">
        <v>51</v>
      </c>
      <c r="B53" s="1"/>
      <c r="C53" s="1"/>
      <c r="D53" s="14"/>
      <c r="G53" s="25" t="s">
        <v>88</v>
      </c>
    </row>
    <row r="54" spans="1:7" x14ac:dyDescent="0.35">
      <c r="A54" s="1">
        <v>52</v>
      </c>
      <c r="B54" s="1"/>
      <c r="C54" s="1"/>
      <c r="D54" s="14"/>
      <c r="G54" s="25" t="s">
        <v>89</v>
      </c>
    </row>
    <row r="55" spans="1:7" x14ac:dyDescent="0.35">
      <c r="A55" s="1">
        <v>53</v>
      </c>
      <c r="B55" s="1"/>
      <c r="C55" s="1"/>
      <c r="D55" s="14"/>
      <c r="G55" s="25" t="s">
        <v>90</v>
      </c>
    </row>
    <row r="56" spans="1:7" x14ac:dyDescent="0.35">
      <c r="A56" s="1">
        <v>54</v>
      </c>
      <c r="B56" s="1"/>
      <c r="C56" s="1"/>
      <c r="D56" s="14"/>
      <c r="G56" s="25" t="s">
        <v>91</v>
      </c>
    </row>
    <row r="57" spans="1:7" x14ac:dyDescent="0.35">
      <c r="A57" s="1">
        <v>55</v>
      </c>
      <c r="B57" s="1"/>
      <c r="C57" s="1"/>
      <c r="D57" s="14"/>
      <c r="G57" s="25" t="s">
        <v>92</v>
      </c>
    </row>
    <row r="58" spans="1:7" x14ac:dyDescent="0.35">
      <c r="A58" s="1">
        <v>56</v>
      </c>
      <c r="B58" s="1"/>
      <c r="C58" s="1"/>
      <c r="D58" s="14"/>
      <c r="G58" s="25" t="s">
        <v>93</v>
      </c>
    </row>
    <row r="59" spans="1:7" x14ac:dyDescent="0.35">
      <c r="A59" s="1">
        <v>57</v>
      </c>
      <c r="B59" s="1"/>
      <c r="C59" s="1"/>
      <c r="D59" s="14"/>
      <c r="G59" s="25" t="s">
        <v>94</v>
      </c>
    </row>
    <row r="60" spans="1:7" x14ac:dyDescent="0.35">
      <c r="A60" s="1">
        <v>58</v>
      </c>
      <c r="B60" s="1"/>
      <c r="C60" s="1"/>
      <c r="D60" s="14"/>
      <c r="G60" s="25" t="s">
        <v>95</v>
      </c>
    </row>
    <row r="61" spans="1:7" x14ac:dyDescent="0.35">
      <c r="A61" s="1">
        <v>59</v>
      </c>
      <c r="B61" s="1"/>
      <c r="C61" s="1"/>
      <c r="D61" s="14"/>
      <c r="G61" s="25" t="s">
        <v>96</v>
      </c>
    </row>
    <row r="62" spans="1:7" x14ac:dyDescent="0.35">
      <c r="A62" s="1">
        <v>60</v>
      </c>
      <c r="B62" s="1"/>
      <c r="C62" s="1"/>
      <c r="D62" s="14"/>
      <c r="G62" s="25" t="s">
        <v>97</v>
      </c>
    </row>
    <row r="63" spans="1:7" x14ac:dyDescent="0.35">
      <c r="A63" s="1">
        <v>61</v>
      </c>
      <c r="B63" s="1"/>
      <c r="C63" s="1"/>
      <c r="D63" s="14"/>
      <c r="G63" s="25" t="s">
        <v>98</v>
      </c>
    </row>
    <row r="64" spans="1:7" x14ac:dyDescent="0.35">
      <c r="A64" s="1">
        <v>62</v>
      </c>
      <c r="B64" s="1"/>
      <c r="C64" s="1"/>
      <c r="D64" s="14"/>
      <c r="G64" s="25" t="s">
        <v>99</v>
      </c>
    </row>
    <row r="65" spans="1:7" x14ac:dyDescent="0.35">
      <c r="A65" s="1">
        <v>63</v>
      </c>
      <c r="B65" s="1"/>
      <c r="C65" s="1"/>
      <c r="D65" s="14"/>
      <c r="G65" s="25" t="s">
        <v>100</v>
      </c>
    </row>
    <row r="66" spans="1:7" x14ac:dyDescent="0.35">
      <c r="A66" s="1">
        <v>64</v>
      </c>
      <c r="B66" s="1"/>
      <c r="C66" s="1"/>
      <c r="D66" s="14"/>
      <c r="G66" s="25" t="s">
        <v>101</v>
      </c>
    </row>
    <row r="67" spans="1:7" x14ac:dyDescent="0.35">
      <c r="A67" s="1">
        <v>65</v>
      </c>
      <c r="B67" s="1"/>
      <c r="C67" s="1"/>
      <c r="D67" s="14"/>
      <c r="G67" s="25" t="s">
        <v>102</v>
      </c>
    </row>
    <row r="68" spans="1:7" x14ac:dyDescent="0.35">
      <c r="A68" s="1">
        <v>66</v>
      </c>
      <c r="B68" s="1"/>
      <c r="C68" s="1"/>
      <c r="D68" s="14"/>
      <c r="G68" s="25" t="s">
        <v>103</v>
      </c>
    </row>
    <row r="69" spans="1:7" x14ac:dyDescent="0.35">
      <c r="A69" s="1">
        <v>67</v>
      </c>
      <c r="B69" s="1"/>
      <c r="C69" s="1"/>
      <c r="D69" s="14"/>
      <c r="G69" s="25" t="s">
        <v>104</v>
      </c>
    </row>
    <row r="70" spans="1:7" x14ac:dyDescent="0.35">
      <c r="A70" s="1">
        <v>68</v>
      </c>
      <c r="B70" s="1"/>
      <c r="C70" s="1"/>
      <c r="D70" s="14"/>
      <c r="G70" s="25" t="s">
        <v>105</v>
      </c>
    </row>
    <row r="71" spans="1:7" x14ac:dyDescent="0.35">
      <c r="A71" s="1">
        <v>69</v>
      </c>
      <c r="B71" s="1"/>
      <c r="C71" s="1"/>
      <c r="D71" s="14"/>
      <c r="G71" s="25" t="s">
        <v>106</v>
      </c>
    </row>
    <row r="72" spans="1:7" x14ac:dyDescent="0.35">
      <c r="A72" s="1">
        <v>70</v>
      </c>
      <c r="B72" s="1"/>
      <c r="C72" s="1"/>
      <c r="D72" s="14"/>
      <c r="G72" s="25" t="s">
        <v>107</v>
      </c>
    </row>
    <row r="73" spans="1:7" x14ac:dyDescent="0.35">
      <c r="A73" s="1">
        <v>71</v>
      </c>
      <c r="B73" s="1"/>
      <c r="C73" s="1"/>
      <c r="D73" s="14"/>
      <c r="G73" s="25" t="s">
        <v>108</v>
      </c>
    </row>
    <row r="74" spans="1:7" x14ac:dyDescent="0.35">
      <c r="A74" s="1">
        <v>72</v>
      </c>
      <c r="B74" s="1"/>
      <c r="C74" s="1"/>
      <c r="D74" s="14"/>
      <c r="G74" s="25" t="s">
        <v>109</v>
      </c>
    </row>
    <row r="75" spans="1:7" x14ac:dyDescent="0.35">
      <c r="A75" s="1">
        <v>73</v>
      </c>
      <c r="B75" s="1"/>
      <c r="C75" s="1"/>
      <c r="D75" s="14"/>
      <c r="G75" s="25" t="s">
        <v>110</v>
      </c>
    </row>
    <row r="76" spans="1:7" x14ac:dyDescent="0.35">
      <c r="A76" s="1">
        <v>74</v>
      </c>
      <c r="B76" s="1"/>
      <c r="C76" s="1"/>
      <c r="D76" s="14"/>
      <c r="G76" s="25" t="s">
        <v>111</v>
      </c>
    </row>
    <row r="77" spans="1:7" x14ac:dyDescent="0.35">
      <c r="A77" s="1">
        <v>75</v>
      </c>
      <c r="B77" s="1"/>
      <c r="C77" s="1"/>
      <c r="D77" s="14"/>
      <c r="G77" s="25" t="s">
        <v>112</v>
      </c>
    </row>
    <row r="78" spans="1:7" x14ac:dyDescent="0.35">
      <c r="A78" s="1">
        <v>76</v>
      </c>
      <c r="B78" s="1"/>
      <c r="C78" s="1"/>
      <c r="D78" s="14"/>
      <c r="G78" s="25" t="s">
        <v>113</v>
      </c>
    </row>
    <row r="79" spans="1:7" x14ac:dyDescent="0.35">
      <c r="A79" s="1">
        <v>77</v>
      </c>
      <c r="B79" s="1"/>
      <c r="C79" s="1"/>
      <c r="D79" s="14"/>
      <c r="G79" s="25" t="s">
        <v>114</v>
      </c>
    </row>
    <row r="80" spans="1:7" x14ac:dyDescent="0.35">
      <c r="A80" s="1">
        <v>78</v>
      </c>
      <c r="B80" s="1"/>
      <c r="C80" s="1"/>
      <c r="D80" s="14"/>
      <c r="G80" s="25" t="s">
        <v>115</v>
      </c>
    </row>
    <row r="81" spans="1:7" x14ac:dyDescent="0.35">
      <c r="A81" s="1">
        <v>79</v>
      </c>
      <c r="B81" s="1"/>
      <c r="C81" s="1"/>
      <c r="D81" s="14"/>
      <c r="G81" s="25" t="s">
        <v>116</v>
      </c>
    </row>
    <row r="82" spans="1:7" x14ac:dyDescent="0.35">
      <c r="A82" s="1">
        <v>80</v>
      </c>
      <c r="B82" s="1"/>
      <c r="C82" s="1"/>
      <c r="D82" s="14"/>
      <c r="G82" s="25" t="s">
        <v>117</v>
      </c>
    </row>
    <row r="83" spans="1:7" x14ac:dyDescent="0.35">
      <c r="A83" s="1">
        <v>81</v>
      </c>
      <c r="B83" s="1"/>
      <c r="C83" s="1"/>
      <c r="D83" s="14"/>
      <c r="G83" s="25" t="s">
        <v>118</v>
      </c>
    </row>
    <row r="84" spans="1:7" x14ac:dyDescent="0.35">
      <c r="A84" s="1">
        <v>82</v>
      </c>
      <c r="B84" s="1"/>
      <c r="C84" s="1"/>
      <c r="D84" s="14"/>
      <c r="G84" s="25" t="s">
        <v>119</v>
      </c>
    </row>
    <row r="85" spans="1:7" x14ac:dyDescent="0.35">
      <c r="A85" s="1">
        <v>83</v>
      </c>
      <c r="B85" s="1"/>
      <c r="C85" s="1"/>
      <c r="D85" s="14"/>
      <c r="G85" s="25" t="s">
        <v>120</v>
      </c>
    </row>
    <row r="86" spans="1:7" x14ac:dyDescent="0.35">
      <c r="A86" s="1">
        <v>84</v>
      </c>
      <c r="B86" s="1"/>
      <c r="C86" s="1"/>
      <c r="D86" s="14"/>
      <c r="G86" s="25" t="s">
        <v>121</v>
      </c>
    </row>
    <row r="87" spans="1:7" x14ac:dyDescent="0.35">
      <c r="A87" s="1">
        <v>85</v>
      </c>
      <c r="B87" s="1"/>
      <c r="C87" s="1"/>
      <c r="D87" s="14"/>
      <c r="G87" s="25" t="s">
        <v>122</v>
      </c>
    </row>
    <row r="88" spans="1:7" x14ac:dyDescent="0.35">
      <c r="A88" s="1">
        <v>86</v>
      </c>
      <c r="B88" s="1"/>
      <c r="C88" s="1"/>
      <c r="D88" s="14"/>
      <c r="G88" s="25" t="s">
        <v>123</v>
      </c>
    </row>
    <row r="89" spans="1:7" x14ac:dyDescent="0.35">
      <c r="A89" s="1">
        <v>87</v>
      </c>
      <c r="B89" s="1"/>
      <c r="C89" s="1"/>
      <c r="D89" s="14"/>
      <c r="G89" s="25" t="s">
        <v>124</v>
      </c>
    </row>
    <row r="90" spans="1:7" x14ac:dyDescent="0.35">
      <c r="A90" s="1">
        <v>88</v>
      </c>
      <c r="B90" s="1"/>
      <c r="C90" s="1"/>
      <c r="D90" s="14"/>
      <c r="G90" s="25" t="s">
        <v>125</v>
      </c>
    </row>
    <row r="91" spans="1:7" x14ac:dyDescent="0.35">
      <c r="A91" s="1">
        <v>89</v>
      </c>
      <c r="B91" s="1"/>
      <c r="C91" s="1"/>
      <c r="D91" s="14"/>
      <c r="G91" s="25" t="s">
        <v>126</v>
      </c>
    </row>
    <row r="92" spans="1:7" x14ac:dyDescent="0.35">
      <c r="A92" s="1">
        <v>90</v>
      </c>
      <c r="B92" s="1"/>
      <c r="C92" s="1"/>
      <c r="D92" s="14"/>
      <c r="G92" s="25" t="s">
        <v>127</v>
      </c>
    </row>
    <row r="93" spans="1:7" x14ac:dyDescent="0.35">
      <c r="A93" s="1">
        <v>91</v>
      </c>
      <c r="B93" s="1"/>
      <c r="C93" s="1"/>
      <c r="D93" s="14"/>
      <c r="G93" s="25" t="s">
        <v>128</v>
      </c>
    </row>
    <row r="94" spans="1:7" x14ac:dyDescent="0.35">
      <c r="A94" s="1">
        <v>92</v>
      </c>
      <c r="B94" s="1"/>
      <c r="C94" s="1"/>
      <c r="D94" s="14"/>
      <c r="G94" s="25" t="s">
        <v>129</v>
      </c>
    </row>
    <row r="95" spans="1:7" x14ac:dyDescent="0.35">
      <c r="A95" s="1">
        <v>93</v>
      </c>
      <c r="B95" s="1"/>
      <c r="C95" s="1"/>
      <c r="D95" s="14"/>
      <c r="G95" s="25" t="s">
        <v>130</v>
      </c>
    </row>
    <row r="96" spans="1:7" x14ac:dyDescent="0.35">
      <c r="A96" s="1">
        <v>94</v>
      </c>
      <c r="B96" s="1"/>
      <c r="C96" s="1"/>
      <c r="D96" s="14"/>
      <c r="G96" s="25" t="s">
        <v>131</v>
      </c>
    </row>
    <row r="97" spans="1:7" x14ac:dyDescent="0.35">
      <c r="A97" s="1">
        <v>95</v>
      </c>
      <c r="B97" s="1"/>
      <c r="C97" s="1"/>
      <c r="D97" s="14"/>
      <c r="G97" s="25" t="s">
        <v>132</v>
      </c>
    </row>
    <row r="98" spans="1:7" x14ac:dyDescent="0.35">
      <c r="A98" s="1">
        <v>96</v>
      </c>
      <c r="B98" s="1"/>
      <c r="C98" s="1"/>
      <c r="D98" s="14"/>
      <c r="G98" s="25" t="s">
        <v>133</v>
      </c>
    </row>
    <row r="99" spans="1:7" x14ac:dyDescent="0.35">
      <c r="A99" s="1">
        <v>97</v>
      </c>
      <c r="B99" s="1"/>
      <c r="C99" s="1"/>
      <c r="D99" s="14"/>
      <c r="G99" s="25" t="s">
        <v>134</v>
      </c>
    </row>
    <row r="100" spans="1:7" x14ac:dyDescent="0.35">
      <c r="A100" s="1">
        <v>98</v>
      </c>
      <c r="B100" s="1"/>
      <c r="C100" s="1"/>
      <c r="D100" s="14"/>
      <c r="G100" s="25" t="s">
        <v>135</v>
      </c>
    </row>
    <row r="101" spans="1:7" x14ac:dyDescent="0.35">
      <c r="A101" s="1">
        <v>99</v>
      </c>
      <c r="B101" s="1"/>
      <c r="C101" s="1"/>
      <c r="D101" s="14"/>
      <c r="G101" s="25" t="s">
        <v>136</v>
      </c>
    </row>
    <row r="102" spans="1:7" x14ac:dyDescent="0.35">
      <c r="A102" s="1">
        <v>100</v>
      </c>
      <c r="B102" s="1"/>
      <c r="C102" s="1"/>
      <c r="D102" s="14"/>
      <c r="G102" s="25" t="s">
        <v>137</v>
      </c>
    </row>
    <row r="103" spans="1:7" x14ac:dyDescent="0.35">
      <c r="A103" s="3" t="s">
        <v>3</v>
      </c>
      <c r="B103" s="2">
        <f>SUM(COUNTIF(B3:B102,{"*"}))</f>
        <v>0</v>
      </c>
      <c r="C103" s="2">
        <f>SUM(COUNTIF(C3:C102,{"yes","no","No local guideline available"}))</f>
        <v>0</v>
      </c>
      <c r="D103" s="5"/>
      <c r="G103" s="25" t="s">
        <v>138</v>
      </c>
    </row>
    <row r="104" spans="1:7" x14ac:dyDescent="0.35">
      <c r="A104" s="3" t="s">
        <v>7</v>
      </c>
      <c r="B104" s="2">
        <f>SUM(COUNTIF(B3:B102,{"One dose pre-operatively","One dose pre-operatively and further peri-operative or post operative dose(s) due to prolonged surgery (i.e. greater than the half life of the antibiotic)","One dose pre-operatively and further peri-operative or post operative doses due to intraoperative soiling or evidence of infection","One dose pre-operatively and further peri-operative or post operative dose due to blood loss &gt; 1.5L"}))</f>
        <v>0</v>
      </c>
      <c r="C104" s="2">
        <f>COUNTIF(C3:C102,"Yes")</f>
        <v>0</v>
      </c>
      <c r="D104" s="5"/>
      <c r="G104" s="25" t="s">
        <v>139</v>
      </c>
    </row>
    <row r="105" spans="1:7" x14ac:dyDescent="0.35">
      <c r="A105" s="3" t="s">
        <v>8</v>
      </c>
      <c r="B105" s="2">
        <f>SUM(COUNTIF(B3:B102,{"One dose pre-operatively and further dose(s) given either peri-operatively or post operative with no documented reason","Omitted - no antibiotic prophylaxis given"}))</f>
        <v>0</v>
      </c>
      <c r="C105" s="2">
        <f>SUM(COUNTIFS(C3:C102,{"No","No local guideline available"}))</f>
        <v>0</v>
      </c>
      <c r="D105" s="5"/>
      <c r="G105" s="25" t="s">
        <v>140</v>
      </c>
    </row>
    <row r="106" spans="1:7" x14ac:dyDescent="0.35">
      <c r="A106" s="3" t="s">
        <v>4</v>
      </c>
      <c r="B106" s="7" t="e">
        <f>(B104/B103)</f>
        <v>#DIV/0!</v>
      </c>
      <c r="C106" s="7" t="e">
        <f>(C104/C103)</f>
        <v>#DIV/0!</v>
      </c>
      <c r="D106" s="5"/>
      <c r="G106" s="25" t="s">
        <v>141</v>
      </c>
    </row>
    <row r="107" spans="1:7" x14ac:dyDescent="0.35">
      <c r="A107" s="3" t="s">
        <v>6</v>
      </c>
      <c r="B107" s="13" t="e">
        <f>(B105/B103)</f>
        <v>#DIV/0!</v>
      </c>
      <c r="C107" s="13" t="e">
        <f>(C105/C103)</f>
        <v>#DIV/0!</v>
      </c>
      <c r="D107" s="5"/>
      <c r="G107" s="25" t="s">
        <v>142</v>
      </c>
    </row>
    <row r="108" spans="1:7" x14ac:dyDescent="0.35">
      <c r="A108" s="4"/>
      <c r="B108" s="5"/>
      <c r="C108" s="5"/>
      <c r="G108" s="25" t="s">
        <v>143</v>
      </c>
    </row>
    <row r="109" spans="1:7" x14ac:dyDescent="0.35">
      <c r="A109" s="3" t="s">
        <v>31</v>
      </c>
      <c r="B109" s="2">
        <f>SUM(COUNTIFS(B3:B102, {"One dose pre-operatively","One dose pre-operatively and further peri-operative or post operative dose(s) due to prolonged surgery (i.e. greater than the half life of the antibiotic)","One dose pre-operatively and further peri-operative or post operative doses due to intraoperative soiling or evidence of infection","One dose pre-operatively and further peri-operative or post operative dose due to blood loss &gt; 1.5L"}, C3:C102,{"yes"}))</f>
        <v>0</v>
      </c>
      <c r="C109" s="6"/>
      <c r="G109" s="25" t="s">
        <v>144</v>
      </c>
    </row>
    <row r="110" spans="1:7" x14ac:dyDescent="0.35">
      <c r="A110" s="3" t="s">
        <v>32</v>
      </c>
      <c r="B110" s="2">
        <f>SUM(COUNTIFS(B3:B102,{"One dose pre-operatively","One dose pre-operatively and further peri-operative or post operative dose(s) due to prolonged surgery (i.e. greater than the half life of the antibiotic)","One dose pre-operatively and further peri-operative or post operative doses due to intraoperative soiling or evidence of infection","One dose pre-operatively and further peri-operative or post operative dose due to blood loss &gt; 1.5L"},C3:C102,"No"))+SUM(COUNTIFS(B3:B102,{"One dose pre-operatively","One dose pre-operatively and further peri-operative or post operative dose(s) due to prolonged surgery (i.e. greater than the half life of the antibiotic)","One dose pre-operatively and further peri-operative or post operative doses due to intraoperative soiling or evidence of infection","One dose pre-operatively and further peri-operative or post operative dose due to blood loss &gt; 1.5L"},C3:C102,"No local guideline available"))</f>
        <v>0</v>
      </c>
      <c r="G110" s="25" t="s">
        <v>145</v>
      </c>
    </row>
    <row r="111" spans="1:7" x14ac:dyDescent="0.35">
      <c r="A111" s="3" t="s">
        <v>20</v>
      </c>
      <c r="B111" s="2">
        <f>SUM(COUNTIFS(B3:B102,{"One dose pre-operatively and further dose(s) given either peri-operatively or post operative with no documented reason","Omitted - no antibiotic prophylaxis given"}, C3:C102,"yes"))</f>
        <v>0</v>
      </c>
      <c r="G111" s="25" t="s">
        <v>146</v>
      </c>
    </row>
    <row r="112" spans="1:7" x14ac:dyDescent="0.35">
      <c r="A112" s="3" t="s">
        <v>21</v>
      </c>
      <c r="B112" s="2">
        <f>SUM(COUNTIFS(B3:B102,{"One dose pre-operatively and further dose(s) given either peri-operatively or post operative with no documented reason","Omitted - no antibiotic prophylaxis given"}, C3:C102,"No"))+ SUM(COUNTIFS(B3:B102,{"One dose pre-operatively and further dose(s) given either peri-operatively or post operative with no documented reason","Omitted - no antibiotic prophylaxis given"}, C3:C102,"No local guideline available"))</f>
        <v>0</v>
      </c>
      <c r="G112" s="25" t="s">
        <v>147</v>
      </c>
    </row>
    <row r="113" spans="1:7" x14ac:dyDescent="0.35">
      <c r="A113" s="3" t="s">
        <v>17</v>
      </c>
      <c r="B113" s="2">
        <f>SUM(B109:B112)</f>
        <v>0</v>
      </c>
      <c r="G113" s="25" t="s">
        <v>148</v>
      </c>
    </row>
    <row r="114" spans="1:7" x14ac:dyDescent="0.35">
      <c r="B114" s="15"/>
      <c r="G114" s="25" t="s">
        <v>149</v>
      </c>
    </row>
    <row r="115" spans="1:7" x14ac:dyDescent="0.35">
      <c r="A115" s="17" t="s">
        <v>193</v>
      </c>
      <c r="B115" s="16" t="e">
        <f>B109/B113</f>
        <v>#DIV/0!</v>
      </c>
      <c r="G115" s="25" t="s">
        <v>150</v>
      </c>
    </row>
    <row r="116" spans="1:7" x14ac:dyDescent="0.35">
      <c r="G116" s="25" t="s">
        <v>151</v>
      </c>
    </row>
    <row r="117" spans="1:7" x14ac:dyDescent="0.35">
      <c r="A117" s="18" t="s">
        <v>26</v>
      </c>
      <c r="G117" s="25" t="s">
        <v>152</v>
      </c>
    </row>
    <row r="118" spans="1:7" x14ac:dyDescent="0.35">
      <c r="A118" s="18" t="s">
        <v>19</v>
      </c>
      <c r="G118" s="25" t="s">
        <v>153</v>
      </c>
    </row>
    <row r="119" spans="1:7" x14ac:dyDescent="0.35">
      <c r="G119" s="25" t="s">
        <v>154</v>
      </c>
    </row>
    <row r="120" spans="1:7" x14ac:dyDescent="0.35">
      <c r="A120" s="21" t="s">
        <v>33</v>
      </c>
      <c r="B120" s="23"/>
      <c r="G120" s="25" t="s">
        <v>155</v>
      </c>
    </row>
    <row r="121" spans="1:7" x14ac:dyDescent="0.35">
      <c r="A121" s="22" t="s">
        <v>22</v>
      </c>
      <c r="B121" s="23">
        <f>COUNTIF(B3:B102, "One dose pre-operatively")</f>
        <v>0</v>
      </c>
      <c r="G121" s="25" t="s">
        <v>156</v>
      </c>
    </row>
    <row r="122" spans="1:7" ht="29" x14ac:dyDescent="0.35">
      <c r="A122" s="22" t="s">
        <v>30</v>
      </c>
      <c r="B122" s="23">
        <f>COUNTIF(B3:B102, "One dose pre-operatively and further dose(s) given either peri-operatively or post operative with no documented reason")</f>
        <v>0</v>
      </c>
      <c r="G122" s="25" t="s">
        <v>157</v>
      </c>
    </row>
    <row r="123" spans="1:7" ht="29" x14ac:dyDescent="0.35">
      <c r="A123" s="22" t="s">
        <v>28</v>
      </c>
      <c r="B123" s="23">
        <f>COUNTIF(B3:B102, "One dose pre-operatively and further peri-operative or post operative dose(s) due to prolonged surgery (i.e. greater than the half life of the antibiotic)")</f>
        <v>0</v>
      </c>
      <c r="G123" s="25" t="s">
        <v>158</v>
      </c>
    </row>
    <row r="124" spans="1:7" ht="29" x14ac:dyDescent="0.35">
      <c r="A124" s="22" t="s">
        <v>23</v>
      </c>
      <c r="B124" s="23">
        <f>COUNTIF(B3:B102, "One dose pre-operatively and further peri-operative or post operative doses due to intraoperative soiling or evidence of infection")</f>
        <v>0</v>
      </c>
      <c r="G124" s="25" t="s">
        <v>159</v>
      </c>
    </row>
    <row r="125" spans="1:7" ht="29" x14ac:dyDescent="0.35">
      <c r="A125" s="22" t="s">
        <v>29</v>
      </c>
      <c r="B125" s="23">
        <f>COUNTIF(B3:B102, "One dose pre-operatively and further peri-operative or post operative dose due to blood loss &gt; 1.5L")</f>
        <v>0</v>
      </c>
      <c r="G125" s="25" t="s">
        <v>160</v>
      </c>
    </row>
    <row r="126" spans="1:7" x14ac:dyDescent="0.35">
      <c r="A126" s="22" t="s">
        <v>27</v>
      </c>
      <c r="B126" s="23">
        <f>COUNTIF(B3:B102, "Omitted - no antibiotic prophylaxis given")</f>
        <v>0</v>
      </c>
      <c r="G126" s="25" t="s">
        <v>161</v>
      </c>
    </row>
    <row r="127" spans="1:7" x14ac:dyDescent="0.35">
      <c r="G127" s="25" t="s">
        <v>162</v>
      </c>
    </row>
    <row r="128" spans="1:7" x14ac:dyDescent="0.35">
      <c r="G128" s="25" t="s">
        <v>163</v>
      </c>
    </row>
    <row r="129" spans="2:7" x14ac:dyDescent="0.35">
      <c r="G129" s="25" t="s">
        <v>164</v>
      </c>
    </row>
    <row r="130" spans="2:7" x14ac:dyDescent="0.35">
      <c r="G130" s="25" t="s">
        <v>165</v>
      </c>
    </row>
    <row r="131" spans="2:7" hidden="1" x14ac:dyDescent="0.35">
      <c r="B131" t="s">
        <v>1</v>
      </c>
      <c r="G131" s="25" t="s">
        <v>166</v>
      </c>
    </row>
    <row r="132" spans="2:7" hidden="1" x14ac:dyDescent="0.35">
      <c r="B132" t="s">
        <v>2</v>
      </c>
      <c r="G132" s="25" t="s">
        <v>167</v>
      </c>
    </row>
    <row r="133" spans="2:7" hidden="1" x14ac:dyDescent="0.35">
      <c r="B133" t="s">
        <v>5</v>
      </c>
      <c r="G133" s="25" t="s">
        <v>168</v>
      </c>
    </row>
    <row r="134" spans="2:7" hidden="1" x14ac:dyDescent="0.35">
      <c r="G134" s="25" t="s">
        <v>169</v>
      </c>
    </row>
    <row r="135" spans="2:7" hidden="1" x14ac:dyDescent="0.35">
      <c r="G135" s="25" t="s">
        <v>170</v>
      </c>
    </row>
    <row r="136" spans="2:7" hidden="1" x14ac:dyDescent="0.35">
      <c r="G136" s="25" t="s">
        <v>171</v>
      </c>
    </row>
    <row r="137" spans="2:7" hidden="1" x14ac:dyDescent="0.35">
      <c r="B137" t="s">
        <v>22</v>
      </c>
      <c r="G137" s="25" t="s">
        <v>172</v>
      </c>
    </row>
    <row r="138" spans="2:7" hidden="1" x14ac:dyDescent="0.35">
      <c r="B138" t="s">
        <v>30</v>
      </c>
      <c r="G138" s="25" t="s">
        <v>173</v>
      </c>
    </row>
    <row r="139" spans="2:7" hidden="1" x14ac:dyDescent="0.35">
      <c r="B139" t="s">
        <v>28</v>
      </c>
      <c r="G139" s="25" t="s">
        <v>174</v>
      </c>
    </row>
    <row r="140" spans="2:7" hidden="1" x14ac:dyDescent="0.35">
      <c r="B140" t="s">
        <v>23</v>
      </c>
      <c r="G140" s="25" t="s">
        <v>175</v>
      </c>
    </row>
    <row r="141" spans="2:7" hidden="1" x14ac:dyDescent="0.35">
      <c r="B141" t="s">
        <v>29</v>
      </c>
      <c r="G141" s="25" t="s">
        <v>176</v>
      </c>
    </row>
    <row r="142" spans="2:7" hidden="1" x14ac:dyDescent="0.35">
      <c r="B142" t="s">
        <v>27</v>
      </c>
      <c r="G142" s="25" t="s">
        <v>177</v>
      </c>
    </row>
    <row r="143" spans="2:7" hidden="1" x14ac:dyDescent="0.35">
      <c r="G143" s="25" t="s">
        <v>178</v>
      </c>
    </row>
    <row r="144" spans="2:7" hidden="1" x14ac:dyDescent="0.35">
      <c r="G144" s="25" t="s">
        <v>179</v>
      </c>
    </row>
    <row r="145" spans="2:7" hidden="1" x14ac:dyDescent="0.35">
      <c r="B145" t="s">
        <v>195</v>
      </c>
      <c r="G145" s="25" t="s">
        <v>180</v>
      </c>
    </row>
    <row r="146" spans="2:7" hidden="1" x14ac:dyDescent="0.35">
      <c r="B146" t="s">
        <v>196</v>
      </c>
      <c r="G146" s="25" t="s">
        <v>181</v>
      </c>
    </row>
    <row r="147" spans="2:7" hidden="1" x14ac:dyDescent="0.35">
      <c r="B147" t="s">
        <v>186</v>
      </c>
      <c r="G147" s="25" t="s">
        <v>182</v>
      </c>
    </row>
    <row r="148" spans="2:7" hidden="1" x14ac:dyDescent="0.35">
      <c r="B148" t="s">
        <v>194</v>
      </c>
      <c r="G148" s="25" t="s">
        <v>183</v>
      </c>
    </row>
    <row r="149" spans="2:7" x14ac:dyDescent="0.35">
      <c r="G149" s="25" t="s">
        <v>184</v>
      </c>
    </row>
    <row r="150" spans="2:7" x14ac:dyDescent="0.35">
      <c r="G150" s="25" t="s">
        <v>185</v>
      </c>
    </row>
  </sheetData>
  <dataValidations disablePrompts="1" count="4">
    <dataValidation type="list" allowBlank="1" showInputMessage="1" showErrorMessage="1" sqref="C3:C102" xr:uid="{00000000-0002-0000-0100-000000000000}">
      <formula1>$B$131:$B$133</formula1>
    </dataValidation>
    <dataValidation type="list" allowBlank="1" showInputMessage="1" showErrorMessage="1" sqref="B1" xr:uid="{00000000-0002-0000-0100-000001000000}">
      <formula1>$G$3:$G$150</formula1>
    </dataValidation>
    <dataValidation type="list" allowBlank="1" showInputMessage="1" showErrorMessage="1" sqref="B3:B102" xr:uid="{00000000-0002-0000-0100-000002000000}">
      <formula1>$B$137:$B$142</formula1>
    </dataValidation>
    <dataValidation type="list" allowBlank="1" showInputMessage="1" showErrorMessage="1" sqref="D3:D102" xr:uid="{00000000-0002-0000-0100-000003000000}">
      <formula1>$B$145:$B$148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3"/>
    </sheetView>
  </sheetViews>
  <sheetFormatPr defaultRowHeight="14.5" x14ac:dyDescent="0.35"/>
  <sheetData>
    <row r="1" spans="1:1" x14ac:dyDescent="0.35">
      <c r="A1" t="s">
        <v>200</v>
      </c>
    </row>
    <row r="2" spans="1:1" x14ac:dyDescent="0.35">
      <c r="A2" s="33" t="s">
        <v>202</v>
      </c>
    </row>
    <row r="3" spans="1:1" x14ac:dyDescent="0.35">
      <c r="A3" t="s">
        <v>203</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 Collection Tool</vt:lpstr>
      <vt:lpstr>Version Control</vt:lpstr>
    </vt:vector>
  </TitlesOfParts>
  <Company>NHSI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Cramp</dc:creator>
  <cp:lastModifiedBy>Elizabeth Beech</cp:lastModifiedBy>
  <dcterms:created xsi:type="dcterms:W3CDTF">2018-11-08T11:25:13Z</dcterms:created>
  <dcterms:modified xsi:type="dcterms:W3CDTF">2019-10-23T09:28:18Z</dcterms:modified>
</cp:coreProperties>
</file>