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R:\AMR\CQUIN 201920\FINAL MASTER CQUINS\"/>
    </mc:Choice>
  </mc:AlternateContent>
  <xr:revisionPtr revIDLastSave="0" documentId="8_{4B02BDF2-4D32-4705-BB93-603B3B7F4EAE}" xr6:coauthVersionLast="41" xr6:coauthVersionMax="41" xr10:uidLastSave="{00000000-0000-0000-0000-000000000000}"/>
  <bookViews>
    <workbookView xWindow="40" yWindow="380" windowWidth="19160" windowHeight="10200" tabRatio="729" xr2:uid="{00000000-000D-0000-FFFF-FFFF00000000}"/>
  </bookViews>
  <sheets>
    <sheet name="Information" sheetId="8" r:id="rId1"/>
    <sheet name="UTI Diagnostic Guide Age 65+" sheetId="6" r:id="rId2"/>
    <sheet name="NICE NG109 Treatment Guidance" sheetId="7" r:id="rId3"/>
    <sheet name="Data Collection Tool" sheetId="1" r:id="rId4"/>
    <sheet name="Version Control" sheetId="9" r:id="rId5"/>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95" i="1" l="1"/>
  <c r="K104" i="1"/>
  <c r="K103" i="1"/>
  <c r="K107" i="1" s="1"/>
  <c r="F106" i="1"/>
  <c r="K5" i="1"/>
  <c r="K89"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16" i="1"/>
  <c r="K15" i="1"/>
  <c r="K14" i="1"/>
  <c r="K13" i="1"/>
  <c r="K12" i="1"/>
  <c r="K11" i="1"/>
  <c r="K10" i="1"/>
  <c r="K9" i="1"/>
  <c r="K8" i="1"/>
  <c r="K7" i="1"/>
  <c r="K6" i="1"/>
  <c r="K90" i="1"/>
  <c r="K91" i="1"/>
  <c r="K92" i="1"/>
  <c r="K93" i="1"/>
  <c r="K94" i="1"/>
  <c r="K96" i="1"/>
  <c r="K97" i="1"/>
  <c r="K98" i="1"/>
  <c r="K99" i="1"/>
  <c r="K100" i="1"/>
  <c r="K101" i="1"/>
  <c r="K102" i="1"/>
  <c r="K106" i="1"/>
  <c r="H107" i="1"/>
  <c r="H109" i="1" s="1"/>
  <c r="G107" i="1"/>
  <c r="F107" i="1"/>
  <c r="F109" i="1" s="1"/>
  <c r="J107" i="1"/>
  <c r="J109" i="1" s="1"/>
  <c r="B123" i="1"/>
  <c r="B122" i="1"/>
  <c r="B121" i="1"/>
  <c r="B120" i="1"/>
  <c r="B119" i="1"/>
  <c r="B118" i="1"/>
  <c r="J108" i="1"/>
  <c r="J110" i="1" s="1"/>
  <c r="H108" i="1"/>
  <c r="G108" i="1"/>
  <c r="F108" i="1"/>
  <c r="J106" i="1"/>
  <c r="H106" i="1"/>
  <c r="H110" i="1" s="1"/>
  <c r="G106" i="1"/>
  <c r="G109" i="1" s="1"/>
  <c r="G110" i="1"/>
  <c r="F110" i="1"/>
  <c r="K108" i="1" l="1"/>
  <c r="K110" i="1" s="1"/>
  <c r="K109" i="1"/>
  <c r="B112" i="1" s="1"/>
</calcChain>
</file>

<file path=xl/sharedStrings.xml><?xml version="1.0" encoding="utf-8"?>
<sst xmlns="http://schemas.openxmlformats.org/spreadsheetml/2006/main" count="257" uniqueCount="237">
  <si>
    <t>Prescription Number</t>
  </si>
  <si>
    <t>This spreadsheet must be used for data collection and includes all the data fields required for submission on a quarterly basis</t>
  </si>
  <si>
    <r>
      <t>·         Q1 2019/20 – July 31</t>
    </r>
    <r>
      <rPr>
        <vertAlign val="superscript"/>
        <sz val="12"/>
        <color theme="1"/>
        <rFont val="Arial"/>
        <family val="2"/>
      </rPr>
      <t>st</t>
    </r>
    <r>
      <rPr>
        <sz val="12"/>
        <color theme="1"/>
        <rFont val="Arial"/>
        <family val="2"/>
      </rPr>
      <t xml:space="preserve"> 2019</t>
    </r>
  </si>
  <si>
    <r>
      <t>·         Q2 2019/20 – October 31</t>
    </r>
    <r>
      <rPr>
        <vertAlign val="superscript"/>
        <sz val="12"/>
        <color theme="1"/>
        <rFont val="Arial"/>
        <family val="2"/>
      </rPr>
      <t>st</t>
    </r>
    <r>
      <rPr>
        <sz val="12"/>
        <color theme="1"/>
        <rFont val="Arial"/>
        <family val="2"/>
      </rPr>
      <t xml:space="preserve"> 2019</t>
    </r>
  </si>
  <si>
    <r>
      <t>·         Q3 2019/20 – January 31</t>
    </r>
    <r>
      <rPr>
        <vertAlign val="superscript"/>
        <sz val="12"/>
        <color theme="1"/>
        <rFont val="Arial"/>
        <family val="2"/>
      </rPr>
      <t>st</t>
    </r>
    <r>
      <rPr>
        <sz val="12"/>
        <color theme="1"/>
        <rFont val="Arial"/>
        <family val="2"/>
      </rPr>
      <t xml:space="preserve"> 2020</t>
    </r>
  </si>
  <si>
    <t>Who should I contact if I have any queries?</t>
  </si>
  <si>
    <t>Example 1</t>
  </si>
  <si>
    <t>Total Number Audited</t>
  </si>
  <si>
    <t>Yes</t>
  </si>
  <si>
    <t>No</t>
  </si>
  <si>
    <t>Treatment was based on recent sensitivities</t>
  </si>
  <si>
    <t xml:space="preserve">Yes </t>
  </si>
  <si>
    <t>Unable to obtain a sample</t>
  </si>
  <si>
    <t>Percentage in line with best practice guidance</t>
  </si>
  <si>
    <t>Percentage not in line with best practice guidance</t>
  </si>
  <si>
    <t>Number in line with best practice guidance</t>
  </si>
  <si>
    <t>Number not in line with best practice guidance</t>
  </si>
  <si>
    <t>AINTREE UNIVERSITY HOSPITAL NHS FOUNDATION TRUST</t>
  </si>
  <si>
    <t>Trust Name:</t>
  </si>
  <si>
    <t xml:space="preserve">It is advisable for the data collectors to be ward pharmacists or junior doctors within medical specialities rather than the task of data collection being healthcare professionals from the antimicrobial team. Medical teams are encouraged to share this data regularly at local speciality meetings and for quality improvement tools to be used to improve compliance with guidelines over time. Antimicrobial teams are encouraged to ensure that the auditors understand the data collection process and how to audit against national guidance. Data submission to PHE should be controlled centralled to allow oversight of data quality by one named individual within the trust. </t>
  </si>
  <si>
    <t>No/Unknown</t>
  </si>
  <si>
    <t>Care of Elderly</t>
  </si>
  <si>
    <t>Male</t>
  </si>
  <si>
    <t>Has a urine sample been sent to microbiology in line with PHE/NICE guidance?</t>
  </si>
  <si>
    <t>Was the diagnosis of lower UTI based on documented clinical signs or symptoms in accordance with PHE UTI Diagnosis Guidelines?</t>
  </si>
  <si>
    <t>Unable to identify due to confusion/delirium</t>
  </si>
  <si>
    <t>Reference https://www.gov.uk/government/publications/urinary-tract-infection-diagnosis</t>
  </si>
  <si>
    <t>Additional Reference used in NICE evidence is https://uroweb.org/guideline/urological-infections/</t>
  </si>
  <si>
    <t>NICE Urinary tract infection (lower): antimicrobial prescribing https://www.nice.org.uk/guidance/ng109</t>
  </si>
  <si>
    <t>Yes treatment follows NICE guidance</t>
  </si>
  <si>
    <t xml:space="preserve">Was the antibiotic prescribed following the treatment options in the NICE Lower UTI Guideline (NG109)? 
</t>
  </si>
  <si>
    <t>No treatment doesn't follow NICE guidance but Yes follows local guidance</t>
  </si>
  <si>
    <t>Trimethoprim</t>
  </si>
  <si>
    <t>Drug choice</t>
  </si>
  <si>
    <r>
      <t xml:space="preserve">Compliance is defined as: </t>
    </r>
    <r>
      <rPr>
        <sz val="11"/>
        <color theme="1"/>
        <rFont val="Calibri"/>
        <family val="2"/>
        <scheme val="minor"/>
      </rPr>
      <t>Diagnosis AND management of lower UTI is compliant with guidelines</t>
    </r>
  </si>
  <si>
    <t>CQUIN compliance summary</t>
  </si>
  <si>
    <t>Additional Surveillance questions:</t>
  </si>
  <si>
    <t>Total Drug Choice entered</t>
  </si>
  <si>
    <t>Drug choice = Trimethoprim</t>
  </si>
  <si>
    <t>Drug choice = Nitrofurantoin</t>
  </si>
  <si>
    <t>Drug choice = Pivmecillinam</t>
  </si>
  <si>
    <t>Drug Choice = Other</t>
  </si>
  <si>
    <t>Drug Choice = Fosfomycin PO</t>
  </si>
  <si>
    <t>NHS Number</t>
  </si>
  <si>
    <t>Criteria:</t>
  </si>
  <si>
    <r>
      <rPr>
        <sz val="11"/>
        <color theme="1"/>
        <rFont val="Calibri"/>
        <family val="2"/>
        <scheme val="minor"/>
      </rPr>
      <t>Optional data field</t>
    </r>
    <r>
      <rPr>
        <b/>
        <sz val="11"/>
        <color theme="1"/>
        <rFont val="Calibri"/>
        <family val="2"/>
        <scheme val="minor"/>
      </rPr>
      <t xml:space="preserve">
</t>
    </r>
    <r>
      <rPr>
        <sz val="11"/>
        <color theme="1"/>
        <rFont val="Calibri"/>
        <family val="2"/>
        <scheme val="minor"/>
      </rPr>
      <t>Ward</t>
    </r>
  </si>
  <si>
    <t>Optional data field
Gender</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</si>
  <si>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</si>
  <si>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</si>
  <si>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</si>
  <si>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</si>
  <si>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</si>
  <si>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</si>
  <si>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</si>
  <si>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</si>
  <si>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CHILDREN'S AND WOMEN'S NHS FOUNDATION TRUST</t>
  </si>
  <si>
    <t>BLACKPOOL TEACHING HOSPITALS NHS FOUNDATION TRUST</t>
  </si>
  <si>
    <t>BOLTON NHS FOUNDATION TRUST</t>
  </si>
  <si>
    <t>BRADFORD TEACHING HOSPITALS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</si>
  <si>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</si>
  <si>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</si>
  <si>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</si>
  <si>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</si>
  <si>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</si>
  <si>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</si>
  <si>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</si>
  <si>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CLATTERBRIDGE CANCER CENTRE NHS FOUNDATION TRUST</t>
  </si>
  <si>
    <t>EAST SUFFOLK AND NORTH ESSEX NHS FOUNDATION TRUST</t>
  </si>
  <si>
    <t>COUNTESS OF CHESTER HOSPITAL NHS FOUNDATION TRUST</t>
  </si>
  <si>
    <t>COUNTY DURHAM AND DARLINGTON NHS FOUNDATION TRUST</t>
  </si>
  <si>
    <t>CROYDON HEALTH SERVICES NHS TRUST</t>
  </si>
  <si>
    <t>DARTFORD AND GRAVESHAM NHS TRUST</t>
  </si>
  <si>
    <t>UNIVERSITY HOSPITALS OF DERBY AND BURTON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</si>
  <si>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</si>
  <si>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</si>
  <si>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</si>
  <si>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</si>
  <si>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</si>
  <si>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</si>
  <si>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</si>
  <si>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</si>
  <si>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</si>
  <si>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</si>
  <si>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</si>
  <si>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</si>
  <si>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ORMOND STREET HOSPITAL FOR CHILDREN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</si>
  <si>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</si>
  <si>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</si>
  <si>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</si>
  <si>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</si>
  <si>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</si>
  <si>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AND EAST YORKSHIRE HOSPITALS NHS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</si>
  <si>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</si>
  <si>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</si>
  <si>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</si>
  <si>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</si>
  <si>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</si>
  <si>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</si>
  <si>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</si>
  <si>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</si>
  <si>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LIVERPOOL HEART AND CHEST NHS FOUNDATION TRUST</t>
  </si>
  <si>
    <t>LIVERPOOL WOMEN'S NHS FOUNDATION TRUST</t>
  </si>
  <si>
    <t>LONDON NORTH WEST HEALTHCARE NHS TRUST</t>
  </si>
  <si>
    <t>LUTON AND DUNSTABLE UNIVERSITY HOSPITAL NHS FOUNDATION TRUST</t>
  </si>
  <si>
    <t>MAIDSTONE AND TUNBRIDGE WELLS NHS TRUST</t>
  </si>
  <si>
    <t>MANCHESTER UNIVERSITY NHS FOUNDATION TRUST</t>
  </si>
  <si>
    <t>MEDWAY NHS FOUNDATION TRUST</t>
  </si>
  <si>
    <t>MID ESSEX HOSPITAL SERVICES NHS TRUST</t>
  </si>
  <si>
    <t>MID YORKSHIRE HOSPITALS NHS TRUST</t>
  </si>
  <si>
    <t>MILTON KEYNES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</si>
  <si>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</si>
  <si>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</si>
  <si>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</si>
  <si>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</si>
  <si>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</si>
  <si>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</si>
  <si>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</si>
  <si>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</si>
  <si>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</si>
  <si>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</si>
  <si>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</si>
  <si>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</si>
  <si>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</si>
  <si>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PAPWORTH HOSPITAL NHS FOUNDATION TRUST</t>
  </si>
  <si>
    <t>PENNINE ACUTE HOSPITALS NHS TRUST</t>
  </si>
  <si>
    <t>PLYMOUTH HOSPITALS NHS TRUST</t>
  </si>
  <si>
    <t>POOLE HOSPITAL NHS FOUNDATION TRUST</t>
  </si>
  <si>
    <t>PORTSMOUTH HOSPITALS NHS TRUST</t>
  </si>
  <si>
    <t>QUEEN VICTORIA HOSPITAL NHS FOUNDATION TRUST</t>
  </si>
  <si>
    <t>ROBERT JONES AND AGNES HUNT ORTHOPAEDIC HOSPITAL NHS FOUNDATION TRUST</t>
  </si>
  <si>
    <t>ROYAL BERKSHIRE NHS FOUNDATION TRUST</t>
  </si>
  <si>
    <t>ROYAL BROMPTON AND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</si>
  <si>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</si>
  <si>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</si>
  <si>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</si>
  <si>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</si>
  <si>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</si>
  <si>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ORTHOPAEDIC HOSPITAL NHS FOUNDATION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</si>
  <si>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</si>
  <si>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</si>
  <si>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</si>
  <si>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</si>
  <si>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</si>
  <si>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</si>
  <si>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</si>
  <si>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</si>
  <si>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</si>
  <si>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</si>
  <si>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</si>
  <si>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</si>
  <si>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</si>
  <si>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</si>
  <si>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</si>
  <si>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TEACHING HOSPITALS NHS TRUST</t>
  </si>
  <si>
    <t>STOCKPORT NHS FOUNDATION TRUST</t>
  </si>
  <si>
    <t>SURREY AND SUSSEX HEALTHCARE NHS TRUST</t>
  </si>
  <si>
    <t>TAMESIDE HOSPITAL NHS FOUNDATION TRUST</t>
  </si>
  <si>
    <t>TAUNTON AND SOMERSET NHS FOUNDATION TRUST</t>
  </si>
  <si>
    <t>THE CHRISTIE NHS FOUNDATION TRUST</t>
  </si>
  <si>
    <t>THE DUDLEY GROUP NHS FOUNDATION TRUST</t>
  </si>
  <si>
    <t>THE HILLINGDON HOSPITALS NHS FOUNDATION TRUST</t>
  </si>
  <si>
    <t>THE LEWISHAM AND GREENWICH NHS TRUST</t>
  </si>
  <si>
    <t>THE MID CHESHIRE HOSPITALS NHS FOUNDATION TRUST</t>
  </si>
  <si>
    <t>THE NEWCASTLE UPON TYNE HOSPITALS NHS FOUNDATION TRUST</t>
  </si>
  <si>
    <t>THE PRINCESS ALEXANDRA HOSPITAL NHS TRUST</t>
  </si>
  <si>
    <t>THE QUEEN ELIZABETH HOSPITAL KING'S LYNN NHS FOUNDATION TRUST</t>
  </si>
  <si>
    <t>THE ROTHERHAM NHS FOUNDATION TRUST</t>
  </si>
  <si>
    <t>THE ROYAL BOURNEMOUTH AND CHRISTCHURCH HOSPITALS NHS FOUNDATION TRUST</t>
  </si>
  <si>
    <t>THE ROYAL MARSDEN NHS FOUNDATION TRUST</t>
  </si>
  <si>
    <t>THE ROYAL WOLVERHAMPTON NHS TRUST</t>
  </si>
  <si>
    <t>THE WHITTINGTON HOSPITAL NHS TRUST</t>
  </si>
  <si>
    <t>TORBAY AND SOUTH DEVON HEALTH CARE NHS FOUNDATION TRUST</t>
  </si>
  <si>
    <t>UNITED LINCOLNSHIRE HOSPITALS NHS TRUST</t>
  </si>
  <si>
    <t>UNIVERSITY COLLEGE LONDON NHS FOUNDATION TRUST</t>
  </si>
  <si>
    <t>UNIVERSITY HOSPITAL BIRMINGHAM NHS FOUNDATION TRUST</t>
  </si>
  <si>
    <t>UNIVERSITY HOSPITAL OF NORTH MIDLANDS NHS TRUST</t>
  </si>
  <si>
    <t>UNIVERSITY HOSPITAL SOUTHAMPTON NHS FOUNDATION TRUST</t>
  </si>
  <si>
    <t>UNIVERSITY HOSPITALS BRISTOL NHS FOUNDATION TRUST</t>
  </si>
  <si>
    <t>UNIVERSITY HOSPITALS COVENTRY AND WARWICKSHIRE NHS TRUST</t>
  </si>
  <si>
    <t>UNIVERSITY HOSPITALS OF LEICESTER NHS TRUST</t>
  </si>
  <si>
    <t>UNIVERSITY HOSPITALS OF MORECAMBE BAY NHS FOUNDATION TRUST</t>
  </si>
  <si>
    <t>WALSALL HEALTHCARE NHS TRUST</t>
  </si>
  <si>
    <t>WALTON CENTRE NHS FOUNDATION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</si>
  <si>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</si>
  <si>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</si>
  <si>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</si>
  <si>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</si>
  <si>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</si>
  <si>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</si>
  <si>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</si>
  <si>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</si>
  <si>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</si>
  <si>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</si>
  <si>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</si>
  <si>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r>
      <t xml:space="preserve">Quarterly data submission to PHE should be made via </t>
    </r>
    <r>
      <rPr>
        <sz val="12"/>
        <color rgb="FFFF0000"/>
        <rFont val="Arial"/>
        <family val="2"/>
      </rPr>
      <t>https://surveys.phe.org.uk/TakeSurvey.aspx?SurveyID=CQUIN1920UTI</t>
    </r>
  </si>
  <si>
    <t>·         Q1 2019/20 – Early September 2019</t>
  </si>
  <si>
    <t>·         Q2 2019/20 – Early December 2019</t>
  </si>
  <si>
    <t>·         Q3 2019/20 – Early March 2020</t>
  </si>
  <si>
    <t>·         Q4 2019/20 - Early June 2020</t>
  </si>
  <si>
    <t xml:space="preserve">Was a urine dip stick test used to diagnose the lower UTI? </t>
  </si>
  <si>
    <t>Female</t>
  </si>
  <si>
    <t xml:space="preserve">No </t>
  </si>
  <si>
    <t>No treatment doesn't follow NICE guidance or local guidance</t>
  </si>
  <si>
    <t>Nitrofurantoin</t>
  </si>
  <si>
    <t>Pivmecillinam</t>
  </si>
  <si>
    <t>Fosfomycin PO</t>
  </si>
  <si>
    <t>Other</t>
  </si>
  <si>
    <t>CCG1a: Antimicrobial Resistance – Lower Urinary Tract Infections in Older People</t>
  </si>
  <si>
    <t xml:space="preserve">Percentage of antibiotic prescriptions achieving CQUIN compliance </t>
  </si>
  <si>
    <r>
      <t>PHE and NHSI have developed data collection and submission tools for parts 1a and 1b of the 2019/20 CQUIN. The CQUIN requires that data is submitted to PHE and Commissioners using tools developed by PHE and NHSI. Following submission of the quarterly data via (</t>
    </r>
    <r>
      <rPr>
        <sz val="12"/>
        <color rgb="FFFF0000"/>
        <rFont val="Arial"/>
        <family val="2"/>
      </rPr>
      <t>https://surveys.phe.org.uk/TakeSurvey.aspx?SurveyID=CQUIN1920UTI</t>
    </r>
    <r>
      <rPr>
        <sz val="12"/>
        <rFont val="Arial"/>
        <family val="2"/>
      </rPr>
      <t xml:space="preserve">)  an e-mail will be sent to you immediately. </t>
    </r>
    <r>
      <rPr>
        <b/>
        <sz val="12"/>
        <rFont val="Arial"/>
        <family val="2"/>
      </rPr>
      <t>Forward the email confirmation of submission to the Trust's commissioner(s) and CQUIN manager each quarter.</t>
    </r>
    <r>
      <rPr>
        <sz val="12"/>
        <rFont val="Arial"/>
        <family val="2"/>
      </rPr>
      <t xml:space="preserve"> A list of those organisations who have submitted data will be available on the NHS England website as well as PHE’s AMR Fingertips. The data will be presented on AMR Indicators on PHE fingertips</t>
    </r>
  </si>
  <si>
    <t>Date of Birth
(DD/MM/YYYY)</t>
  </si>
  <si>
    <t xml:space="preserve">AMR CQUIN 1a indicator reviews the proportion of antibiotic prescriptions for patients who are being treated for a lower UTI and are compliant with national guidance in terms of diagnosis and choice of agent. The CQUIN states that Acute Trusts should undertake a local audit using a sample size based on the number of patients who are coded as having treatment for a lower UTI during each quarter. Sample size is 100 cases, and sample selection to follow NHS England CQUIN rules https://www.england.nhs.uk/nhs-standard-contract/cquin/cquin-19-20/ </t>
  </si>
  <si>
    <t>When should I submit data?</t>
  </si>
  <si>
    <t>PHE will publish Trust data on Fingertips AMR Portal and this will be available as follows:</t>
  </si>
  <si>
    <t>Please save this datasheet with the following title: [ODS-orgcode]_[Quarter]_[Financial_Year] e.g. RAL_Q3_20119-20.xlsm where ODS_orgcode is the defined ODS data code for your organisation; Quarter is the financial quarter covered by the return; Financial_Year is the financial year covered.</t>
  </si>
  <si>
    <t xml:space="preserve">Please note that we are unable to accept submissions that do not use this spreadsheet in the requested format. The data for a single quarter should be entered into the Data Collection Tool tab without any changes to the pre-set template.  </t>
  </si>
  <si>
    <t>Approval from the PHE Caldicott Review Panel is being sought is in the process of receiving Caldicot approval for the collection of PII for this CQUIN. Once this has been received trusts which have submitted data on the SelectSurvey platform will be asked to email the completed data collection tool, including patient identifiers, securely to phe.cquin@nhs.net.</t>
  </si>
  <si>
    <t>Strict submission deadlines are in place and data must be submitted  in the pre-set format as soon as possible after each quarter but no later than the end of the month after the quarter i.e:</t>
  </si>
  <si>
    <t>27.06.2019</t>
  </si>
  <si>
    <t>03.09.2019</t>
  </si>
  <si>
    <t>DATA COLLECTION TOOLS CONTAINING PATIENT IDENTIFIABLE INFORMATION SHOULD BE EMAILED SECURELY TO:   phe.cquin@nhs.net</t>
  </si>
  <si>
    <r>
      <t xml:space="preserve">DATA COLLECTION TOOLS CONTAINING PATIENT IDENTIFIABLE INFORMATION SHOULD BE EMAILED SECURELY TO:   </t>
    </r>
    <r>
      <rPr>
        <b/>
        <sz val="12"/>
        <color rgb="FFFF0000"/>
        <rFont val="Arial"/>
        <family val="2"/>
      </rPr>
      <t>phe.cquin@nhs.net</t>
    </r>
  </si>
  <si>
    <t>Public Health England (PHE) is an executive agency of the Department of Health &amp; Social Care. It fulfils the Secretary of State’s statutory duties under the Health &amp; Social Care Act 2012 to protect health and address health inequalities, and executes the Secretary of State’s power to promote the health and wellbeing of the nation. The lawful basis for PHE to process personal data for the purpose of the surveillance and management of antimicrobial resistance is provided by General Data Protection Regulation (GDPR) Articles 6(1)(e) (‘exercise of official authority’) and 9(2)(h) (‘public health interest’). PHE further has approval from the Secretary of State to process confidential patient information without consent under Section 251 of the NHS Act 2006 and the associated Regulation 3 of the Health Service (Control of Patient Information) Regulations 2002. This authority is exercised on behalf of the Secretary of State by the PHE Caldicott Guardian, who has approved the use of Regulation 3 for the surveillance and management of antimicrobial resistance. Further information on the responsibilities for approving the use of Regulation 3 is provided in the Health Research Authority’s list of Section 251 frequently asked questions published at https://www.hra.nhs.uk/documents/223/cag-frequently-asked-questions-1.pdf</t>
  </si>
  <si>
    <t>What is the lawful basis of personal identification information collection by PHE?</t>
  </si>
  <si>
    <t>"If there are any queries around the submission, analysis or publication of CQUIN 1a and 1b data please email CQUIN@phe.gov.uk. For all other questions or queries please contact e.cquin@nhs.net or elizabeth.beech@nhs.net
PATIENT IDENTIFIABLE INFORMATION SHOULD BE EMAILED SECURELY TO:   phe.cquin@nhs.net"</t>
  </si>
  <si>
    <t xml:space="preserve">Added NHSEI policy lead contact details: elizabeth.beech@nhs.net </t>
  </si>
  <si>
    <t>UTI Diagnostic Guide Age 65+</t>
  </si>
  <si>
    <t>NICE NG 109 treatment Guidance</t>
  </si>
  <si>
    <r>
      <t xml:space="preserve">CQUIN scheme payment will be based on a performance assessment undertaken at the end of
the scheme.
Payment is based on full year acheivement with a minimum threshold 60% and a maximum threshold </t>
    </r>
    <r>
      <rPr>
        <b/>
        <sz val="11"/>
        <color theme="1"/>
        <rFont val="Calibri"/>
        <family val="2"/>
      </rPr>
      <t>≥90%</t>
    </r>
  </si>
  <si>
    <t>CQUIN scheme payment will be based on a performance assessment undertaken at the end of
the scheme.
Payment is based on full year acheivement with a minimum threshold 60% and a maximum threshold ≥90%</t>
  </si>
  <si>
    <t>Updated content to reflect changes to nitrofuratoin formulation in guidance by NICE July 2019</t>
  </si>
  <si>
    <t xml:space="preserve">Updated tables and flowcharts for adults over-65 in the quick reference tool, which has been newly endorsed by NICE to follow guidance on managing catheter-associated urinary tract infections (CAUTI) by PHE 6 September 2019 </t>
  </si>
  <si>
    <t>Data Collection Tool Row 114</t>
  </si>
  <si>
    <t>Information Tab line 7 repeated advice for submitting Patient Identifiable Information to PHE added</t>
  </si>
  <si>
    <t>·         Q4 2019/20 – May 15th 2020</t>
  </si>
  <si>
    <t>23.10.2019</t>
  </si>
  <si>
    <t>Ammend Q4 data submission date to May 15th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</si>
</sst>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13" x14ac:knownFonts="1">
    <font>
      <sz val="11"/>
      <color theme="1"/>
      <name val="Calibri"/>
      <family val="2"/>
      <scheme val="minor"/>
    </font>
    <font>
      <b/>
      <sz val="11"/>
      <color theme="1"/>
      <name val="Calibri"/>
      <family val="2"/>
      <scheme val="minor"/>
    </font>
    <font>
      <sz val="12"/>
      <name val="Arial"/>
      <family val="2"/>
    </font>
    <font>
      <sz val="12"/>
      <color rgb="FFFF0000"/>
      <name val="Arial"/>
      <family val="2"/>
    </font>
    <font>
      <b/>
      <sz val="12"/>
      <name val="Arial"/>
      <family val="2"/>
    </font>
    <font>
      <b/>
      <sz val="12"/>
      <color theme="1"/>
      <name val="Arial"/>
      <family val="2"/>
    </font>
    <font>
      <sz val="12"/>
      <color theme="1"/>
      <name val="Arial"/>
      <family val="2"/>
    </font>
    <font>
      <vertAlign val="superscript"/>
      <sz val="12"/>
      <color theme="1"/>
      <name val="Arial"/>
      <family val="2"/>
    </font>
    <font>
      <sz val="11"/>
      <name val="Calibri"/>
      <family val="2"/>
      <scheme val="minor"/>
    </font>
    <font>
      <sz val="11"/>
      <color theme="0"/>
      <name val="Calibri"/>
      <family val="2"/>
      <scheme val="minor"/>
    </font>
    <font>
      <b/>
      <sz val="22"/>
      <name val="Arial"/>
      <family val="2"/>
    </font>
    <font>
      <b/>
      <sz val="12"/>
      <color rgb="FFFF0000"/>
      <name val="Arial"/>
      <family val="2"/>
    </font>
    <font>
      <b/>
      <sz val="11"/>
      <color theme="1"/>
      <name val="Calibri"/>
      <family val="2"/>
    </font>
  </fonts>
  <fills count="8">
    <fill>
      <patternFill patternType="none"/>
    </fill>
    <fill>
      <patternFill patternType="gray125"/>
    </fill>
    <fill>
      <patternFill patternType="solid">
        <fgColor rgb="FFCCFFFF"/>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5" tint="0.79998168889431442"/>
        <bgColor indexed="64"/>
      </patternFill>
    </fill>
    <fill>
      <patternFill patternType="solid">
        <fgColor rgb="FF66FFFF"/>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s>
  <cellStyleXfs count="1">
    <xf numFmtId="0" fontId="0" fillId="0" borderId="0"/>
  </cellStyleXfs>
  <cellXfs count="54">
    <xf numFmtId="0" fontId="0" fillId="0" borderId="0" xfId="0"/>
    <xf numFmtId="0" fontId="0" fillId="3" borderId="2" xfId="0" applyFill="1" applyBorder="1" applyAlignment="1">
      <alignment horizontal="center" vertical="center"/>
    </xf>
    <xf numFmtId="0" fontId="0" fillId="0" borderId="0" xfId="0" applyAlignment="1">
      <alignment horizontal="center" vertical="center"/>
    </xf>
    <xf numFmtId="0" fontId="2" fillId="0" borderId="0" xfId="0" applyFont="1" applyAlignment="1">
      <alignment horizontal="left" vertical="center" wrapText="1" readingOrder="1"/>
    </xf>
    <xf numFmtId="0" fontId="5" fillId="0" borderId="0" xfId="0" applyFont="1" applyAlignment="1">
      <alignment vertical="top" wrapText="1" readingOrder="1"/>
    </xf>
    <xf numFmtId="0" fontId="6" fillId="0" borderId="0" xfId="0" applyFont="1" applyAlignment="1">
      <alignment vertical="top" readingOrder="1"/>
    </xf>
    <xf numFmtId="0" fontId="6" fillId="0" borderId="0" xfId="0" applyFont="1" applyAlignment="1">
      <alignment horizontal="left" vertical="top" readingOrder="1"/>
    </xf>
    <xf numFmtId="0" fontId="0" fillId="3" borderId="1" xfId="0" applyFill="1" applyBorder="1"/>
    <xf numFmtId="0" fontId="0" fillId="0" borderId="1" xfId="0" applyBorder="1" applyAlignment="1">
      <alignment horizontal="center"/>
    </xf>
    <xf numFmtId="0" fontId="1" fillId="3" borderId="1" xfId="0" applyFont="1" applyFill="1" applyBorder="1" applyAlignment="1">
      <alignment horizontal="center"/>
    </xf>
    <xf numFmtId="9" fontId="0" fillId="3" borderId="1" xfId="0" applyNumberFormat="1" applyFill="1" applyBorder="1"/>
    <xf numFmtId="0" fontId="1" fillId="0" borderId="0" xfId="0" applyFont="1"/>
    <xf numFmtId="0" fontId="1" fillId="4" borderId="1" xfId="0" applyFont="1" applyFill="1" applyBorder="1" applyAlignment="1">
      <alignment horizontal="center"/>
    </xf>
    <xf numFmtId="0" fontId="0" fillId="4" borderId="1" xfId="0" applyFill="1" applyBorder="1"/>
    <xf numFmtId="9" fontId="0" fillId="4" borderId="1" xfId="0" applyNumberFormat="1" applyFill="1" applyBorder="1"/>
    <xf numFmtId="0" fontId="1" fillId="3" borderId="0" xfId="0" applyFont="1" applyFill="1"/>
    <xf numFmtId="0" fontId="0" fillId="3" borderId="0" xfId="0" applyFill="1"/>
    <xf numFmtId="0" fontId="1" fillId="0" borderId="0" xfId="0" applyFont="1" applyFill="1"/>
    <xf numFmtId="0" fontId="0" fillId="0" borderId="0" xfId="0" applyFill="1"/>
    <xf numFmtId="0" fontId="0" fillId="0" borderId="0" xfId="0" quotePrefix="1"/>
    <xf numFmtId="0" fontId="8" fillId="3" borderId="2" xfId="0" applyFont="1" applyFill="1" applyBorder="1" applyAlignment="1">
      <alignment horizontal="center" vertical="center"/>
    </xf>
    <xf numFmtId="0" fontId="0" fillId="5" borderId="1" xfId="0" applyFill="1" applyBorder="1" applyAlignment="1">
      <alignment horizontal="center"/>
    </xf>
    <xf numFmtId="0" fontId="0" fillId="5" borderId="1" xfId="0" applyFill="1" applyBorder="1"/>
    <xf numFmtId="0" fontId="0" fillId="0" borderId="0" xfId="0" quotePrefix="1" applyFill="1"/>
    <xf numFmtId="0" fontId="1" fillId="0" borderId="0" xfId="0" applyFont="1" applyFill="1" applyBorder="1" applyAlignment="1">
      <alignment horizontal="center"/>
    </xf>
    <xf numFmtId="0" fontId="9" fillId="0" borderId="0" xfId="0" applyFont="1" applyFill="1" applyBorder="1"/>
    <xf numFmtId="0" fontId="9" fillId="0" borderId="0" xfId="0" applyFont="1"/>
    <xf numFmtId="0" fontId="0" fillId="0" borderId="1" xfId="0" applyBorder="1" applyAlignment="1" applyProtection="1">
      <alignment horizontal="center"/>
      <protection locked="0"/>
    </xf>
    <xf numFmtId="0" fontId="0" fillId="0" borderId="1" xfId="0" applyBorder="1" applyProtection="1">
      <protection locked="0"/>
    </xf>
    <xf numFmtId="0" fontId="0" fillId="0" borderId="1" xfId="0" applyFill="1" applyBorder="1" applyProtection="1">
      <protection locked="0"/>
    </xf>
    <xf numFmtId="164" fontId="0" fillId="0" borderId="1" xfId="0" applyNumberFormat="1" applyBorder="1" applyAlignment="1" applyProtection="1">
      <alignment horizontal="center"/>
      <protection locked="0"/>
    </xf>
    <xf numFmtId="0" fontId="0" fillId="0" borderId="5" xfId="0" applyBorder="1" applyAlignment="1"/>
    <xf numFmtId="0" fontId="9" fillId="0" borderId="0" xfId="0" applyFont="1" applyAlignment="1" applyProtection="1">
      <alignment horizontal="center" vertical="center"/>
      <protection hidden="1"/>
    </xf>
    <xf numFmtId="0" fontId="9" fillId="0" borderId="0" xfId="0" applyFont="1" applyProtection="1">
      <protection hidden="1"/>
    </xf>
    <xf numFmtId="0" fontId="1" fillId="6" borderId="1" xfId="0" applyFont="1" applyFill="1" applyBorder="1" applyAlignment="1">
      <alignment horizontal="center" wrapText="1"/>
    </xf>
    <xf numFmtId="9" fontId="0" fillId="6" borderId="1" xfId="0" applyNumberFormat="1" applyFill="1" applyBorder="1" applyAlignment="1">
      <alignment vertical="center"/>
    </xf>
    <xf numFmtId="0" fontId="1" fillId="7" borderId="1" xfId="0" applyFont="1" applyFill="1" applyBorder="1" applyAlignment="1">
      <alignment horizontal="center"/>
    </xf>
    <xf numFmtId="0" fontId="6" fillId="0" borderId="0" xfId="0" applyFont="1" applyFill="1" applyAlignment="1">
      <alignment horizontal="left" vertical="top" readingOrder="1"/>
    </xf>
    <xf numFmtId="0" fontId="2" fillId="0" borderId="0" xfId="0" applyFont="1" applyFill="1" applyAlignment="1">
      <alignment horizontal="left" vertical="center" wrapText="1" readingOrder="1"/>
    </xf>
    <xf numFmtId="0" fontId="10" fillId="0" borderId="0" xfId="0" applyFont="1"/>
    <xf numFmtId="14" fontId="0" fillId="3" borderId="2" xfId="0" applyNumberFormat="1" applyFill="1" applyBorder="1" applyAlignment="1">
      <alignment horizontal="center" vertical="center"/>
    </xf>
    <xf numFmtId="0" fontId="6" fillId="0" borderId="0" xfId="0" applyFont="1" applyFill="1" applyAlignment="1">
      <alignment vertical="top" wrapText="1" readingOrder="1"/>
    </xf>
    <xf numFmtId="0" fontId="4" fillId="0" borderId="0" xfId="0" applyFont="1" applyFill="1" applyAlignment="1">
      <alignment horizontal="left" vertical="center" wrapText="1" readingOrder="1"/>
    </xf>
    <xf numFmtId="0" fontId="0" fillId="0" borderId="0" xfId="0" applyAlignment="1"/>
    <xf numFmtId="0" fontId="0" fillId="0" borderId="0" xfId="0" applyFont="1"/>
    <xf numFmtId="0" fontId="1" fillId="0" borderId="1" xfId="0" applyFont="1" applyFill="1" applyBorder="1" applyAlignment="1">
      <alignment horizontal="center" wrapText="1"/>
    </xf>
    <xf numFmtId="0" fontId="1" fillId="0" borderId="1" xfId="0" applyFont="1" applyFill="1" applyBorder="1" applyAlignment="1">
      <alignment horizontal="center"/>
    </xf>
    <xf numFmtId="0" fontId="1" fillId="0" borderId="5" xfId="0" applyFont="1" applyBorder="1" applyAlignment="1" applyProtection="1">
      <protection locked="0"/>
    </xf>
    <xf numFmtId="0" fontId="0" fillId="0" borderId="5" xfId="0" applyBorder="1" applyAlignment="1" applyProtection="1">
      <protection locked="0"/>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0" fillId="2" borderId="6"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5</xdr:row>
      <xdr:rowOff>31750</xdr:rowOff>
    </xdr:from>
    <xdr:to>
      <xdr:col>5</xdr:col>
      <xdr:colOff>593271</xdr:colOff>
      <xdr:row>33</xdr:row>
      <xdr:rowOff>161264</xdr:rowOff>
    </xdr:to>
    <xdr:pic>
      <xdr:nvPicPr>
        <xdr:cNvPr id="5" name="Picture 4">
          <a:extLst>
            <a:ext uri="{FF2B5EF4-FFF2-40B4-BE49-F238E27FC236}">
              <a16:creationId xmlns:a16="http://schemas.microsoft.com/office/drawing/2014/main" id="{DC3D3702-2705-4075-BE30-4D2593F46A87}"/>
            </a:ext>
          </a:extLst>
        </xdr:cNvPr>
        <xdr:cNvPicPr>
          <a:picLocks noChangeAspect="1"/>
        </xdr:cNvPicPr>
      </xdr:nvPicPr>
      <xdr:blipFill>
        <a:blip xmlns:r="http://schemas.openxmlformats.org/officeDocument/2006/relationships" r:embed="rId1"/>
        <a:stretch>
          <a:fillRect/>
        </a:stretch>
      </xdr:blipFill>
      <xdr:spPr>
        <a:xfrm>
          <a:off x="12700" y="952500"/>
          <a:ext cx="3628571" cy="5285714"/>
        </a:xfrm>
        <a:prstGeom prst="rect">
          <a:avLst/>
        </a:prstGeom>
      </xdr:spPr>
    </xdr:pic>
    <xdr:clientData/>
  </xdr:twoCellAnchor>
  <xdr:twoCellAnchor editAs="oneCell">
    <xdr:from>
      <xdr:col>6</xdr:col>
      <xdr:colOff>590550</xdr:colOff>
      <xdr:row>4</xdr:row>
      <xdr:rowOff>25400</xdr:rowOff>
    </xdr:from>
    <xdr:to>
      <xdr:col>13</xdr:col>
      <xdr:colOff>9064</xdr:colOff>
      <xdr:row>33</xdr:row>
      <xdr:rowOff>8859</xdr:rowOff>
    </xdr:to>
    <xdr:pic>
      <xdr:nvPicPr>
        <xdr:cNvPr id="6" name="Picture 5">
          <a:extLst>
            <a:ext uri="{FF2B5EF4-FFF2-40B4-BE49-F238E27FC236}">
              <a16:creationId xmlns:a16="http://schemas.microsoft.com/office/drawing/2014/main" id="{93559291-715C-436A-A4C2-68E46983CFB0}"/>
            </a:ext>
          </a:extLst>
        </xdr:cNvPr>
        <xdr:cNvPicPr>
          <a:picLocks noChangeAspect="1"/>
        </xdr:cNvPicPr>
      </xdr:nvPicPr>
      <xdr:blipFill>
        <a:blip xmlns:r="http://schemas.openxmlformats.org/officeDocument/2006/relationships" r:embed="rId2"/>
        <a:stretch>
          <a:fillRect/>
        </a:stretch>
      </xdr:blipFill>
      <xdr:spPr>
        <a:xfrm>
          <a:off x="4248150" y="762000"/>
          <a:ext cx="3685714" cy="5323809"/>
        </a:xfrm>
        <a:prstGeom prst="rect">
          <a:avLst/>
        </a:prstGeom>
      </xdr:spPr>
    </xdr:pic>
    <xdr:clientData/>
  </xdr:twoCellAnchor>
  <xdr:twoCellAnchor editAs="oneCell">
    <xdr:from>
      <xdr:col>14</xdr:col>
      <xdr:colOff>0</xdr:colOff>
      <xdr:row>4</xdr:row>
      <xdr:rowOff>0</xdr:rowOff>
    </xdr:from>
    <xdr:to>
      <xdr:col>20</xdr:col>
      <xdr:colOff>37638</xdr:colOff>
      <xdr:row>33</xdr:row>
      <xdr:rowOff>40602</xdr:rowOff>
    </xdr:to>
    <xdr:pic>
      <xdr:nvPicPr>
        <xdr:cNvPr id="7" name="Picture 6">
          <a:extLst>
            <a:ext uri="{FF2B5EF4-FFF2-40B4-BE49-F238E27FC236}">
              <a16:creationId xmlns:a16="http://schemas.microsoft.com/office/drawing/2014/main" id="{7F853685-B941-4AEB-A9B4-9D4471AB1B97}"/>
            </a:ext>
          </a:extLst>
        </xdr:cNvPr>
        <xdr:cNvPicPr>
          <a:picLocks noChangeAspect="1"/>
        </xdr:cNvPicPr>
      </xdr:nvPicPr>
      <xdr:blipFill>
        <a:blip xmlns:r="http://schemas.openxmlformats.org/officeDocument/2006/relationships" r:embed="rId3"/>
        <a:stretch>
          <a:fillRect/>
        </a:stretch>
      </xdr:blipFill>
      <xdr:spPr>
        <a:xfrm>
          <a:off x="8534400" y="736600"/>
          <a:ext cx="3695238" cy="53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6350</xdr:rowOff>
    </xdr:from>
    <xdr:to>
      <xdr:col>12</xdr:col>
      <xdr:colOff>90299</xdr:colOff>
      <xdr:row>30</xdr:row>
      <xdr:rowOff>34000</xdr:rowOff>
    </xdr:to>
    <xdr:pic>
      <xdr:nvPicPr>
        <xdr:cNvPr id="3" name="Picture 2">
          <a:extLst>
            <a:ext uri="{FF2B5EF4-FFF2-40B4-BE49-F238E27FC236}">
              <a16:creationId xmlns:a16="http://schemas.microsoft.com/office/drawing/2014/main" id="{CADFF691-E13E-414E-94C0-DA4FB17DA68B}"/>
            </a:ext>
          </a:extLst>
        </xdr:cNvPr>
        <xdr:cNvPicPr>
          <a:picLocks noChangeAspect="1"/>
        </xdr:cNvPicPr>
      </xdr:nvPicPr>
      <xdr:blipFill>
        <a:blip xmlns:r="http://schemas.openxmlformats.org/officeDocument/2006/relationships" r:embed="rId1"/>
        <a:stretch>
          <a:fillRect/>
        </a:stretch>
      </xdr:blipFill>
      <xdr:spPr>
        <a:xfrm>
          <a:off x="0" y="374650"/>
          <a:ext cx="7405499" cy="5183850"/>
        </a:xfrm>
        <a:prstGeom prst="rect">
          <a:avLst/>
        </a:prstGeom>
      </xdr:spPr>
    </xdr:pic>
    <xdr:clientData/>
  </xdr:twoCellAnchor>
  <xdr:twoCellAnchor editAs="oneCell">
    <xdr:from>
      <xdr:col>12</xdr:col>
      <xdr:colOff>279400</xdr:colOff>
      <xdr:row>2</xdr:row>
      <xdr:rowOff>57881</xdr:rowOff>
    </xdr:from>
    <xdr:to>
      <xdr:col>24</xdr:col>
      <xdr:colOff>513026</xdr:colOff>
      <xdr:row>31</xdr:row>
      <xdr:rowOff>39725</xdr:rowOff>
    </xdr:to>
    <xdr:pic>
      <xdr:nvPicPr>
        <xdr:cNvPr id="4" name="Picture 3">
          <a:extLst>
            <a:ext uri="{FF2B5EF4-FFF2-40B4-BE49-F238E27FC236}">
              <a16:creationId xmlns:a16="http://schemas.microsoft.com/office/drawing/2014/main" id="{CA3BAB3B-2F75-4BC6-98B1-60C4F14A715B}"/>
            </a:ext>
          </a:extLst>
        </xdr:cNvPr>
        <xdr:cNvPicPr>
          <a:picLocks noChangeAspect="1"/>
        </xdr:cNvPicPr>
      </xdr:nvPicPr>
      <xdr:blipFill>
        <a:blip xmlns:r="http://schemas.openxmlformats.org/officeDocument/2006/relationships" r:embed="rId2"/>
        <a:stretch>
          <a:fillRect/>
        </a:stretch>
      </xdr:blipFill>
      <xdr:spPr>
        <a:xfrm>
          <a:off x="7594600" y="426181"/>
          <a:ext cx="7548826" cy="532219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84597-7F66-4E2C-9EC7-A81168B10988}">
  <sheetPr>
    <tabColor rgb="FFFFFF00"/>
  </sheetPr>
  <dimension ref="A1:A31"/>
  <sheetViews>
    <sheetView tabSelected="1" topLeftCell="A22" zoomScale="85" zoomScaleNormal="85" workbookViewId="0">
      <selection activeCell="A23" sqref="A23"/>
    </sheetView>
  </sheetViews>
  <sheetFormatPr defaultRowHeight="14.5" x14ac:dyDescent="0.35"/>
  <cols>
    <col min="1" max="1" width="180" customWidth="1"/>
  </cols>
  <sheetData>
    <row r="1" spans="1:1" ht="27" customHeight="1" x14ac:dyDescent="0.6">
      <c r="A1" s="39" t="s">
        <v>207</v>
      </c>
    </row>
    <row r="2" spans="1:1" ht="77.5" x14ac:dyDescent="0.35">
      <c r="A2" s="38" t="s">
        <v>209</v>
      </c>
    </row>
    <row r="3" spans="1:1" ht="23.5" customHeight="1" x14ac:dyDescent="0.35">
      <c r="A3" s="3" t="s">
        <v>1</v>
      </c>
    </row>
    <row r="4" spans="1:1" ht="55.5" customHeight="1" x14ac:dyDescent="0.35">
      <c r="A4" s="3" t="s">
        <v>214</v>
      </c>
    </row>
    <row r="5" spans="1:1" ht="45" customHeight="1" x14ac:dyDescent="0.35">
      <c r="A5" s="42" t="s">
        <v>215</v>
      </c>
    </row>
    <row r="6" spans="1:1" ht="23.5" customHeight="1" x14ac:dyDescent="0.35">
      <c r="A6" s="38" t="s">
        <v>194</v>
      </c>
    </row>
    <row r="7" spans="1:1" ht="52.5" customHeight="1" x14ac:dyDescent="0.35">
      <c r="A7" s="42" t="s">
        <v>221</v>
      </c>
    </row>
    <row r="8" spans="1:1" ht="78" customHeight="1" x14ac:dyDescent="0.35">
      <c r="A8" s="3" t="s">
        <v>211</v>
      </c>
    </row>
    <row r="9" spans="1:1" ht="80.25" customHeight="1" x14ac:dyDescent="0.35">
      <c r="A9" s="3" t="s">
        <v>19</v>
      </c>
    </row>
    <row r="10" spans="1:1" ht="15.5" x14ac:dyDescent="0.35">
      <c r="A10" s="4"/>
    </row>
    <row r="11" spans="1:1" ht="15.5" x14ac:dyDescent="0.35">
      <c r="A11" s="5" t="s">
        <v>213</v>
      </c>
    </row>
    <row r="12" spans="1:1" ht="15.5" x14ac:dyDescent="0.35">
      <c r="A12" s="37" t="s">
        <v>195</v>
      </c>
    </row>
    <row r="13" spans="1:1" ht="15.5" x14ac:dyDescent="0.35">
      <c r="A13" s="37" t="s">
        <v>196</v>
      </c>
    </row>
    <row r="14" spans="1:1" ht="15.5" x14ac:dyDescent="0.35">
      <c r="A14" s="37" t="s">
        <v>197</v>
      </c>
    </row>
    <row r="15" spans="1:1" ht="15.5" x14ac:dyDescent="0.35">
      <c r="A15" s="37" t="s">
        <v>198</v>
      </c>
    </row>
    <row r="16" spans="1:1" ht="15.5" x14ac:dyDescent="0.35">
      <c r="A16" s="6"/>
    </row>
    <row r="17" spans="1:1" ht="15.5" x14ac:dyDescent="0.35">
      <c r="A17" s="6"/>
    </row>
    <row r="18" spans="1:1" ht="20.5" customHeight="1" x14ac:dyDescent="0.35">
      <c r="A18" s="4" t="s">
        <v>212</v>
      </c>
    </row>
    <row r="19" spans="1:1" ht="15.5" x14ac:dyDescent="0.35">
      <c r="A19" s="5" t="s">
        <v>217</v>
      </c>
    </row>
    <row r="20" spans="1:1" ht="18.5" x14ac:dyDescent="0.35">
      <c r="A20" s="6" t="s">
        <v>2</v>
      </c>
    </row>
    <row r="21" spans="1:1" ht="18.5" x14ac:dyDescent="0.35">
      <c r="A21" s="6" t="s">
        <v>3</v>
      </c>
    </row>
    <row r="22" spans="1:1" ht="18.5" x14ac:dyDescent="0.35">
      <c r="A22" s="6" t="s">
        <v>4</v>
      </c>
    </row>
    <row r="23" spans="1:1" ht="18.5" x14ac:dyDescent="0.35">
      <c r="A23" s="6" t="s">
        <v>234</v>
      </c>
    </row>
    <row r="24" spans="1:1" ht="15.5" x14ac:dyDescent="0.35">
      <c r="A24" s="6"/>
    </row>
    <row r="25" spans="1:1" ht="15.5" x14ac:dyDescent="0.35">
      <c r="A25" s="6"/>
    </row>
    <row r="26" spans="1:1" ht="19.399999999999999" customHeight="1" x14ac:dyDescent="0.35">
      <c r="A26" s="4" t="s">
        <v>5</v>
      </c>
    </row>
    <row r="27" spans="1:1" ht="55.5" customHeight="1" x14ac:dyDescent="0.35">
      <c r="A27" s="41" t="s">
        <v>224</v>
      </c>
    </row>
    <row r="30" spans="1:1" ht="15.5" x14ac:dyDescent="0.35">
      <c r="A30" s="4" t="s">
        <v>223</v>
      </c>
    </row>
    <row r="31" spans="1:1" ht="138" customHeight="1" x14ac:dyDescent="0.35">
      <c r="A31" s="38" t="s">
        <v>222</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A3"/>
  <sheetViews>
    <sheetView workbookViewId="0"/>
  </sheetViews>
  <sheetFormatPr defaultRowHeight="14.5" x14ac:dyDescent="0.35"/>
  <sheetData>
    <row r="1" spans="1:1" x14ac:dyDescent="0.35">
      <c r="A1" t="s">
        <v>26</v>
      </c>
    </row>
    <row r="2" spans="1:1" x14ac:dyDescent="0.35">
      <c r="A2" t="s">
        <v>27</v>
      </c>
    </row>
    <row r="3" spans="1:1" x14ac:dyDescent="0.35">
      <c r="A3" t="s">
        <v>28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
  <sheetViews>
    <sheetView topLeftCell="A7" workbookViewId="0">
      <selection activeCell="N3" sqref="N3"/>
    </sheetView>
  </sheetViews>
  <sheetFormatPr defaultRowHeight="14.5" x14ac:dyDescent="0.35"/>
  <sheetData>
    <row r="1" spans="1:1" x14ac:dyDescent="0.35">
      <c r="A1" t="s">
        <v>28</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M152"/>
  <sheetViews>
    <sheetView topLeftCell="A100" zoomScaleNormal="100" workbookViewId="0">
      <selection activeCell="A114" sqref="A114:E114"/>
    </sheetView>
  </sheetViews>
  <sheetFormatPr defaultRowHeight="14.5" x14ac:dyDescent="0.35"/>
  <cols>
    <col min="1" max="1" width="45.453125" customWidth="1"/>
    <col min="2" max="2" width="12.453125" bestFit="1" customWidth="1"/>
    <col min="3" max="3" width="14.1796875" customWidth="1"/>
    <col min="4" max="4" width="18.453125" customWidth="1"/>
    <col min="5" max="5" width="25.1796875" customWidth="1"/>
    <col min="6" max="6" width="38.453125" customWidth="1"/>
    <col min="7" max="7" width="34.453125" customWidth="1"/>
    <col min="8" max="8" width="62.1796875" customWidth="1"/>
    <col min="9" max="9" width="17.1796875" bestFit="1" customWidth="1"/>
    <col min="10" max="10" width="31.81640625" customWidth="1"/>
    <col min="11" max="11" width="26.54296875" bestFit="1" customWidth="1"/>
    <col min="13" max="13" width="0" style="26" hidden="1" customWidth="1"/>
    <col min="14" max="18" width="0" hidden="1" customWidth="1"/>
  </cols>
  <sheetData>
    <row r="1" spans="1:13" ht="15" thickBot="1" x14ac:dyDescent="0.4">
      <c r="A1" s="11" t="s">
        <v>18</v>
      </c>
      <c r="B1" s="47" t="s">
        <v>17</v>
      </c>
      <c r="C1" s="48"/>
      <c r="D1" s="48"/>
      <c r="E1" s="48"/>
      <c r="F1" s="31"/>
      <c r="G1" s="31"/>
      <c r="H1" s="31"/>
    </row>
    <row r="2" spans="1:13" x14ac:dyDescent="0.35">
      <c r="A2" s="51" t="s">
        <v>0</v>
      </c>
      <c r="B2" s="49" t="s">
        <v>43</v>
      </c>
      <c r="C2" s="49" t="s">
        <v>210</v>
      </c>
      <c r="D2" s="49" t="s">
        <v>45</v>
      </c>
      <c r="E2" s="53" t="s">
        <v>46</v>
      </c>
      <c r="F2" s="49" t="s">
        <v>24</v>
      </c>
      <c r="G2" s="51" t="s">
        <v>199</v>
      </c>
      <c r="H2" s="49" t="s">
        <v>30</v>
      </c>
      <c r="I2" s="51" t="s">
        <v>33</v>
      </c>
      <c r="J2" s="49" t="s">
        <v>23</v>
      </c>
    </row>
    <row r="3" spans="1:13" ht="50.25" customHeight="1" thickBot="1" x14ac:dyDescent="0.4">
      <c r="A3" s="52"/>
      <c r="B3" s="50"/>
      <c r="C3" s="50"/>
      <c r="D3" s="50"/>
      <c r="E3" s="50"/>
      <c r="F3" s="50"/>
      <c r="G3" s="52"/>
      <c r="H3" s="50"/>
      <c r="I3" s="52"/>
      <c r="J3" s="50"/>
    </row>
    <row r="4" spans="1:13" s="2" customFormat="1" x14ac:dyDescent="0.35">
      <c r="A4" s="1" t="s">
        <v>6</v>
      </c>
      <c r="B4" s="1">
        <v>123456</v>
      </c>
      <c r="C4" s="40">
        <v>19705</v>
      </c>
      <c r="D4" s="1" t="s">
        <v>21</v>
      </c>
      <c r="E4" s="1" t="s">
        <v>22</v>
      </c>
      <c r="F4" s="1" t="s">
        <v>9</v>
      </c>
      <c r="G4" s="1" t="s">
        <v>8</v>
      </c>
      <c r="H4" s="1" t="s">
        <v>8</v>
      </c>
      <c r="I4" s="20" t="s">
        <v>32</v>
      </c>
      <c r="J4" s="1" t="s">
        <v>9</v>
      </c>
      <c r="M4" s="32" t="s">
        <v>17</v>
      </c>
    </row>
    <row r="5" spans="1:13" x14ac:dyDescent="0.35">
      <c r="A5" s="8">
        <v>1</v>
      </c>
      <c r="B5" s="27"/>
      <c r="C5" s="30"/>
      <c r="D5" s="27"/>
      <c r="E5" s="27"/>
      <c r="F5" s="28"/>
      <c r="G5" s="28"/>
      <c r="H5" s="29"/>
      <c r="I5" s="29"/>
      <c r="J5" s="28"/>
      <c r="K5" s="26">
        <f>IF(OR(F5=$F$113,F5=$F$114),1,0)+IF(G5=$G$113,1,0)+IF(OR(H5=$H$113,H5=$H$114,H5=$H$115),1,0)+IF(OR(J5=$J$113,J5=$J$114),1,0)</f>
        <v>0</v>
      </c>
      <c r="M5" s="33" t="s">
        <v>47</v>
      </c>
    </row>
    <row r="6" spans="1:13" x14ac:dyDescent="0.35">
      <c r="A6" s="8">
        <v>2</v>
      </c>
      <c r="B6" s="27"/>
      <c r="C6" s="30"/>
      <c r="D6" s="27"/>
      <c r="E6" s="27"/>
      <c r="F6" s="28"/>
      <c r="G6" s="28"/>
      <c r="H6" s="29"/>
      <c r="I6" s="29"/>
      <c r="J6" s="28"/>
      <c r="K6" s="26">
        <f t="shared" ref="K6:K17" si="0">IF(OR(F6=$F$113,F6=$F$114),1,0)+IF(G6=$G$113,1,0)+IF(OR(H6=$H$113,H6=$H$114,H6=$H$115),1,0)+IF(OR(J6=$J$113,J6=$J$114),1,0)</f>
        <v>0</v>
      </c>
      <c r="M6" s="33" t="s">
        <v>48</v>
      </c>
    </row>
    <row r="7" spans="1:13" x14ac:dyDescent="0.35">
      <c r="A7" s="8">
        <v>3</v>
      </c>
      <c r="B7" s="27"/>
      <c r="C7" s="30"/>
      <c r="D7" s="27"/>
      <c r="E7" s="27"/>
      <c r="F7" s="28"/>
      <c r="G7" s="28"/>
      <c r="H7" s="29"/>
      <c r="I7" s="29"/>
      <c r="J7" s="29"/>
      <c r="K7" s="26">
        <f t="shared" si="0"/>
        <v>0</v>
      </c>
      <c r="M7" s="33" t="s">
        <v>49</v>
      </c>
    </row>
    <row r="8" spans="1:13" x14ac:dyDescent="0.35">
      <c r="A8" s="8">
        <v>4</v>
      </c>
      <c r="B8" s="27"/>
      <c r="C8" s="30"/>
      <c r="D8" s="27"/>
      <c r="E8" s="27"/>
      <c r="F8" s="28"/>
      <c r="G8" s="28"/>
      <c r="H8" s="29"/>
      <c r="I8" s="29"/>
      <c r="J8" s="28"/>
      <c r="K8" s="26">
        <f t="shared" si="0"/>
        <v>0</v>
      </c>
      <c r="M8" s="33" t="s">
        <v>50</v>
      </c>
    </row>
    <row r="9" spans="1:13" x14ac:dyDescent="0.35">
      <c r="A9" s="8">
        <v>5</v>
      </c>
      <c r="B9" s="27"/>
      <c r="C9" s="30"/>
      <c r="D9" s="27"/>
      <c r="E9" s="27"/>
      <c r="F9" s="29"/>
      <c r="G9" s="28"/>
      <c r="H9" s="28"/>
      <c r="I9" s="29"/>
      <c r="J9" s="28"/>
      <c r="K9" s="26">
        <f t="shared" si="0"/>
        <v>0</v>
      </c>
      <c r="M9" s="33" t="s">
        <v>51</v>
      </c>
    </row>
    <row r="10" spans="1:13" x14ac:dyDescent="0.35">
      <c r="A10" s="8">
        <v>6</v>
      </c>
      <c r="B10" s="27"/>
      <c r="C10" s="30"/>
      <c r="D10" s="27"/>
      <c r="E10" s="27"/>
      <c r="F10" s="28"/>
      <c r="G10" s="28"/>
      <c r="H10" s="28"/>
      <c r="I10" s="29"/>
      <c r="J10" s="28"/>
      <c r="K10" s="26">
        <f t="shared" si="0"/>
        <v>0</v>
      </c>
      <c r="M10" s="33" t="s">
        <v>52</v>
      </c>
    </row>
    <row r="11" spans="1:13" x14ac:dyDescent="0.35">
      <c r="A11" s="8">
        <v>7</v>
      </c>
      <c r="B11" s="27"/>
      <c r="C11" s="30"/>
      <c r="D11" s="27"/>
      <c r="E11" s="27"/>
      <c r="F11" s="28"/>
      <c r="G11" s="28"/>
      <c r="H11" s="28"/>
      <c r="I11" s="29"/>
      <c r="J11" s="28"/>
      <c r="K11" s="26">
        <f t="shared" si="0"/>
        <v>0</v>
      </c>
      <c r="M11" s="33" t="s">
        <v>53</v>
      </c>
    </row>
    <row r="12" spans="1:13" x14ac:dyDescent="0.35">
      <c r="A12" s="8">
        <v>8</v>
      </c>
      <c r="B12" s="27"/>
      <c r="C12" s="30"/>
      <c r="D12" s="27"/>
      <c r="E12" s="27"/>
      <c r="F12" s="28"/>
      <c r="G12" s="28"/>
      <c r="H12" s="28"/>
      <c r="I12" s="29"/>
      <c r="J12" s="28"/>
      <c r="K12" s="26">
        <f t="shared" si="0"/>
        <v>0</v>
      </c>
      <c r="M12" s="33" t="s">
        <v>54</v>
      </c>
    </row>
    <row r="13" spans="1:13" x14ac:dyDescent="0.35">
      <c r="A13" s="8">
        <v>9</v>
      </c>
      <c r="B13" s="27"/>
      <c r="C13" s="30"/>
      <c r="D13" s="27"/>
      <c r="E13" s="27"/>
      <c r="F13" s="28"/>
      <c r="G13" s="28"/>
      <c r="H13" s="28"/>
      <c r="I13" s="29"/>
      <c r="J13" s="28"/>
      <c r="K13" s="26">
        <f t="shared" si="0"/>
        <v>0</v>
      </c>
      <c r="M13" s="33" t="s">
        <v>55</v>
      </c>
    </row>
    <row r="14" spans="1:13" x14ac:dyDescent="0.35">
      <c r="A14" s="8">
        <v>10</v>
      </c>
      <c r="B14" s="27"/>
      <c r="C14" s="30"/>
      <c r="D14" s="27"/>
      <c r="E14" s="27"/>
      <c r="F14" s="28"/>
      <c r="G14" s="28"/>
      <c r="H14" s="28"/>
      <c r="I14" s="29"/>
      <c r="J14" s="28"/>
      <c r="K14" s="26">
        <f t="shared" si="0"/>
        <v>0</v>
      </c>
      <c r="M14" s="33" t="s">
        <v>56</v>
      </c>
    </row>
    <row r="15" spans="1:13" x14ac:dyDescent="0.35">
      <c r="A15" s="8">
        <v>11</v>
      </c>
      <c r="B15" s="27"/>
      <c r="C15" s="30"/>
      <c r="D15" s="27"/>
      <c r="E15" s="27"/>
      <c r="F15" s="28"/>
      <c r="G15" s="28"/>
      <c r="H15" s="28"/>
      <c r="I15" s="28"/>
      <c r="J15" s="28"/>
      <c r="K15" s="26">
        <f t="shared" si="0"/>
        <v>0</v>
      </c>
      <c r="M15" s="33" t="s">
        <v>57</v>
      </c>
    </row>
    <row r="16" spans="1:13" x14ac:dyDescent="0.35">
      <c r="A16" s="8">
        <v>12</v>
      </c>
      <c r="B16" s="27"/>
      <c r="C16" s="30"/>
      <c r="D16" s="27"/>
      <c r="E16" s="27"/>
      <c r="F16" s="28"/>
      <c r="G16" s="28"/>
      <c r="H16" s="28"/>
      <c r="I16" s="28"/>
      <c r="J16" s="28"/>
      <c r="K16" s="26">
        <f t="shared" si="0"/>
        <v>0</v>
      </c>
      <c r="M16" s="33" t="s">
        <v>58</v>
      </c>
    </row>
    <row r="17" spans="1:13" x14ac:dyDescent="0.35">
      <c r="A17" s="8">
        <v>13</v>
      </c>
      <c r="B17" s="27"/>
      <c r="C17" s="30"/>
      <c r="D17" s="27"/>
      <c r="E17" s="27"/>
      <c r="F17" s="28"/>
      <c r="G17" s="28"/>
      <c r="H17" s="28"/>
      <c r="I17" s="28"/>
      <c r="J17" s="28"/>
      <c r="K17" s="26">
        <f t="shared" si="0"/>
        <v>0</v>
      </c>
      <c r="M17" s="33" t="s">
        <v>59</v>
      </c>
    </row>
    <row r="18" spans="1:13" x14ac:dyDescent="0.35">
      <c r="A18" s="8">
        <v>14</v>
      </c>
      <c r="B18" s="27"/>
      <c r="C18" s="30"/>
      <c r="D18" s="27"/>
      <c r="E18" s="27"/>
      <c r="F18" s="28"/>
      <c r="G18" s="28"/>
      <c r="H18" s="28"/>
      <c r="I18" s="28"/>
      <c r="J18" s="28"/>
      <c r="K18" s="26">
        <f t="shared" ref="K18:K74" si="1">IF(OR(F18=$F$113,F18=$F$114),1,0)+IF(G18=$G$113,1,0)+IF(OR(H18=$H$113,H18=$H$114,H18=$H$115),1,0)+IF(OR(J18=$J$113,J18=$J$114),1,0)</f>
        <v>0</v>
      </c>
      <c r="M18" s="33" t="s">
        <v>60</v>
      </c>
    </row>
    <row r="19" spans="1:13" x14ac:dyDescent="0.35">
      <c r="A19" s="8">
        <v>15</v>
      </c>
      <c r="B19" s="27"/>
      <c r="C19" s="30"/>
      <c r="D19" s="27"/>
      <c r="E19" s="27"/>
      <c r="F19" s="28"/>
      <c r="G19" s="28"/>
      <c r="H19" s="28"/>
      <c r="I19" s="28"/>
      <c r="J19" s="28"/>
      <c r="K19" s="26">
        <f t="shared" si="1"/>
        <v>0</v>
      </c>
      <c r="M19" s="33" t="s">
        <v>61</v>
      </c>
    </row>
    <row r="20" spans="1:13" x14ac:dyDescent="0.35">
      <c r="A20" s="8">
        <v>16</v>
      </c>
      <c r="B20" s="27"/>
      <c r="C20" s="30"/>
      <c r="D20" s="27"/>
      <c r="E20" s="27"/>
      <c r="F20" s="28"/>
      <c r="G20" s="28"/>
      <c r="H20" s="28"/>
      <c r="I20" s="28"/>
      <c r="J20" s="28"/>
      <c r="K20" s="26">
        <f t="shared" si="1"/>
        <v>0</v>
      </c>
      <c r="M20" s="33" t="s">
        <v>62</v>
      </c>
    </row>
    <row r="21" spans="1:13" x14ac:dyDescent="0.35">
      <c r="A21" s="8">
        <v>17</v>
      </c>
      <c r="B21" s="27"/>
      <c r="C21" s="30"/>
      <c r="D21" s="27"/>
      <c r="E21" s="27"/>
      <c r="F21" s="28"/>
      <c r="G21" s="28"/>
      <c r="H21" s="28"/>
      <c r="I21" s="28"/>
      <c r="J21" s="28"/>
      <c r="K21" s="26">
        <f t="shared" si="1"/>
        <v>0</v>
      </c>
      <c r="M21" s="33" t="s">
        <v>63</v>
      </c>
    </row>
    <row r="22" spans="1:13" x14ac:dyDescent="0.35">
      <c r="A22" s="8">
        <v>18</v>
      </c>
      <c r="B22" s="27"/>
      <c r="C22" s="30"/>
      <c r="D22" s="27"/>
      <c r="E22" s="27"/>
      <c r="F22" s="28"/>
      <c r="G22" s="28"/>
      <c r="H22" s="28"/>
      <c r="I22" s="28"/>
      <c r="J22" s="28"/>
      <c r="K22" s="26">
        <f t="shared" si="1"/>
        <v>0</v>
      </c>
      <c r="M22" s="33" t="s">
        <v>64</v>
      </c>
    </row>
    <row r="23" spans="1:13" x14ac:dyDescent="0.35">
      <c r="A23" s="8">
        <v>19</v>
      </c>
      <c r="B23" s="27"/>
      <c r="C23" s="30"/>
      <c r="D23" s="27"/>
      <c r="E23" s="27"/>
      <c r="F23" s="28"/>
      <c r="G23" s="28"/>
      <c r="H23" s="28"/>
      <c r="I23" s="28"/>
      <c r="J23" s="28"/>
      <c r="K23" s="26">
        <f t="shared" si="1"/>
        <v>0</v>
      </c>
      <c r="M23" s="33" t="s">
        <v>65</v>
      </c>
    </row>
    <row r="24" spans="1:13" x14ac:dyDescent="0.35">
      <c r="A24" s="8">
        <v>20</v>
      </c>
      <c r="B24" s="27"/>
      <c r="C24" s="30"/>
      <c r="D24" s="27"/>
      <c r="E24" s="27"/>
      <c r="F24" s="28"/>
      <c r="G24" s="28"/>
      <c r="H24" s="28"/>
      <c r="I24" s="28"/>
      <c r="J24" s="28"/>
      <c r="K24" s="26">
        <f t="shared" si="1"/>
        <v>0</v>
      </c>
      <c r="M24" s="33" t="s">
        <v>66</v>
      </c>
    </row>
    <row r="25" spans="1:13" x14ac:dyDescent="0.35">
      <c r="A25" s="8">
        <v>21</v>
      </c>
      <c r="B25" s="27"/>
      <c r="C25" s="30"/>
      <c r="D25" s="27"/>
      <c r="E25" s="27"/>
      <c r="F25" s="28"/>
      <c r="G25" s="28"/>
      <c r="H25" s="28"/>
      <c r="I25" s="28"/>
      <c r="J25" s="28"/>
      <c r="K25" s="26">
        <f t="shared" si="1"/>
        <v>0</v>
      </c>
      <c r="M25" s="33" t="s">
        <v>67</v>
      </c>
    </row>
    <row r="26" spans="1:13" x14ac:dyDescent="0.35">
      <c r="A26" s="8">
        <v>22</v>
      </c>
      <c r="B26" s="27"/>
      <c r="C26" s="30"/>
      <c r="D26" s="27"/>
      <c r="E26" s="27"/>
      <c r="F26" s="28"/>
      <c r="G26" s="28"/>
      <c r="H26" s="28"/>
      <c r="I26" s="28"/>
      <c r="J26" s="28"/>
      <c r="K26" s="26">
        <f t="shared" si="1"/>
        <v>0</v>
      </c>
      <c r="M26" s="33" t="s">
        <v>68</v>
      </c>
    </row>
    <row r="27" spans="1:13" x14ac:dyDescent="0.35">
      <c r="A27" s="8">
        <v>23</v>
      </c>
      <c r="B27" s="27"/>
      <c r="C27" s="30"/>
      <c r="D27" s="27"/>
      <c r="E27" s="27"/>
      <c r="F27" s="28"/>
      <c r="G27" s="28"/>
      <c r="H27" s="28"/>
      <c r="I27" s="28"/>
      <c r="J27" s="28"/>
      <c r="K27" s="26">
        <f t="shared" si="1"/>
        <v>0</v>
      </c>
      <c r="M27" s="33" t="s">
        <v>69</v>
      </c>
    </row>
    <row r="28" spans="1:13" x14ac:dyDescent="0.35">
      <c r="A28" s="8">
        <v>24</v>
      </c>
      <c r="B28" s="27"/>
      <c r="C28" s="30"/>
      <c r="D28" s="27"/>
      <c r="E28" s="27"/>
      <c r="F28" s="28"/>
      <c r="G28" s="28"/>
      <c r="H28" s="28"/>
      <c r="I28" s="28"/>
      <c r="J28" s="28"/>
      <c r="K28" s="26">
        <f t="shared" si="1"/>
        <v>0</v>
      </c>
      <c r="M28" s="33" t="s">
        <v>70</v>
      </c>
    </row>
    <row r="29" spans="1:13" x14ac:dyDescent="0.35">
      <c r="A29" s="8">
        <v>25</v>
      </c>
      <c r="B29" s="27"/>
      <c r="C29" s="30"/>
      <c r="D29" s="27"/>
      <c r="E29" s="27"/>
      <c r="F29" s="28"/>
      <c r="G29" s="28"/>
      <c r="H29" s="28"/>
      <c r="I29" s="28"/>
      <c r="J29" s="28"/>
      <c r="K29" s="26">
        <f t="shared" si="1"/>
        <v>0</v>
      </c>
      <c r="M29" s="33" t="s">
        <v>71</v>
      </c>
    </row>
    <row r="30" spans="1:13" x14ac:dyDescent="0.35">
      <c r="A30" s="8">
        <v>26</v>
      </c>
      <c r="B30" s="27"/>
      <c r="C30" s="30"/>
      <c r="D30" s="27"/>
      <c r="E30" s="27"/>
      <c r="F30" s="28"/>
      <c r="G30" s="28"/>
      <c r="H30" s="28"/>
      <c r="I30" s="28"/>
      <c r="J30" s="28"/>
      <c r="K30" s="26">
        <f t="shared" si="1"/>
        <v>0</v>
      </c>
      <c r="M30" s="33" t="s">
        <v>72</v>
      </c>
    </row>
    <row r="31" spans="1:13" x14ac:dyDescent="0.35">
      <c r="A31" s="8">
        <v>27</v>
      </c>
      <c r="B31" s="27"/>
      <c r="C31" s="30"/>
      <c r="D31" s="27"/>
      <c r="E31" s="27"/>
      <c r="F31" s="28"/>
      <c r="G31" s="28"/>
      <c r="H31" s="28"/>
      <c r="I31" s="28"/>
      <c r="J31" s="28"/>
      <c r="K31" s="26">
        <f t="shared" si="1"/>
        <v>0</v>
      </c>
      <c r="M31" s="33" t="s">
        <v>73</v>
      </c>
    </row>
    <row r="32" spans="1:13" x14ac:dyDescent="0.35">
      <c r="A32" s="8">
        <v>28</v>
      </c>
      <c r="B32" s="27"/>
      <c r="C32" s="30"/>
      <c r="D32" s="27"/>
      <c r="E32" s="27"/>
      <c r="F32" s="28"/>
      <c r="G32" s="28"/>
      <c r="H32" s="28"/>
      <c r="I32" s="28"/>
      <c r="J32" s="28"/>
      <c r="K32" s="26">
        <f t="shared" si="1"/>
        <v>0</v>
      </c>
      <c r="M32" s="33" t="s">
        <v>74</v>
      </c>
    </row>
    <row r="33" spans="1:13" x14ac:dyDescent="0.35">
      <c r="A33" s="8">
        <v>29</v>
      </c>
      <c r="B33" s="27"/>
      <c r="C33" s="30"/>
      <c r="D33" s="27"/>
      <c r="E33" s="27"/>
      <c r="F33" s="28"/>
      <c r="G33" s="28"/>
      <c r="H33" s="28"/>
      <c r="I33" s="28"/>
      <c r="J33" s="28"/>
      <c r="K33" s="26">
        <f t="shared" si="1"/>
        <v>0</v>
      </c>
      <c r="M33" s="33" t="s">
        <v>75</v>
      </c>
    </row>
    <row r="34" spans="1:13" x14ac:dyDescent="0.35">
      <c r="A34" s="8">
        <v>30</v>
      </c>
      <c r="B34" s="27"/>
      <c r="C34" s="30"/>
      <c r="D34" s="27"/>
      <c r="E34" s="27"/>
      <c r="F34" s="28"/>
      <c r="G34" s="28"/>
      <c r="H34" s="28"/>
      <c r="I34" s="28"/>
      <c r="J34" s="28"/>
      <c r="K34" s="26">
        <f t="shared" si="1"/>
        <v>0</v>
      </c>
      <c r="M34" s="33" t="s">
        <v>76</v>
      </c>
    </row>
    <row r="35" spans="1:13" x14ac:dyDescent="0.35">
      <c r="A35" s="8">
        <v>31</v>
      </c>
      <c r="B35" s="27"/>
      <c r="C35" s="30"/>
      <c r="D35" s="27"/>
      <c r="E35" s="27"/>
      <c r="F35" s="28"/>
      <c r="G35" s="28"/>
      <c r="H35" s="28"/>
      <c r="I35" s="28"/>
      <c r="J35" s="28"/>
      <c r="K35" s="26">
        <f t="shared" si="1"/>
        <v>0</v>
      </c>
      <c r="M35" s="33" t="s">
        <v>77</v>
      </c>
    </row>
    <row r="36" spans="1:13" x14ac:dyDescent="0.35">
      <c r="A36" s="8">
        <v>32</v>
      </c>
      <c r="B36" s="27"/>
      <c r="C36" s="30"/>
      <c r="D36" s="27"/>
      <c r="E36" s="27"/>
      <c r="F36" s="28"/>
      <c r="G36" s="28"/>
      <c r="H36" s="28"/>
      <c r="I36" s="28"/>
      <c r="J36" s="28"/>
      <c r="K36" s="26">
        <f t="shared" si="1"/>
        <v>0</v>
      </c>
      <c r="M36" s="33" t="s">
        <v>78</v>
      </c>
    </row>
    <row r="37" spans="1:13" x14ac:dyDescent="0.35">
      <c r="A37" s="8">
        <v>33</v>
      </c>
      <c r="B37" s="27"/>
      <c r="C37" s="30"/>
      <c r="D37" s="27"/>
      <c r="E37" s="27"/>
      <c r="F37" s="28"/>
      <c r="G37" s="28"/>
      <c r="H37" s="28"/>
      <c r="I37" s="28"/>
      <c r="J37" s="28"/>
      <c r="K37" s="26">
        <f t="shared" si="1"/>
        <v>0</v>
      </c>
      <c r="M37" s="33" t="s">
        <v>79</v>
      </c>
    </row>
    <row r="38" spans="1:13" x14ac:dyDescent="0.35">
      <c r="A38" s="8">
        <v>34</v>
      </c>
      <c r="B38" s="27"/>
      <c r="C38" s="30"/>
      <c r="D38" s="27"/>
      <c r="E38" s="27"/>
      <c r="F38" s="28"/>
      <c r="G38" s="28"/>
      <c r="H38" s="28"/>
      <c r="I38" s="28"/>
      <c r="J38" s="28"/>
      <c r="K38" s="26">
        <f t="shared" si="1"/>
        <v>0</v>
      </c>
      <c r="M38" s="33" t="s">
        <v>80</v>
      </c>
    </row>
    <row r="39" spans="1:13" x14ac:dyDescent="0.35">
      <c r="A39" s="8">
        <v>35</v>
      </c>
      <c r="B39" s="27"/>
      <c r="C39" s="30"/>
      <c r="D39" s="27"/>
      <c r="E39" s="27"/>
      <c r="F39" s="28"/>
      <c r="G39" s="28"/>
      <c r="H39" s="28"/>
      <c r="I39" s="28"/>
      <c r="J39" s="28"/>
      <c r="K39" s="26">
        <f t="shared" si="1"/>
        <v>0</v>
      </c>
      <c r="M39" s="33" t="s">
        <v>81</v>
      </c>
    </row>
    <row r="40" spans="1:13" x14ac:dyDescent="0.35">
      <c r="A40" s="8">
        <v>36</v>
      </c>
      <c r="B40" s="27"/>
      <c r="C40" s="30"/>
      <c r="D40" s="27"/>
      <c r="E40" s="27"/>
      <c r="F40" s="28"/>
      <c r="G40" s="28"/>
      <c r="H40" s="28"/>
      <c r="I40" s="28"/>
      <c r="J40" s="28"/>
      <c r="K40" s="26">
        <f t="shared" si="1"/>
        <v>0</v>
      </c>
      <c r="M40" s="33" t="s">
        <v>82</v>
      </c>
    </row>
    <row r="41" spans="1:13" x14ac:dyDescent="0.35">
      <c r="A41" s="8">
        <v>37</v>
      </c>
      <c r="B41" s="27"/>
      <c r="C41" s="30"/>
      <c r="D41" s="27"/>
      <c r="E41" s="27"/>
      <c r="F41" s="28"/>
      <c r="G41" s="28"/>
      <c r="H41" s="28"/>
      <c r="I41" s="28"/>
      <c r="J41" s="28"/>
      <c r="K41" s="26">
        <f t="shared" si="1"/>
        <v>0</v>
      </c>
      <c r="M41" s="33" t="s">
        <v>83</v>
      </c>
    </row>
    <row r="42" spans="1:13" x14ac:dyDescent="0.35">
      <c r="A42" s="8">
        <v>38</v>
      </c>
      <c r="B42" s="27"/>
      <c r="C42" s="30"/>
      <c r="D42" s="27"/>
      <c r="E42" s="27"/>
      <c r="F42" s="28"/>
      <c r="G42" s="28"/>
      <c r="H42" s="28"/>
      <c r="I42" s="28"/>
      <c r="J42" s="28"/>
      <c r="K42" s="26">
        <f t="shared" si="1"/>
        <v>0</v>
      </c>
      <c r="M42" s="33" t="s">
        <v>84</v>
      </c>
    </row>
    <row r="43" spans="1:13" x14ac:dyDescent="0.35">
      <c r="A43" s="8">
        <v>39</v>
      </c>
      <c r="B43" s="27"/>
      <c r="C43" s="30"/>
      <c r="D43" s="27"/>
      <c r="E43" s="27"/>
      <c r="F43" s="28"/>
      <c r="G43" s="28"/>
      <c r="H43" s="28"/>
      <c r="I43" s="28"/>
      <c r="J43" s="28"/>
      <c r="K43" s="26">
        <f t="shared" si="1"/>
        <v>0</v>
      </c>
      <c r="M43" s="33" t="s">
        <v>85</v>
      </c>
    </row>
    <row r="44" spans="1:13" x14ac:dyDescent="0.35">
      <c r="A44" s="8">
        <v>40</v>
      </c>
      <c r="B44" s="27"/>
      <c r="C44" s="30"/>
      <c r="D44" s="27"/>
      <c r="E44" s="27"/>
      <c r="F44" s="28"/>
      <c r="G44" s="28"/>
      <c r="H44" s="28"/>
      <c r="I44" s="28"/>
      <c r="J44" s="28"/>
      <c r="K44" s="26">
        <f t="shared" si="1"/>
        <v>0</v>
      </c>
      <c r="M44" s="33" t="s">
        <v>86</v>
      </c>
    </row>
    <row r="45" spans="1:13" x14ac:dyDescent="0.35">
      <c r="A45" s="8">
        <v>41</v>
      </c>
      <c r="B45" s="27"/>
      <c r="C45" s="30"/>
      <c r="D45" s="27"/>
      <c r="E45" s="27"/>
      <c r="F45" s="28"/>
      <c r="G45" s="28"/>
      <c r="H45" s="28"/>
      <c r="I45" s="28"/>
      <c r="J45" s="28"/>
      <c r="K45" s="26">
        <f t="shared" si="1"/>
        <v>0</v>
      </c>
      <c r="M45" s="33" t="s">
        <v>87</v>
      </c>
    </row>
    <row r="46" spans="1:13" x14ac:dyDescent="0.35">
      <c r="A46" s="8">
        <v>42</v>
      </c>
      <c r="B46" s="27"/>
      <c r="C46" s="30"/>
      <c r="D46" s="27"/>
      <c r="E46" s="27"/>
      <c r="F46" s="28"/>
      <c r="G46" s="28"/>
      <c r="H46" s="28"/>
      <c r="I46" s="28"/>
      <c r="J46" s="28"/>
      <c r="K46" s="26">
        <f t="shared" si="1"/>
        <v>0</v>
      </c>
      <c r="M46" s="33" t="s">
        <v>88</v>
      </c>
    </row>
    <row r="47" spans="1:13" x14ac:dyDescent="0.35">
      <c r="A47" s="8">
        <v>43</v>
      </c>
      <c r="B47" s="27"/>
      <c r="C47" s="30"/>
      <c r="D47" s="27"/>
      <c r="E47" s="27"/>
      <c r="F47" s="28"/>
      <c r="G47" s="28"/>
      <c r="H47" s="28"/>
      <c r="I47" s="28"/>
      <c r="J47" s="28"/>
      <c r="K47" s="26">
        <f t="shared" si="1"/>
        <v>0</v>
      </c>
      <c r="M47" s="33" t="s">
        <v>89</v>
      </c>
    </row>
    <row r="48" spans="1:13" x14ac:dyDescent="0.35">
      <c r="A48" s="8">
        <v>44</v>
      </c>
      <c r="B48" s="27"/>
      <c r="C48" s="30"/>
      <c r="D48" s="27"/>
      <c r="E48" s="27"/>
      <c r="F48" s="28"/>
      <c r="G48" s="28"/>
      <c r="H48" s="28"/>
      <c r="I48" s="28"/>
      <c r="J48" s="28"/>
      <c r="K48" s="26">
        <f t="shared" si="1"/>
        <v>0</v>
      </c>
      <c r="M48" s="33" t="s">
        <v>90</v>
      </c>
    </row>
    <row r="49" spans="1:13" x14ac:dyDescent="0.35">
      <c r="A49" s="8">
        <v>45</v>
      </c>
      <c r="B49" s="27"/>
      <c r="C49" s="30"/>
      <c r="D49" s="27"/>
      <c r="E49" s="27"/>
      <c r="F49" s="28"/>
      <c r="G49" s="28"/>
      <c r="H49" s="28"/>
      <c r="I49" s="28"/>
      <c r="J49" s="28"/>
      <c r="K49" s="26">
        <f t="shared" si="1"/>
        <v>0</v>
      </c>
      <c r="M49" s="33" t="s">
        <v>91</v>
      </c>
    </row>
    <row r="50" spans="1:13" x14ac:dyDescent="0.35">
      <c r="A50" s="8">
        <v>46</v>
      </c>
      <c r="B50" s="27"/>
      <c r="C50" s="30"/>
      <c r="D50" s="27"/>
      <c r="E50" s="27"/>
      <c r="F50" s="28"/>
      <c r="G50" s="28"/>
      <c r="H50" s="28"/>
      <c r="I50" s="28"/>
      <c r="J50" s="28"/>
      <c r="K50" s="26">
        <f t="shared" si="1"/>
        <v>0</v>
      </c>
      <c r="M50" s="33" t="s">
        <v>92</v>
      </c>
    </row>
    <row r="51" spans="1:13" x14ac:dyDescent="0.35">
      <c r="A51" s="8">
        <v>47</v>
      </c>
      <c r="B51" s="27"/>
      <c r="C51" s="30"/>
      <c r="D51" s="27"/>
      <c r="E51" s="27"/>
      <c r="F51" s="28"/>
      <c r="G51" s="28"/>
      <c r="H51" s="28"/>
      <c r="I51" s="28"/>
      <c r="J51" s="28"/>
      <c r="K51" s="26">
        <f t="shared" si="1"/>
        <v>0</v>
      </c>
      <c r="M51" s="33" t="s">
        <v>93</v>
      </c>
    </row>
    <row r="52" spans="1:13" x14ac:dyDescent="0.35">
      <c r="A52" s="8">
        <v>48</v>
      </c>
      <c r="B52" s="27"/>
      <c r="C52" s="30"/>
      <c r="D52" s="27"/>
      <c r="E52" s="27"/>
      <c r="F52" s="28"/>
      <c r="G52" s="28"/>
      <c r="H52" s="28"/>
      <c r="I52" s="28"/>
      <c r="J52" s="28"/>
      <c r="K52" s="26">
        <f t="shared" si="1"/>
        <v>0</v>
      </c>
      <c r="M52" s="33" t="s">
        <v>94</v>
      </c>
    </row>
    <row r="53" spans="1:13" x14ac:dyDescent="0.35">
      <c r="A53" s="8">
        <v>49</v>
      </c>
      <c r="B53" s="27"/>
      <c r="C53" s="30"/>
      <c r="D53" s="27"/>
      <c r="E53" s="27"/>
      <c r="F53" s="28"/>
      <c r="G53" s="28"/>
      <c r="H53" s="28"/>
      <c r="I53" s="28"/>
      <c r="J53" s="28"/>
      <c r="K53" s="26">
        <f t="shared" si="1"/>
        <v>0</v>
      </c>
      <c r="M53" s="33" t="s">
        <v>95</v>
      </c>
    </row>
    <row r="54" spans="1:13" x14ac:dyDescent="0.35">
      <c r="A54" s="8">
        <v>50</v>
      </c>
      <c r="B54" s="27"/>
      <c r="C54" s="30"/>
      <c r="D54" s="27"/>
      <c r="E54" s="27"/>
      <c r="F54" s="28"/>
      <c r="G54" s="28"/>
      <c r="H54" s="28"/>
      <c r="I54" s="28"/>
      <c r="J54" s="28"/>
      <c r="K54" s="26">
        <f t="shared" si="1"/>
        <v>0</v>
      </c>
      <c r="M54" s="33" t="s">
        <v>96</v>
      </c>
    </row>
    <row r="55" spans="1:13" x14ac:dyDescent="0.35">
      <c r="A55" s="8">
        <v>51</v>
      </c>
      <c r="B55" s="27"/>
      <c r="C55" s="30"/>
      <c r="D55" s="27"/>
      <c r="E55" s="27"/>
      <c r="F55" s="28"/>
      <c r="G55" s="28"/>
      <c r="H55" s="28"/>
      <c r="I55" s="28"/>
      <c r="J55" s="28"/>
      <c r="K55" s="26">
        <f t="shared" si="1"/>
        <v>0</v>
      </c>
      <c r="M55" s="33" t="s">
        <v>97</v>
      </c>
    </row>
    <row r="56" spans="1:13" x14ac:dyDescent="0.35">
      <c r="A56" s="8">
        <v>52</v>
      </c>
      <c r="B56" s="27"/>
      <c r="C56" s="30"/>
      <c r="D56" s="27"/>
      <c r="E56" s="27"/>
      <c r="F56" s="28"/>
      <c r="G56" s="28"/>
      <c r="H56" s="28"/>
      <c r="I56" s="28"/>
      <c r="J56" s="28"/>
      <c r="K56" s="26">
        <f t="shared" si="1"/>
        <v>0</v>
      </c>
      <c r="M56" s="33" t="s">
        <v>98</v>
      </c>
    </row>
    <row r="57" spans="1:13" x14ac:dyDescent="0.35">
      <c r="A57" s="8">
        <v>53</v>
      </c>
      <c r="B57" s="27"/>
      <c r="C57" s="30"/>
      <c r="D57" s="27"/>
      <c r="E57" s="27"/>
      <c r="F57" s="28"/>
      <c r="G57" s="28"/>
      <c r="H57" s="28"/>
      <c r="I57" s="28"/>
      <c r="J57" s="28"/>
      <c r="K57" s="26">
        <f t="shared" si="1"/>
        <v>0</v>
      </c>
      <c r="M57" s="33" t="s">
        <v>99</v>
      </c>
    </row>
    <row r="58" spans="1:13" x14ac:dyDescent="0.35">
      <c r="A58" s="8">
        <v>54</v>
      </c>
      <c r="B58" s="27"/>
      <c r="C58" s="30"/>
      <c r="D58" s="27"/>
      <c r="E58" s="27"/>
      <c r="F58" s="28"/>
      <c r="G58" s="28"/>
      <c r="H58" s="28"/>
      <c r="I58" s="28"/>
      <c r="J58" s="28"/>
      <c r="K58" s="26">
        <f t="shared" si="1"/>
        <v>0</v>
      </c>
      <c r="M58" s="33" t="s">
        <v>100</v>
      </c>
    </row>
    <row r="59" spans="1:13" x14ac:dyDescent="0.35">
      <c r="A59" s="8">
        <v>55</v>
      </c>
      <c r="B59" s="27"/>
      <c r="C59" s="30"/>
      <c r="D59" s="27"/>
      <c r="E59" s="27"/>
      <c r="F59" s="28"/>
      <c r="G59" s="28"/>
      <c r="H59" s="28"/>
      <c r="I59" s="28"/>
      <c r="J59" s="28"/>
      <c r="K59" s="26">
        <f t="shared" si="1"/>
        <v>0</v>
      </c>
      <c r="M59" s="33" t="s">
        <v>101</v>
      </c>
    </row>
    <row r="60" spans="1:13" x14ac:dyDescent="0.35">
      <c r="A60" s="8">
        <v>56</v>
      </c>
      <c r="B60" s="27"/>
      <c r="C60" s="30"/>
      <c r="D60" s="27"/>
      <c r="E60" s="27"/>
      <c r="F60" s="28"/>
      <c r="G60" s="28"/>
      <c r="H60" s="28"/>
      <c r="I60" s="28"/>
      <c r="J60" s="28"/>
      <c r="K60" s="26">
        <f t="shared" si="1"/>
        <v>0</v>
      </c>
      <c r="M60" s="33" t="s">
        <v>102</v>
      </c>
    </row>
    <row r="61" spans="1:13" x14ac:dyDescent="0.35">
      <c r="A61" s="8">
        <v>57</v>
      </c>
      <c r="B61" s="27"/>
      <c r="C61" s="30"/>
      <c r="D61" s="27"/>
      <c r="E61" s="27"/>
      <c r="F61" s="28"/>
      <c r="G61" s="28"/>
      <c r="H61" s="28"/>
      <c r="I61" s="28"/>
      <c r="J61" s="28"/>
      <c r="K61" s="26">
        <f t="shared" si="1"/>
        <v>0</v>
      </c>
      <c r="M61" s="33" t="s">
        <v>103</v>
      </c>
    </row>
    <row r="62" spans="1:13" x14ac:dyDescent="0.35">
      <c r="A62" s="8">
        <v>58</v>
      </c>
      <c r="B62" s="27"/>
      <c r="C62" s="30"/>
      <c r="D62" s="27"/>
      <c r="E62" s="27"/>
      <c r="F62" s="28"/>
      <c r="G62" s="28"/>
      <c r="H62" s="28"/>
      <c r="I62" s="28"/>
      <c r="J62" s="28"/>
      <c r="K62" s="26">
        <f t="shared" si="1"/>
        <v>0</v>
      </c>
      <c r="M62" s="33" t="s">
        <v>104</v>
      </c>
    </row>
    <row r="63" spans="1:13" x14ac:dyDescent="0.35">
      <c r="A63" s="8">
        <v>59</v>
      </c>
      <c r="B63" s="27"/>
      <c r="C63" s="30"/>
      <c r="D63" s="27"/>
      <c r="E63" s="27"/>
      <c r="F63" s="28"/>
      <c r="G63" s="28"/>
      <c r="H63" s="28"/>
      <c r="I63" s="28"/>
      <c r="J63" s="28"/>
      <c r="K63" s="26">
        <f t="shared" si="1"/>
        <v>0</v>
      </c>
      <c r="M63" s="33" t="s">
        <v>105</v>
      </c>
    </row>
    <row r="64" spans="1:13" x14ac:dyDescent="0.35">
      <c r="A64" s="8">
        <v>60</v>
      </c>
      <c r="B64" s="27"/>
      <c r="C64" s="30"/>
      <c r="D64" s="27"/>
      <c r="E64" s="27"/>
      <c r="F64" s="28"/>
      <c r="G64" s="28"/>
      <c r="H64" s="28"/>
      <c r="I64" s="28"/>
      <c r="J64" s="28"/>
      <c r="K64" s="26">
        <f t="shared" si="1"/>
        <v>0</v>
      </c>
      <c r="M64" s="33" t="s">
        <v>106</v>
      </c>
    </row>
    <row r="65" spans="1:13" x14ac:dyDescent="0.35">
      <c r="A65" s="8">
        <v>61</v>
      </c>
      <c r="B65" s="27"/>
      <c r="C65" s="30"/>
      <c r="D65" s="27"/>
      <c r="E65" s="27"/>
      <c r="F65" s="28"/>
      <c r="G65" s="28"/>
      <c r="H65" s="28"/>
      <c r="I65" s="28"/>
      <c r="J65" s="28"/>
      <c r="K65" s="26">
        <f t="shared" si="1"/>
        <v>0</v>
      </c>
      <c r="M65" s="33" t="s">
        <v>107</v>
      </c>
    </row>
    <row r="66" spans="1:13" x14ac:dyDescent="0.35">
      <c r="A66" s="8">
        <v>62</v>
      </c>
      <c r="B66" s="27"/>
      <c r="C66" s="30"/>
      <c r="D66" s="27"/>
      <c r="E66" s="27"/>
      <c r="F66" s="28"/>
      <c r="G66" s="28"/>
      <c r="H66" s="28"/>
      <c r="I66" s="28"/>
      <c r="J66" s="28"/>
      <c r="K66" s="26">
        <f t="shared" si="1"/>
        <v>0</v>
      </c>
      <c r="M66" s="33" t="s">
        <v>108</v>
      </c>
    </row>
    <row r="67" spans="1:13" x14ac:dyDescent="0.35">
      <c r="A67" s="8">
        <v>63</v>
      </c>
      <c r="B67" s="27"/>
      <c r="C67" s="30"/>
      <c r="D67" s="27"/>
      <c r="E67" s="27"/>
      <c r="F67" s="28"/>
      <c r="G67" s="28"/>
      <c r="H67" s="28"/>
      <c r="I67" s="28"/>
      <c r="J67" s="28"/>
      <c r="K67" s="26">
        <f t="shared" si="1"/>
        <v>0</v>
      </c>
      <c r="M67" s="33" t="s">
        <v>109</v>
      </c>
    </row>
    <row r="68" spans="1:13" x14ac:dyDescent="0.35">
      <c r="A68" s="8">
        <v>64</v>
      </c>
      <c r="B68" s="27"/>
      <c r="C68" s="30"/>
      <c r="D68" s="27"/>
      <c r="E68" s="27"/>
      <c r="F68" s="28"/>
      <c r="G68" s="28"/>
      <c r="H68" s="28"/>
      <c r="I68" s="28"/>
      <c r="J68" s="28"/>
      <c r="K68" s="26">
        <f t="shared" si="1"/>
        <v>0</v>
      </c>
      <c r="M68" s="33" t="s">
        <v>110</v>
      </c>
    </row>
    <row r="69" spans="1:13" x14ac:dyDescent="0.35">
      <c r="A69" s="8">
        <v>65</v>
      </c>
      <c r="B69" s="27"/>
      <c r="C69" s="30"/>
      <c r="D69" s="27"/>
      <c r="E69" s="27"/>
      <c r="F69" s="28"/>
      <c r="G69" s="28"/>
      <c r="H69" s="28"/>
      <c r="I69" s="28"/>
      <c r="J69" s="28"/>
      <c r="K69" s="26">
        <f t="shared" si="1"/>
        <v>0</v>
      </c>
      <c r="M69" s="33" t="s">
        <v>111</v>
      </c>
    </row>
    <row r="70" spans="1:13" x14ac:dyDescent="0.35">
      <c r="A70" s="8">
        <v>66</v>
      </c>
      <c r="B70" s="27"/>
      <c r="C70" s="30"/>
      <c r="D70" s="27"/>
      <c r="E70" s="27"/>
      <c r="F70" s="28"/>
      <c r="G70" s="28"/>
      <c r="H70" s="28"/>
      <c r="I70" s="28"/>
      <c r="J70" s="28"/>
      <c r="K70" s="26">
        <f t="shared" si="1"/>
        <v>0</v>
      </c>
      <c r="M70" s="33" t="s">
        <v>112</v>
      </c>
    </row>
    <row r="71" spans="1:13" x14ac:dyDescent="0.35">
      <c r="A71" s="8">
        <v>67</v>
      </c>
      <c r="B71" s="27"/>
      <c r="C71" s="30"/>
      <c r="D71" s="27"/>
      <c r="E71" s="27"/>
      <c r="F71" s="28"/>
      <c r="G71" s="28"/>
      <c r="H71" s="28"/>
      <c r="I71" s="28"/>
      <c r="J71" s="28"/>
      <c r="K71" s="26">
        <f t="shared" si="1"/>
        <v>0</v>
      </c>
      <c r="M71" s="33" t="s">
        <v>113</v>
      </c>
    </row>
    <row r="72" spans="1:13" x14ac:dyDescent="0.35">
      <c r="A72" s="8">
        <v>68</v>
      </c>
      <c r="B72" s="27"/>
      <c r="C72" s="30"/>
      <c r="D72" s="27"/>
      <c r="E72" s="27"/>
      <c r="F72" s="28"/>
      <c r="G72" s="28"/>
      <c r="H72" s="28"/>
      <c r="I72" s="28"/>
      <c r="J72" s="28"/>
      <c r="K72" s="26">
        <f t="shared" si="1"/>
        <v>0</v>
      </c>
      <c r="M72" s="33" t="s">
        <v>114</v>
      </c>
    </row>
    <row r="73" spans="1:13" x14ac:dyDescent="0.35">
      <c r="A73" s="8">
        <v>69</v>
      </c>
      <c r="B73" s="27"/>
      <c r="C73" s="30"/>
      <c r="D73" s="27"/>
      <c r="E73" s="27"/>
      <c r="F73" s="28"/>
      <c r="G73" s="28"/>
      <c r="H73" s="28"/>
      <c r="I73" s="28"/>
      <c r="J73" s="28"/>
      <c r="K73" s="26">
        <f t="shared" si="1"/>
        <v>0</v>
      </c>
      <c r="M73" s="33" t="s">
        <v>115</v>
      </c>
    </row>
    <row r="74" spans="1:13" x14ac:dyDescent="0.35">
      <c r="A74" s="8">
        <v>70</v>
      </c>
      <c r="B74" s="27"/>
      <c r="C74" s="30"/>
      <c r="D74" s="27"/>
      <c r="E74" s="27"/>
      <c r="F74" s="28"/>
      <c r="G74" s="28"/>
      <c r="H74" s="28"/>
      <c r="I74" s="28"/>
      <c r="J74" s="28"/>
      <c r="K74" s="26">
        <f t="shared" si="1"/>
        <v>0</v>
      </c>
      <c r="M74" s="33" t="s">
        <v>116</v>
      </c>
    </row>
    <row r="75" spans="1:13" x14ac:dyDescent="0.35">
      <c r="A75" s="8">
        <v>71</v>
      </c>
      <c r="B75" s="27"/>
      <c r="C75" s="30"/>
      <c r="D75" s="27"/>
      <c r="E75" s="27"/>
      <c r="F75" s="28"/>
      <c r="G75" s="28"/>
      <c r="H75" s="28"/>
      <c r="I75" s="28"/>
      <c r="J75" s="28"/>
      <c r="K75" s="26">
        <f t="shared" ref="K75:K88" si="2">IF(OR(F75=$F$113,F75=$F$114),1,0)+IF(G75=$G$113,1,0)+IF(OR(H75=$H$113,H75=$H$114,H75=$H$115),1,0)+IF(OR(J75=$J$113,J75=$J$114),1,0)</f>
        <v>0</v>
      </c>
      <c r="M75" s="33" t="s">
        <v>117</v>
      </c>
    </row>
    <row r="76" spans="1:13" x14ac:dyDescent="0.35">
      <c r="A76" s="8">
        <v>72</v>
      </c>
      <c r="B76" s="27"/>
      <c r="C76" s="30"/>
      <c r="D76" s="27"/>
      <c r="E76" s="27"/>
      <c r="F76" s="28"/>
      <c r="G76" s="28"/>
      <c r="H76" s="28"/>
      <c r="I76" s="28"/>
      <c r="J76" s="28"/>
      <c r="K76" s="26">
        <f t="shared" si="2"/>
        <v>0</v>
      </c>
      <c r="M76" s="33" t="s">
        <v>118</v>
      </c>
    </row>
    <row r="77" spans="1:13" x14ac:dyDescent="0.35">
      <c r="A77" s="8">
        <v>73</v>
      </c>
      <c r="B77" s="27"/>
      <c r="C77" s="30"/>
      <c r="D77" s="27"/>
      <c r="E77" s="27"/>
      <c r="F77" s="28"/>
      <c r="G77" s="28"/>
      <c r="H77" s="28"/>
      <c r="I77" s="28"/>
      <c r="J77" s="28"/>
      <c r="K77" s="26">
        <f t="shared" si="2"/>
        <v>0</v>
      </c>
      <c r="M77" s="33" t="s">
        <v>119</v>
      </c>
    </row>
    <row r="78" spans="1:13" x14ac:dyDescent="0.35">
      <c r="A78" s="8">
        <v>74</v>
      </c>
      <c r="B78" s="27"/>
      <c r="C78" s="30"/>
      <c r="D78" s="27"/>
      <c r="E78" s="27"/>
      <c r="F78" s="28"/>
      <c r="G78" s="28"/>
      <c r="H78" s="28"/>
      <c r="I78" s="28"/>
      <c r="J78" s="28"/>
      <c r="K78" s="26">
        <f t="shared" si="2"/>
        <v>0</v>
      </c>
      <c r="M78" s="33" t="s">
        <v>120</v>
      </c>
    </row>
    <row r="79" spans="1:13" x14ac:dyDescent="0.35">
      <c r="A79" s="8">
        <v>75</v>
      </c>
      <c r="B79" s="27"/>
      <c r="C79" s="30"/>
      <c r="D79" s="27"/>
      <c r="E79" s="27"/>
      <c r="F79" s="28"/>
      <c r="G79" s="28"/>
      <c r="H79" s="28"/>
      <c r="I79" s="28"/>
      <c r="J79" s="28"/>
      <c r="K79" s="26">
        <f t="shared" si="2"/>
        <v>0</v>
      </c>
      <c r="M79" s="33" t="s">
        <v>121</v>
      </c>
    </row>
    <row r="80" spans="1:13" x14ac:dyDescent="0.35">
      <c r="A80" s="8">
        <v>76</v>
      </c>
      <c r="B80" s="27"/>
      <c r="C80" s="30"/>
      <c r="D80" s="27"/>
      <c r="E80" s="27"/>
      <c r="F80" s="28"/>
      <c r="G80" s="28"/>
      <c r="H80" s="28"/>
      <c r="I80" s="28"/>
      <c r="J80" s="28"/>
      <c r="K80" s="26">
        <f t="shared" si="2"/>
        <v>0</v>
      </c>
      <c r="M80" s="33" t="s">
        <v>122</v>
      </c>
    </row>
    <row r="81" spans="1:13" x14ac:dyDescent="0.35">
      <c r="A81" s="8">
        <v>77</v>
      </c>
      <c r="B81" s="27"/>
      <c r="C81" s="30"/>
      <c r="D81" s="27"/>
      <c r="E81" s="27"/>
      <c r="F81" s="28"/>
      <c r="G81" s="28"/>
      <c r="H81" s="28"/>
      <c r="I81" s="28"/>
      <c r="J81" s="28"/>
      <c r="K81" s="26">
        <f t="shared" si="2"/>
        <v>0</v>
      </c>
      <c r="M81" s="33" t="s">
        <v>123</v>
      </c>
    </row>
    <row r="82" spans="1:13" x14ac:dyDescent="0.35">
      <c r="A82" s="8">
        <v>78</v>
      </c>
      <c r="B82" s="27"/>
      <c r="C82" s="30"/>
      <c r="D82" s="27"/>
      <c r="E82" s="27"/>
      <c r="F82" s="28"/>
      <c r="G82" s="28"/>
      <c r="H82" s="28"/>
      <c r="I82" s="28"/>
      <c r="J82" s="28"/>
      <c r="K82" s="26">
        <f t="shared" si="2"/>
        <v>0</v>
      </c>
      <c r="M82" s="33" t="s">
        <v>124</v>
      </c>
    </row>
    <row r="83" spans="1:13" x14ac:dyDescent="0.35">
      <c r="A83" s="8">
        <v>79</v>
      </c>
      <c r="B83" s="27"/>
      <c r="C83" s="30"/>
      <c r="D83" s="27"/>
      <c r="E83" s="27"/>
      <c r="F83" s="28"/>
      <c r="G83" s="28"/>
      <c r="H83" s="28"/>
      <c r="I83" s="28"/>
      <c r="J83" s="28"/>
      <c r="K83" s="26">
        <f t="shared" si="2"/>
        <v>0</v>
      </c>
      <c r="M83" s="33" t="s">
        <v>125</v>
      </c>
    </row>
    <row r="84" spans="1:13" x14ac:dyDescent="0.35">
      <c r="A84" s="8">
        <v>80</v>
      </c>
      <c r="B84" s="27"/>
      <c r="C84" s="30"/>
      <c r="D84" s="27"/>
      <c r="E84" s="27"/>
      <c r="F84" s="28"/>
      <c r="G84" s="28"/>
      <c r="H84" s="28"/>
      <c r="I84" s="28"/>
      <c r="J84" s="28"/>
      <c r="K84" s="26">
        <f t="shared" si="2"/>
        <v>0</v>
      </c>
      <c r="M84" s="33" t="s">
        <v>126</v>
      </c>
    </row>
    <row r="85" spans="1:13" x14ac:dyDescent="0.35">
      <c r="A85" s="8">
        <v>81</v>
      </c>
      <c r="B85" s="27"/>
      <c r="C85" s="30"/>
      <c r="D85" s="27"/>
      <c r="E85" s="27"/>
      <c r="F85" s="28"/>
      <c r="G85" s="28"/>
      <c r="H85" s="28"/>
      <c r="I85" s="28"/>
      <c r="J85" s="28"/>
      <c r="K85" s="26">
        <f t="shared" si="2"/>
        <v>0</v>
      </c>
      <c r="M85" s="33" t="s">
        <v>127</v>
      </c>
    </row>
    <row r="86" spans="1:13" x14ac:dyDescent="0.35">
      <c r="A86" s="8">
        <v>82</v>
      </c>
      <c r="B86" s="27"/>
      <c r="C86" s="30"/>
      <c r="D86" s="27"/>
      <c r="E86" s="27"/>
      <c r="F86" s="28"/>
      <c r="G86" s="28"/>
      <c r="H86" s="28"/>
      <c r="I86" s="28"/>
      <c r="J86" s="28"/>
      <c r="K86" s="26">
        <f t="shared" si="2"/>
        <v>0</v>
      </c>
      <c r="M86" s="33" t="s">
        <v>128</v>
      </c>
    </row>
    <row r="87" spans="1:13" x14ac:dyDescent="0.35">
      <c r="A87" s="8">
        <v>83</v>
      </c>
      <c r="B87" s="27"/>
      <c r="C87" s="30"/>
      <c r="D87" s="27"/>
      <c r="E87" s="27"/>
      <c r="F87" s="28"/>
      <c r="G87" s="28"/>
      <c r="H87" s="28"/>
      <c r="I87" s="28"/>
      <c r="J87" s="28"/>
      <c r="K87" s="26">
        <f t="shared" si="2"/>
        <v>0</v>
      </c>
      <c r="M87" s="33" t="s">
        <v>129</v>
      </c>
    </row>
    <row r="88" spans="1:13" x14ac:dyDescent="0.35">
      <c r="A88" s="8">
        <v>84</v>
      </c>
      <c r="B88" s="27"/>
      <c r="C88" s="30"/>
      <c r="D88" s="27"/>
      <c r="E88" s="27"/>
      <c r="F88" s="28"/>
      <c r="G88" s="28"/>
      <c r="H88" s="28"/>
      <c r="I88" s="28"/>
      <c r="J88" s="28"/>
      <c r="K88" s="26">
        <f t="shared" si="2"/>
        <v>0</v>
      </c>
      <c r="M88" s="33" t="s">
        <v>130</v>
      </c>
    </row>
    <row r="89" spans="1:13" x14ac:dyDescent="0.35">
      <c r="A89" s="8">
        <v>85</v>
      </c>
      <c r="B89" s="27"/>
      <c r="C89" s="30"/>
      <c r="D89" s="27"/>
      <c r="E89" s="27"/>
      <c r="F89" s="28"/>
      <c r="G89" s="28"/>
      <c r="H89" s="28"/>
      <c r="I89" s="28"/>
      <c r="J89" s="28"/>
      <c r="K89" s="26">
        <f t="shared" ref="K89:K104" si="3">IF(OR(F89=$F$113,F89=$F$114),1,0)+IF(G89=$G$113,1,0)+IF(OR(H89=$H$113,H89=$H$114,H89=$H$115),1,0)+IF(OR(J89=$J$113,J89=$J$114),1,0)</f>
        <v>0</v>
      </c>
      <c r="M89" s="33" t="s">
        <v>131</v>
      </c>
    </row>
    <row r="90" spans="1:13" x14ac:dyDescent="0.35">
      <c r="A90" s="8">
        <v>86</v>
      </c>
      <c r="B90" s="27"/>
      <c r="C90" s="30"/>
      <c r="D90" s="27"/>
      <c r="E90" s="27"/>
      <c r="F90" s="28"/>
      <c r="G90" s="28"/>
      <c r="H90" s="28"/>
      <c r="I90" s="28"/>
      <c r="J90" s="28"/>
      <c r="K90" s="26">
        <f t="shared" si="3"/>
        <v>0</v>
      </c>
      <c r="M90" s="33" t="s">
        <v>132</v>
      </c>
    </row>
    <row r="91" spans="1:13" x14ac:dyDescent="0.35">
      <c r="A91" s="8">
        <v>87</v>
      </c>
      <c r="B91" s="27"/>
      <c r="C91" s="30"/>
      <c r="D91" s="27"/>
      <c r="E91" s="27"/>
      <c r="F91" s="28"/>
      <c r="G91" s="28"/>
      <c r="H91" s="28"/>
      <c r="I91" s="28"/>
      <c r="J91" s="28"/>
      <c r="K91" s="26">
        <f t="shared" si="3"/>
        <v>0</v>
      </c>
      <c r="M91" s="33" t="s">
        <v>133</v>
      </c>
    </row>
    <row r="92" spans="1:13" x14ac:dyDescent="0.35">
      <c r="A92" s="8">
        <v>88</v>
      </c>
      <c r="B92" s="27"/>
      <c r="C92" s="30"/>
      <c r="D92" s="27"/>
      <c r="E92" s="27"/>
      <c r="F92" s="28"/>
      <c r="G92" s="28"/>
      <c r="H92" s="28"/>
      <c r="I92" s="28"/>
      <c r="J92" s="28"/>
      <c r="K92" s="26">
        <f t="shared" si="3"/>
        <v>0</v>
      </c>
      <c r="M92" s="33" t="s">
        <v>134</v>
      </c>
    </row>
    <row r="93" spans="1:13" x14ac:dyDescent="0.35">
      <c r="A93" s="8">
        <v>89</v>
      </c>
      <c r="B93" s="27"/>
      <c r="C93" s="30"/>
      <c r="D93" s="27"/>
      <c r="E93" s="27"/>
      <c r="F93" s="28"/>
      <c r="G93" s="28"/>
      <c r="H93" s="28"/>
      <c r="I93" s="28"/>
      <c r="J93" s="28"/>
      <c r="K93" s="26">
        <f t="shared" si="3"/>
        <v>0</v>
      </c>
      <c r="M93" s="33" t="s">
        <v>135</v>
      </c>
    </row>
    <row r="94" spans="1:13" x14ac:dyDescent="0.35">
      <c r="A94" s="8">
        <v>90</v>
      </c>
      <c r="B94" s="27"/>
      <c r="C94" s="30"/>
      <c r="D94" s="27"/>
      <c r="E94" s="27"/>
      <c r="F94" s="28"/>
      <c r="G94" s="28"/>
      <c r="H94" s="28"/>
      <c r="I94" s="28"/>
      <c r="J94" s="28"/>
      <c r="K94" s="26">
        <f t="shared" si="3"/>
        <v>0</v>
      </c>
      <c r="M94" s="33" t="s">
        <v>136</v>
      </c>
    </row>
    <row r="95" spans="1:13" x14ac:dyDescent="0.35">
      <c r="A95" s="8">
        <v>91</v>
      </c>
      <c r="B95" s="27"/>
      <c r="C95" s="30"/>
      <c r="D95" s="27"/>
      <c r="E95" s="27"/>
      <c r="F95" s="28"/>
      <c r="G95" s="28"/>
      <c r="H95" s="28"/>
      <c r="I95" s="28"/>
      <c r="J95" s="28"/>
      <c r="K95" s="26">
        <f t="shared" si="3"/>
        <v>0</v>
      </c>
      <c r="M95" s="33" t="s">
        <v>137</v>
      </c>
    </row>
    <row r="96" spans="1:13" x14ac:dyDescent="0.35">
      <c r="A96" s="8">
        <v>92</v>
      </c>
      <c r="B96" s="27"/>
      <c r="C96" s="30"/>
      <c r="D96" s="27"/>
      <c r="E96" s="27"/>
      <c r="F96" s="28"/>
      <c r="G96" s="28"/>
      <c r="H96" s="28"/>
      <c r="I96" s="28"/>
      <c r="J96" s="28"/>
      <c r="K96" s="26">
        <f t="shared" si="3"/>
        <v>0</v>
      </c>
      <c r="M96" s="33" t="s">
        <v>138</v>
      </c>
    </row>
    <row r="97" spans="1:13" x14ac:dyDescent="0.35">
      <c r="A97" s="8">
        <v>93</v>
      </c>
      <c r="B97" s="27"/>
      <c r="C97" s="30"/>
      <c r="D97" s="27"/>
      <c r="E97" s="27"/>
      <c r="F97" s="28"/>
      <c r="G97" s="28"/>
      <c r="H97" s="28"/>
      <c r="I97" s="28"/>
      <c r="J97" s="28"/>
      <c r="K97" s="26">
        <f t="shared" si="3"/>
        <v>0</v>
      </c>
      <c r="M97" s="33" t="s">
        <v>139</v>
      </c>
    </row>
    <row r="98" spans="1:13" x14ac:dyDescent="0.35">
      <c r="A98" s="8">
        <v>94</v>
      </c>
      <c r="B98" s="27"/>
      <c r="C98" s="30"/>
      <c r="D98" s="27"/>
      <c r="E98" s="27"/>
      <c r="F98" s="28"/>
      <c r="G98" s="28"/>
      <c r="H98" s="28"/>
      <c r="I98" s="28"/>
      <c r="J98" s="28"/>
      <c r="K98" s="26">
        <f t="shared" si="3"/>
        <v>0</v>
      </c>
      <c r="M98" s="33" t="s">
        <v>140</v>
      </c>
    </row>
    <row r="99" spans="1:13" x14ac:dyDescent="0.35">
      <c r="A99" s="8">
        <v>95</v>
      </c>
      <c r="B99" s="27"/>
      <c r="C99" s="30"/>
      <c r="D99" s="27"/>
      <c r="E99" s="27"/>
      <c r="F99" s="28"/>
      <c r="G99" s="28"/>
      <c r="H99" s="28"/>
      <c r="I99" s="28"/>
      <c r="J99" s="28"/>
      <c r="K99" s="26">
        <f t="shared" si="3"/>
        <v>0</v>
      </c>
      <c r="M99" s="33" t="s">
        <v>141</v>
      </c>
    </row>
    <row r="100" spans="1:13" x14ac:dyDescent="0.35">
      <c r="A100" s="8">
        <v>96</v>
      </c>
      <c r="B100" s="27"/>
      <c r="C100" s="30"/>
      <c r="D100" s="27"/>
      <c r="E100" s="27"/>
      <c r="F100" s="28"/>
      <c r="G100" s="28"/>
      <c r="H100" s="28"/>
      <c r="I100" s="28"/>
      <c r="J100" s="28"/>
      <c r="K100" s="26">
        <f t="shared" si="3"/>
        <v>0</v>
      </c>
      <c r="M100" s="33" t="s">
        <v>142</v>
      </c>
    </row>
    <row r="101" spans="1:13" x14ac:dyDescent="0.35">
      <c r="A101" s="8">
        <v>97</v>
      </c>
      <c r="B101" s="27"/>
      <c r="C101" s="30"/>
      <c r="D101" s="27"/>
      <c r="E101" s="27"/>
      <c r="F101" s="28"/>
      <c r="G101" s="28"/>
      <c r="H101" s="28"/>
      <c r="I101" s="28"/>
      <c r="J101" s="28"/>
      <c r="K101" s="26">
        <f t="shared" si="3"/>
        <v>0</v>
      </c>
      <c r="M101" s="33" t="s">
        <v>143</v>
      </c>
    </row>
    <row r="102" spans="1:13" x14ac:dyDescent="0.35">
      <c r="A102" s="8">
        <v>98</v>
      </c>
      <c r="B102" s="27"/>
      <c r="C102" s="30"/>
      <c r="D102" s="27"/>
      <c r="E102" s="27"/>
      <c r="F102" s="28"/>
      <c r="G102" s="28"/>
      <c r="H102" s="28"/>
      <c r="I102" s="28"/>
      <c r="J102" s="28"/>
      <c r="K102" s="26">
        <f t="shared" si="3"/>
        <v>0</v>
      </c>
      <c r="M102" s="33" t="s">
        <v>144</v>
      </c>
    </row>
    <row r="103" spans="1:13" x14ac:dyDescent="0.35">
      <c r="A103" s="8">
        <v>99</v>
      </c>
      <c r="B103" s="27"/>
      <c r="C103" s="30"/>
      <c r="D103" s="27"/>
      <c r="E103" s="27"/>
      <c r="F103" s="28"/>
      <c r="G103" s="28"/>
      <c r="H103" s="28"/>
      <c r="I103" s="28"/>
      <c r="J103" s="28"/>
      <c r="K103" s="26">
        <f t="shared" si="3"/>
        <v>0</v>
      </c>
      <c r="M103" s="33" t="s">
        <v>145</v>
      </c>
    </row>
    <row r="104" spans="1:13" x14ac:dyDescent="0.35">
      <c r="A104" s="8">
        <v>100</v>
      </c>
      <c r="B104" s="27"/>
      <c r="C104" s="30"/>
      <c r="D104" s="27"/>
      <c r="E104" s="27"/>
      <c r="F104" s="28"/>
      <c r="G104" s="28"/>
      <c r="H104" s="28"/>
      <c r="I104" s="28"/>
      <c r="J104" s="28"/>
      <c r="K104" s="26">
        <f t="shared" si="3"/>
        <v>0</v>
      </c>
      <c r="M104" s="33" t="s">
        <v>146</v>
      </c>
    </row>
    <row r="105" spans="1:13" x14ac:dyDescent="0.35">
      <c r="A105" s="21"/>
      <c r="B105" s="21"/>
      <c r="C105" s="21"/>
      <c r="D105" s="21"/>
      <c r="E105" s="21"/>
      <c r="F105" s="22"/>
      <c r="G105" s="22"/>
      <c r="H105" s="22"/>
      <c r="I105" s="22"/>
      <c r="J105" s="22"/>
      <c r="K105" s="36" t="s">
        <v>35</v>
      </c>
      <c r="M105" s="33" t="s">
        <v>147</v>
      </c>
    </row>
    <row r="106" spans="1:13" x14ac:dyDescent="0.35">
      <c r="A106" s="9" t="s">
        <v>7</v>
      </c>
      <c r="B106" s="12"/>
      <c r="C106" s="12"/>
      <c r="D106" s="12"/>
      <c r="E106" s="12"/>
      <c r="F106" s="7">
        <f>SUM(COUNTIF(F5:F104,{"*"}))</f>
        <v>0</v>
      </c>
      <c r="G106" s="7">
        <f>SUM(COUNTIF(G5:G104,{"*"}))</f>
        <v>0</v>
      </c>
      <c r="H106" s="7">
        <f>SUM(COUNTIF(H5:H104,{"*"}))</f>
        <v>0</v>
      </c>
      <c r="I106" s="13"/>
      <c r="J106" s="7">
        <f>SUM(COUNTIFS(J5:J104,{"*"}))</f>
        <v>0</v>
      </c>
      <c r="K106" s="7">
        <f>SUM(COUNTIFS(F5:F104,{"*"},G5:G104,{"*"},H5:H104,{"*"}, J5:J104,{"*"}))</f>
        <v>0</v>
      </c>
      <c r="M106" s="33" t="s">
        <v>148</v>
      </c>
    </row>
    <row r="107" spans="1:13" x14ac:dyDescent="0.35">
      <c r="A107" s="9" t="s">
        <v>15</v>
      </c>
      <c r="B107" s="12"/>
      <c r="C107" s="12"/>
      <c r="D107" s="12"/>
      <c r="E107" s="12"/>
      <c r="F107" s="7">
        <f>SUM(COUNTIFS(F5:F104,{"Yes","Unable to identify due to confusion/delirium"}))</f>
        <v>0</v>
      </c>
      <c r="G107" s="7">
        <f>(COUNTIF(G5:G104,{"No/Unknown"}))</f>
        <v>0</v>
      </c>
      <c r="H107" s="7">
        <f>SUM(COUNTIF(H5:H104,{"Yes treatment follows NICE guidance","Treatment was based on recent sensitivities","No treatment doesn't follow NICE guidance but Yes follows local guidance"}))</f>
        <v>0</v>
      </c>
      <c r="I107" s="13"/>
      <c r="J107" s="7">
        <f>SUM(COUNTIFS(J5:J104,{"Yes ","Unable to obtain a sample"}))</f>
        <v>0</v>
      </c>
      <c r="K107" s="7">
        <f>COUNTIF(K5:K104,4)</f>
        <v>0</v>
      </c>
      <c r="M107" s="33" t="s">
        <v>149</v>
      </c>
    </row>
    <row r="108" spans="1:13" x14ac:dyDescent="0.35">
      <c r="A108" s="9" t="s">
        <v>16</v>
      </c>
      <c r="B108" s="12"/>
      <c r="C108" s="12"/>
      <c r="D108" s="12"/>
      <c r="E108" s="12"/>
      <c r="F108" s="7">
        <f>(COUNTIF(F5:F104,{"No "}))</f>
        <v>0</v>
      </c>
      <c r="G108" s="7">
        <f>(COUNTIF(G5:G104,{"Yes"}))</f>
        <v>0</v>
      </c>
      <c r="H108" s="7">
        <f>(COUNTIF(H5:H104,{"No treatment doesn't follow NICE guidance or local guidance"}))</f>
        <v>0</v>
      </c>
      <c r="I108" s="13"/>
      <c r="J108" s="7">
        <f>SUM(COUNTIFS(J5:J104, "No"))</f>
        <v>0</v>
      </c>
      <c r="K108" s="7">
        <f>K106-K107</f>
        <v>0</v>
      </c>
      <c r="M108" s="33" t="s">
        <v>150</v>
      </c>
    </row>
    <row r="109" spans="1:13" x14ac:dyDescent="0.35">
      <c r="A109" s="9" t="s">
        <v>13</v>
      </c>
      <c r="B109" s="12"/>
      <c r="C109" s="12"/>
      <c r="D109" s="12"/>
      <c r="E109" s="12"/>
      <c r="F109" s="10" t="e">
        <f>((F107/F106))</f>
        <v>#DIV/0!</v>
      </c>
      <c r="G109" s="10" t="e">
        <f>(G107/G106)</f>
        <v>#DIV/0!</v>
      </c>
      <c r="H109" s="10" t="e">
        <f>((H107/H106))</f>
        <v>#DIV/0!</v>
      </c>
      <c r="I109" s="14"/>
      <c r="J109" s="10" t="e">
        <f>((J107/J106))</f>
        <v>#DIV/0!</v>
      </c>
      <c r="K109" s="10" t="e">
        <f>K107/K106</f>
        <v>#DIV/0!</v>
      </c>
      <c r="M109" s="33" t="s">
        <v>151</v>
      </c>
    </row>
    <row r="110" spans="1:13" x14ac:dyDescent="0.35">
      <c r="A110" s="9" t="s">
        <v>14</v>
      </c>
      <c r="B110" s="12"/>
      <c r="C110" s="12"/>
      <c r="D110" s="12"/>
      <c r="E110" s="12"/>
      <c r="F110" s="10" t="e">
        <f>(F108/F106)</f>
        <v>#DIV/0!</v>
      </c>
      <c r="G110" s="10" t="e">
        <f>(G108/G106)</f>
        <v>#DIV/0!</v>
      </c>
      <c r="H110" s="10" t="e">
        <f>(H108/H106)</f>
        <v>#DIV/0!</v>
      </c>
      <c r="I110" s="14"/>
      <c r="J110" s="10" t="e">
        <f>(J108/J106)</f>
        <v>#DIV/0!</v>
      </c>
      <c r="K110" s="10" t="e">
        <f>K108/K106</f>
        <v>#DIV/0!</v>
      </c>
      <c r="M110" s="33" t="s">
        <v>152</v>
      </c>
    </row>
    <row r="111" spans="1:13" x14ac:dyDescent="0.35">
      <c r="M111" s="33" t="s">
        <v>153</v>
      </c>
    </row>
    <row r="112" spans="1:13" ht="29" x14ac:dyDescent="0.35">
      <c r="A112" s="34" t="s">
        <v>208</v>
      </c>
      <c r="B112" s="35" t="e">
        <f>K109</f>
        <v>#DIV/0!</v>
      </c>
      <c r="M112" s="33"/>
    </row>
    <row r="113" spans="1:13" x14ac:dyDescent="0.35">
      <c r="E113" s="25" t="s">
        <v>44</v>
      </c>
      <c r="F113" s="25" t="s">
        <v>8</v>
      </c>
      <c r="G113" s="25" t="s">
        <v>20</v>
      </c>
      <c r="H113" s="25" t="s">
        <v>29</v>
      </c>
      <c r="I113" s="25"/>
      <c r="J113" s="25" t="s">
        <v>11</v>
      </c>
      <c r="K113" s="19"/>
      <c r="M113" s="33" t="s">
        <v>154</v>
      </c>
    </row>
    <row r="114" spans="1:13" x14ac:dyDescent="0.35">
      <c r="A114" s="45" t="s">
        <v>228</v>
      </c>
      <c r="B114" s="46"/>
      <c r="C114" s="46"/>
      <c r="D114" s="46"/>
      <c r="E114" s="46"/>
      <c r="F114" s="25" t="s">
        <v>25</v>
      </c>
      <c r="G114" s="25"/>
      <c r="H114" s="25" t="s">
        <v>10</v>
      </c>
      <c r="I114" s="25"/>
      <c r="J114" s="25" t="s">
        <v>12</v>
      </c>
      <c r="K114" s="19"/>
      <c r="M114" s="33" t="s">
        <v>155</v>
      </c>
    </row>
    <row r="115" spans="1:13" x14ac:dyDescent="0.35">
      <c r="A115" s="46" t="s">
        <v>34</v>
      </c>
      <c r="B115" s="46"/>
      <c r="C115" s="46"/>
      <c r="D115" s="46"/>
      <c r="E115" s="46"/>
      <c r="F115" s="25"/>
      <c r="G115" s="25"/>
      <c r="H115" s="25" t="s">
        <v>31</v>
      </c>
      <c r="I115" s="25"/>
      <c r="J115" s="25"/>
      <c r="K115" s="19"/>
      <c r="M115" s="33" t="s">
        <v>156</v>
      </c>
    </row>
    <row r="116" spans="1:13" x14ac:dyDescent="0.35">
      <c r="F116" s="18"/>
      <c r="G116" s="18"/>
      <c r="H116" s="18"/>
      <c r="I116" s="18"/>
      <c r="J116" s="18"/>
      <c r="K116" s="23"/>
      <c r="M116" s="33" t="s">
        <v>157</v>
      </c>
    </row>
    <row r="117" spans="1:13" x14ac:dyDescent="0.35">
      <c r="A117" s="15" t="s">
        <v>36</v>
      </c>
      <c r="B117" s="15"/>
      <c r="C117" s="24"/>
      <c r="D117" s="24"/>
      <c r="E117" s="24"/>
      <c r="M117" s="33" t="s">
        <v>158</v>
      </c>
    </row>
    <row r="118" spans="1:13" x14ac:dyDescent="0.35">
      <c r="A118" s="16" t="s">
        <v>37</v>
      </c>
      <c r="B118" s="16">
        <f>COUNTIF(I5:I104, "*")</f>
        <v>0</v>
      </c>
      <c r="C118" s="24"/>
      <c r="D118" s="24"/>
      <c r="E118" s="24"/>
      <c r="M118" s="33" t="s">
        <v>159</v>
      </c>
    </row>
    <row r="119" spans="1:13" x14ac:dyDescent="0.35">
      <c r="A119" s="16" t="s">
        <v>38</v>
      </c>
      <c r="B119" s="16">
        <f>COUNTIF(I5:I104, "Trimethoprim")</f>
        <v>0</v>
      </c>
      <c r="M119" s="33" t="s">
        <v>160</v>
      </c>
    </row>
    <row r="120" spans="1:13" x14ac:dyDescent="0.35">
      <c r="A120" s="16" t="s">
        <v>39</v>
      </c>
      <c r="B120" s="16">
        <f>COUNTIF(I5:I104, "Nitrofurantoin")</f>
        <v>0</v>
      </c>
      <c r="C120" s="17"/>
      <c r="D120" s="18"/>
      <c r="M120" s="33" t="s">
        <v>161</v>
      </c>
    </row>
    <row r="121" spans="1:13" x14ac:dyDescent="0.35">
      <c r="A121" s="16" t="s">
        <v>40</v>
      </c>
      <c r="B121" s="16">
        <f>COUNTIF(I5:I104, "Pivmecillinam")</f>
        <v>0</v>
      </c>
      <c r="C121" s="18"/>
      <c r="D121" s="18"/>
      <c r="M121" s="33" t="s">
        <v>162</v>
      </c>
    </row>
    <row r="122" spans="1:13" x14ac:dyDescent="0.35">
      <c r="A122" s="16" t="s">
        <v>42</v>
      </c>
      <c r="B122" s="16">
        <f>COUNTIF(I5:I104, "Fosfomycin PO")</f>
        <v>0</v>
      </c>
      <c r="C122" s="18"/>
      <c r="D122" s="18"/>
      <c r="M122" s="33" t="s">
        <v>163</v>
      </c>
    </row>
    <row r="123" spans="1:13" x14ac:dyDescent="0.35">
      <c r="A123" s="16" t="s">
        <v>41</v>
      </c>
      <c r="B123" s="16">
        <f>COUNTIF(I5:I104, "Other")</f>
        <v>0</v>
      </c>
      <c r="C123" s="18"/>
      <c r="D123" s="18"/>
      <c r="M123" s="33" t="s">
        <v>164</v>
      </c>
    </row>
    <row r="124" spans="1:13" x14ac:dyDescent="0.35">
      <c r="C124" s="18"/>
      <c r="D124" s="18"/>
      <c r="M124" s="33" t="s">
        <v>165</v>
      </c>
    </row>
    <row r="125" spans="1:13" x14ac:dyDescent="0.35">
      <c r="C125" s="18"/>
      <c r="D125" s="18"/>
      <c r="M125" s="33" t="s">
        <v>166</v>
      </c>
    </row>
    <row r="126" spans="1:13" x14ac:dyDescent="0.35">
      <c r="C126" s="18"/>
      <c r="D126" s="18"/>
      <c r="M126" s="33" t="s">
        <v>167</v>
      </c>
    </row>
    <row r="127" spans="1:13" x14ac:dyDescent="0.35">
      <c r="C127" s="18"/>
      <c r="D127" s="18"/>
      <c r="M127" s="33" t="s">
        <v>168</v>
      </c>
    </row>
    <row r="128" spans="1:13" x14ac:dyDescent="0.35">
      <c r="M128" s="33" t="s">
        <v>169</v>
      </c>
    </row>
    <row r="129" spans="13:13" x14ac:dyDescent="0.35">
      <c r="M129" s="33" t="s">
        <v>170</v>
      </c>
    </row>
    <row r="130" spans="13:13" x14ac:dyDescent="0.35">
      <c r="M130" s="33" t="s">
        <v>171</v>
      </c>
    </row>
    <row r="131" spans="13:13" x14ac:dyDescent="0.35">
      <c r="M131" s="33" t="s">
        <v>172</v>
      </c>
    </row>
    <row r="132" spans="13:13" x14ac:dyDescent="0.35">
      <c r="M132" s="33" t="s">
        <v>173</v>
      </c>
    </row>
    <row r="133" spans="13:13" x14ac:dyDescent="0.35">
      <c r="M133" s="33" t="s">
        <v>174</v>
      </c>
    </row>
    <row r="134" spans="13:13" x14ac:dyDescent="0.35">
      <c r="M134" s="33" t="s">
        <v>175</v>
      </c>
    </row>
    <row r="135" spans="13:13" x14ac:dyDescent="0.35">
      <c r="M135" s="33" t="s">
        <v>176</v>
      </c>
    </row>
    <row r="136" spans="13:13" x14ac:dyDescent="0.35">
      <c r="M136" s="33" t="s">
        <v>177</v>
      </c>
    </row>
    <row r="137" spans="13:13" x14ac:dyDescent="0.35">
      <c r="M137" s="33" t="s">
        <v>178</v>
      </c>
    </row>
    <row r="138" spans="13:13" x14ac:dyDescent="0.35">
      <c r="M138" s="33" t="s">
        <v>179</v>
      </c>
    </row>
    <row r="139" spans="13:13" x14ac:dyDescent="0.35">
      <c r="M139" s="33" t="s">
        <v>180</v>
      </c>
    </row>
    <row r="140" spans="13:13" x14ac:dyDescent="0.35">
      <c r="M140" s="33" t="s">
        <v>181</v>
      </c>
    </row>
    <row r="141" spans="13:13" x14ac:dyDescent="0.35">
      <c r="M141" s="33" t="s">
        <v>182</v>
      </c>
    </row>
    <row r="142" spans="13:13" x14ac:dyDescent="0.35">
      <c r="M142" s="33" t="s">
        <v>183</v>
      </c>
    </row>
    <row r="143" spans="13:13" x14ac:dyDescent="0.35">
      <c r="M143" s="33" t="s">
        <v>184</v>
      </c>
    </row>
    <row r="144" spans="13:13" x14ac:dyDescent="0.35">
      <c r="M144" s="33" t="s">
        <v>185</v>
      </c>
    </row>
    <row r="145" spans="5:13" x14ac:dyDescent="0.35">
      <c r="E145" s="26" t="s">
        <v>22</v>
      </c>
      <c r="F145" s="26" t="s">
        <v>8</v>
      </c>
      <c r="G145" s="26" t="s">
        <v>8</v>
      </c>
      <c r="H145" s="26" t="s">
        <v>29</v>
      </c>
      <c r="I145" s="26" t="s">
        <v>32</v>
      </c>
      <c r="J145" s="26" t="s">
        <v>11</v>
      </c>
      <c r="K145" s="26"/>
      <c r="M145" s="33" t="s">
        <v>186</v>
      </c>
    </row>
    <row r="146" spans="5:13" x14ac:dyDescent="0.35">
      <c r="E146" s="26" t="s">
        <v>200</v>
      </c>
      <c r="F146" s="26" t="s">
        <v>201</v>
      </c>
      <c r="G146" s="26" t="s">
        <v>20</v>
      </c>
      <c r="H146" s="26" t="s">
        <v>202</v>
      </c>
      <c r="I146" s="26" t="s">
        <v>203</v>
      </c>
      <c r="J146" s="26" t="s">
        <v>9</v>
      </c>
      <c r="K146" s="26"/>
      <c r="M146" s="33" t="s">
        <v>187</v>
      </c>
    </row>
    <row r="147" spans="5:13" x14ac:dyDescent="0.35">
      <c r="E147" s="26"/>
      <c r="F147" s="26" t="s">
        <v>25</v>
      </c>
      <c r="G147" s="26"/>
      <c r="H147" s="26" t="s">
        <v>10</v>
      </c>
      <c r="I147" s="26" t="s">
        <v>204</v>
      </c>
      <c r="J147" s="26" t="s">
        <v>12</v>
      </c>
      <c r="K147" s="26"/>
      <c r="M147" s="33" t="s">
        <v>188</v>
      </c>
    </row>
    <row r="148" spans="5:13" x14ac:dyDescent="0.35">
      <c r="E148" s="26"/>
      <c r="F148" s="26"/>
      <c r="G148" s="26"/>
      <c r="H148" s="26" t="s">
        <v>31</v>
      </c>
      <c r="I148" s="26" t="s">
        <v>205</v>
      </c>
      <c r="J148" s="26"/>
      <c r="K148" s="26"/>
      <c r="M148" s="33" t="s">
        <v>189</v>
      </c>
    </row>
    <row r="149" spans="5:13" x14ac:dyDescent="0.35">
      <c r="E149" s="26"/>
      <c r="F149" s="26"/>
      <c r="G149" s="26"/>
      <c r="H149" s="26"/>
      <c r="I149" s="26" t="s">
        <v>206</v>
      </c>
      <c r="J149" s="26"/>
      <c r="K149" s="26"/>
      <c r="M149" s="33" t="s">
        <v>190</v>
      </c>
    </row>
    <row r="150" spans="5:13" x14ac:dyDescent="0.35">
      <c r="M150" s="33" t="s">
        <v>191</v>
      </c>
    </row>
    <row r="151" spans="5:13" x14ac:dyDescent="0.35">
      <c r="M151" s="33" t="s">
        <v>192</v>
      </c>
    </row>
    <row r="152" spans="5:13" x14ac:dyDescent="0.35">
      <c r="M152" s="33" t="s">
        <v>193</v>
      </c>
    </row>
  </sheetData>
  <mergeCells count="13">
    <mergeCell ref="A114:E114"/>
    <mergeCell ref="A115:E115"/>
    <mergeCell ref="B1:E1"/>
    <mergeCell ref="J2:J3"/>
    <mergeCell ref="A2:A3"/>
    <mergeCell ref="G2:G3"/>
    <mergeCell ref="D2:D3"/>
    <mergeCell ref="I2:I3"/>
    <mergeCell ref="E2:E3"/>
    <mergeCell ref="H2:H3"/>
    <mergeCell ref="F2:F3"/>
    <mergeCell ref="B2:B3"/>
    <mergeCell ref="C2:C3"/>
  </mergeCells>
  <dataValidations count="12">
    <dataValidation type="list" allowBlank="1" showInputMessage="1" showErrorMessage="1" sqref="F105" xr:uid="{00000000-0002-0000-0300-000000000000}">
      <formula1>$F$149:$F$151</formula1>
    </dataValidation>
    <dataValidation type="list" allowBlank="1" showInputMessage="1" showErrorMessage="1" sqref="E105" xr:uid="{00000000-0002-0000-0300-000001000000}">
      <formula1>$E$149:$E$150</formula1>
    </dataValidation>
    <dataValidation type="list" allowBlank="1" showInputMessage="1" showErrorMessage="1" sqref="G105" xr:uid="{00000000-0002-0000-0300-000002000000}">
      <formula1>$G$149:$G$150</formula1>
    </dataValidation>
    <dataValidation type="list" allowBlank="1" showInputMessage="1" showErrorMessage="1" sqref="H105" xr:uid="{00000000-0002-0000-0300-000003000000}">
      <formula1>$H$149:$H$152</formula1>
    </dataValidation>
    <dataValidation type="list" allowBlank="1" showInputMessage="1" showErrorMessage="1" sqref="J105" xr:uid="{00000000-0002-0000-0300-000004000000}">
      <formula1>$J$149:$J$151</formula1>
    </dataValidation>
    <dataValidation type="list" allowBlank="1" showInputMessage="1" showErrorMessage="1" sqref="B1:E1" xr:uid="{00000000-0002-0000-0300-000005000000}">
      <formula1>$M$4:$M$152</formula1>
    </dataValidation>
    <dataValidation type="list" allowBlank="1" showInputMessage="1" showErrorMessage="1" sqref="E5:E104" xr:uid="{00000000-0002-0000-0300-000006000000}">
      <formula1>$E$145:$E$146</formula1>
    </dataValidation>
    <dataValidation type="list" allowBlank="1" showInputMessage="1" showErrorMessage="1" sqref="F5:F104" xr:uid="{00000000-0002-0000-0300-000007000000}">
      <formula1>$F$145:$F$147</formula1>
    </dataValidation>
    <dataValidation type="list" allowBlank="1" showInputMessage="1" showErrorMessage="1" sqref="G5:G104" xr:uid="{00000000-0002-0000-0300-000008000000}">
      <formula1>$G$145:$G$146</formula1>
    </dataValidation>
    <dataValidation type="list" allowBlank="1" showInputMessage="1" showErrorMessage="1" sqref="H5:H104" xr:uid="{00000000-0002-0000-0300-000009000000}">
      <formula1>$H$145:$H$148</formula1>
    </dataValidation>
    <dataValidation type="list" allowBlank="1" showInputMessage="1" showErrorMessage="1" sqref="I5:I104" xr:uid="{00000000-0002-0000-0300-00000A000000}">
      <formula1>$I$145:$I$149</formula1>
    </dataValidation>
    <dataValidation type="list" allowBlank="1" showInputMessage="1" showErrorMessage="1" sqref="J5:J104" xr:uid="{00000000-0002-0000-0300-00000B000000}">
      <formula1>$J$145:$J$147</formula1>
    </dataValidation>
  </dataValidations>
  <pageMargins left="0.7" right="0.7" top="0.75" bottom="0.75" header="0.3" footer="0.3"/>
  <pageSetup paperSize="9" orientation="portrait" r:id="rId1"/>
  <ignoredErrors>
    <ignoredError sqref="G109"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EECDE-A6A8-49C0-B2F3-F36967ADC4DF}">
  <dimension ref="A1:A17"/>
  <sheetViews>
    <sheetView workbookViewId="0">
      <selection activeCell="A17" sqref="A17"/>
    </sheetView>
  </sheetViews>
  <sheetFormatPr defaultRowHeight="14.5" x14ac:dyDescent="0.35"/>
  <sheetData>
    <row r="1" spans="1:1" x14ac:dyDescent="0.35">
      <c r="A1" s="11" t="s">
        <v>218</v>
      </c>
    </row>
    <row r="2" spans="1:1" x14ac:dyDescent="0.35">
      <c r="A2" t="s">
        <v>216</v>
      </c>
    </row>
    <row r="3" spans="1:1" x14ac:dyDescent="0.35">
      <c r="A3" s="11" t="s">
        <v>219</v>
      </c>
    </row>
    <row r="4" spans="1:1" x14ac:dyDescent="0.35">
      <c r="A4" s="11" t="s">
        <v>233</v>
      </c>
    </row>
    <row r="5" spans="1:1" x14ac:dyDescent="0.35">
      <c r="A5" s="44" t="s">
        <v>220</v>
      </c>
    </row>
    <row r="6" spans="1:1" x14ac:dyDescent="0.35">
      <c r="A6" s="11" t="s">
        <v>232</v>
      </c>
    </row>
    <row r="7" spans="1:1" x14ac:dyDescent="0.35">
      <c r="A7" s="43" t="s">
        <v>229</v>
      </c>
    </row>
    <row r="8" spans="1:1" x14ac:dyDescent="0.35">
      <c r="A8" s="11" t="s">
        <v>5</v>
      </c>
    </row>
    <row r="9" spans="1:1" x14ac:dyDescent="0.35">
      <c r="A9" t="s">
        <v>225</v>
      </c>
    </row>
    <row r="10" spans="1:1" x14ac:dyDescent="0.35">
      <c r="A10" s="11" t="s">
        <v>223</v>
      </c>
    </row>
    <row r="11" spans="1:1" x14ac:dyDescent="0.35">
      <c r="A11" t="s">
        <v>222</v>
      </c>
    </row>
    <row r="12" spans="1:1" x14ac:dyDescent="0.35">
      <c r="A12" s="11" t="s">
        <v>226</v>
      </c>
    </row>
    <row r="13" spans="1:1" x14ac:dyDescent="0.35">
      <c r="A13" t="s">
        <v>231</v>
      </c>
    </row>
    <row r="14" spans="1:1" x14ac:dyDescent="0.35">
      <c r="A14" s="11" t="s">
        <v>227</v>
      </c>
    </row>
    <row r="15" spans="1:1" x14ac:dyDescent="0.35">
      <c r="A15" t="s">
        <v>230</v>
      </c>
    </row>
    <row r="16" spans="1:1" x14ac:dyDescent="0.35">
      <c r="A16" s="11" t="s">
        <v>235</v>
      </c>
    </row>
    <row r="17" spans="1:1" x14ac:dyDescent="0.35">
      <c r="A17" t="s">
        <v>236</v>
      </c>
    </row>
  </sheetData>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Information</vt:lpstr>
      <vt:lpstr>UTI Diagnostic Guide Age 65+</vt:lpstr>
      <vt:lpstr>NICE NG109 Treatment Guidance</vt:lpstr>
      <vt:lpstr>Data Collection Tool</vt:lpstr>
      <vt:lpstr>Version Control</vt:lpstr>
    </vt:vector>
  </TitlesOfParts>
  <Company>NHSI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Elizabeth Beech</dc:creator>
  <cp:lastModifiedBy>Elizabeth Beech</cp:lastModifiedBy>
  <dcterms:created xsi:type="dcterms:W3CDTF">2018-11-02T13:32:24Z</dcterms:created>
  <dcterms:modified xsi:type="dcterms:W3CDTF">2019-10-23T09:24:27Z</dcterms:modified>
</cp:coreProperties>
</file>