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8800" windowHeight="11835" firstSheet="3" activeTab="3"/>
  </bookViews>
  <sheets>
    <sheet name="Deflators" sheetId="1" state="hidden" r:id="rId1"/>
    <sheet name="Costs in the article uprated" sheetId="4" state="hidden" r:id="rId2"/>
    <sheet name="pressure ulcers costs workings " sheetId="2" state="hidden" r:id="rId3"/>
    <sheet name="COVER" sheetId="6" r:id="rId4"/>
    <sheet name="INDEX" sheetId="12" r:id="rId5"/>
    <sheet name="INTRODUCTION" sheetId="10" r:id="rId6"/>
    <sheet name="HOW TO USE" sheetId="11" r:id="rId7"/>
    <sheet name="UNDERSTANDING THE RESULTS" sheetId="17" r:id="rId8"/>
    <sheet name="THE TOOL" sheetId="15" r:id="rId9"/>
  </sheets>
  <definedNames>
    <definedName name="_ftnref1" localSheetId="5">INTRODUCTION!$B$37</definedName>
    <definedName name="_ftnref1" localSheetId="7">'UNDERSTANDING THE RESULTS'!$B$35</definedName>
    <definedName name="_xlnm.Print_Area" localSheetId="3">COVER!$B$2:$B$27</definedName>
    <definedName name="results_landing" localSheetId="7">#REF!</definedName>
    <definedName name="results_landing">#REF!</definedName>
  </definedNames>
  <calcPr calcId="145621"/>
</workbook>
</file>

<file path=xl/calcChain.xml><?xml version="1.0" encoding="utf-8"?>
<calcChain xmlns="http://schemas.openxmlformats.org/spreadsheetml/2006/main">
  <c r="D25" i="1" l="1"/>
  <c r="M29" i="2" l="1"/>
  <c r="M23" i="2"/>
  <c r="M17" i="2"/>
  <c r="M11" i="2"/>
  <c r="N17" i="15"/>
  <c r="N18" i="15"/>
  <c r="N19" i="15"/>
  <c r="N16" i="15"/>
  <c r="K21" i="15" l="1"/>
  <c r="K22" i="15" s="1"/>
  <c r="D18" i="1" l="1"/>
  <c r="D19" i="1"/>
  <c r="D20" i="1"/>
  <c r="D21" i="1"/>
  <c r="D22" i="1"/>
  <c r="D23" i="1"/>
  <c r="D24" i="1"/>
  <c r="O29" i="2" l="1"/>
  <c r="N23" i="2"/>
  <c r="O17" i="2"/>
  <c r="N11" i="2"/>
  <c r="D10" i="1"/>
  <c r="F10" i="1" s="1"/>
  <c r="D11" i="1"/>
  <c r="D12" i="1"/>
  <c r="D13" i="1"/>
  <c r="D14" i="1"/>
  <c r="D15" i="1"/>
  <c r="D16" i="1"/>
  <c r="D17" i="1"/>
  <c r="D28" i="4"/>
  <c r="D22" i="4"/>
  <c r="D16" i="4"/>
  <c r="D10" i="4"/>
  <c r="G29" i="4"/>
  <c r="F29" i="4"/>
  <c r="E29" i="4"/>
  <c r="D29" i="4"/>
  <c r="G23" i="4"/>
  <c r="F23" i="4"/>
  <c r="E23" i="4"/>
  <c r="D23" i="4"/>
  <c r="E17" i="4"/>
  <c r="F17" i="4"/>
  <c r="G17" i="4"/>
  <c r="D17" i="4"/>
  <c r="D11" i="4"/>
  <c r="D4" i="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D5" i="1"/>
  <c r="D6" i="1"/>
  <c r="D7" i="1"/>
  <c r="D8" i="1"/>
  <c r="D9" i="1"/>
  <c r="M32" i="2"/>
  <c r="F11" i="1" l="1"/>
  <c r="F12" i="1" s="1"/>
  <c r="F13" i="1" s="1"/>
  <c r="F14" i="1" s="1"/>
  <c r="F15" i="1" s="1"/>
  <c r="F16" i="1" s="1"/>
  <c r="F17" i="1" s="1"/>
  <c r="F18" i="1" s="1"/>
  <c r="F19" i="1" s="1"/>
  <c r="F20" i="1" s="1"/>
  <c r="F21" i="1" s="1"/>
  <c r="F22" i="1" s="1"/>
  <c r="F23" i="1" s="1"/>
  <c r="F24" i="1" s="1"/>
  <c r="F25" i="1" s="1"/>
  <c r="N29" i="2"/>
  <c r="N17" i="2"/>
  <c r="O11" i="2"/>
  <c r="O23" i="2"/>
  <c r="K7" i="4" l="1"/>
  <c r="K25" i="4"/>
  <c r="K19" i="4"/>
  <c r="K13" i="4"/>
  <c r="K14" i="4" s="1"/>
  <c r="K17" i="4" s="1"/>
  <c r="M25" i="4"/>
  <c r="E26" i="2" s="1"/>
  <c r="M19" i="4"/>
  <c r="E20" i="2" s="1"/>
  <c r="M13" i="4"/>
  <c r="E14" i="2" s="1"/>
  <c r="L25" i="4"/>
  <c r="D26" i="2" s="1"/>
  <c r="L19" i="4"/>
  <c r="D20" i="2" s="1"/>
  <c r="L13" i="4"/>
  <c r="D14" i="2" s="1"/>
  <c r="N25" i="4"/>
  <c r="F26" i="2" s="1"/>
  <c r="N19" i="4"/>
  <c r="F20" i="2" s="1"/>
  <c r="N13" i="4"/>
  <c r="F14" i="2" s="1"/>
  <c r="K20" i="4"/>
  <c r="C20" i="2"/>
  <c r="C22" i="2" s="1"/>
  <c r="K8" i="4"/>
  <c r="C8" i="2"/>
  <c r="C26" i="2"/>
  <c r="C28" i="2" s="1"/>
  <c r="K26" i="4"/>
  <c r="C14" i="2"/>
  <c r="C16" i="2" s="1"/>
  <c r="C10" i="2" l="1"/>
  <c r="C11" i="2" s="1"/>
  <c r="H11" i="2" s="1"/>
  <c r="Q11" i="2" s="1"/>
  <c r="D16" i="2"/>
  <c r="D17" i="2" s="1"/>
  <c r="E16" i="2"/>
  <c r="E17" i="2" s="1"/>
  <c r="F16" i="2"/>
  <c r="F17" i="2" s="1"/>
  <c r="C17" i="2"/>
  <c r="L14" i="4"/>
  <c r="L17" i="4" s="1"/>
  <c r="K16" i="4"/>
  <c r="N14" i="4"/>
  <c r="N17" i="4" s="1"/>
  <c r="M14" i="4"/>
  <c r="M17" i="4" s="1"/>
  <c r="K11" i="4"/>
  <c r="K10" i="4"/>
  <c r="N26" i="4"/>
  <c r="N29" i="4" s="1"/>
  <c r="M26" i="4"/>
  <c r="M29" i="4" s="1"/>
  <c r="L26" i="4"/>
  <c r="L29" i="4" s="1"/>
  <c r="K29" i="4"/>
  <c r="K28" i="4"/>
  <c r="D22" i="2"/>
  <c r="D23" i="2" s="1"/>
  <c r="E22" i="2"/>
  <c r="E23" i="2" s="1"/>
  <c r="F22" i="2"/>
  <c r="F23" i="2" s="1"/>
  <c r="C23" i="2"/>
  <c r="D28" i="2"/>
  <c r="D29" i="2" s="1"/>
  <c r="E28" i="2"/>
  <c r="E29" i="2" s="1"/>
  <c r="F28" i="2"/>
  <c r="F29" i="2" s="1"/>
  <c r="C29" i="2"/>
  <c r="N20" i="4"/>
  <c r="N23" i="4" s="1"/>
  <c r="L20" i="4"/>
  <c r="L23" i="4" s="1"/>
  <c r="K22" i="4"/>
  <c r="M20" i="4"/>
  <c r="M23" i="4" s="1"/>
  <c r="K23" i="4"/>
  <c r="I11" i="2" l="1"/>
  <c r="R11" i="2" s="1"/>
  <c r="V11" i="2" s="1"/>
  <c r="J11" i="2"/>
  <c r="S11" i="2" s="1"/>
  <c r="W11" i="2" s="1"/>
  <c r="H23" i="2"/>
  <c r="I23" i="2" s="1"/>
  <c r="R23" i="2" s="1"/>
  <c r="V23" i="2" s="1"/>
  <c r="H17" i="2"/>
  <c r="I17" i="2" s="1"/>
  <c r="R17" i="2" s="1"/>
  <c r="V17" i="2" s="1"/>
  <c r="H29" i="2"/>
  <c r="U11" i="2"/>
  <c r="I34" i="15" l="1"/>
  <c r="I32" i="15"/>
  <c r="I30" i="15"/>
  <c r="M30" i="15"/>
  <c r="E30" i="15"/>
  <c r="J17" i="2"/>
  <c r="S17" i="2" s="1"/>
  <c r="W17" i="2" s="1"/>
  <c r="Q17" i="2"/>
  <c r="U17" i="2" s="1"/>
  <c r="Q23" i="2"/>
  <c r="U23" i="2" s="1"/>
  <c r="J23" i="2"/>
  <c r="S23" i="2" s="1"/>
  <c r="W23" i="2" s="1"/>
  <c r="Q29" i="2"/>
  <c r="U29" i="2" s="1"/>
  <c r="I29" i="2"/>
  <c r="R29" i="2" s="1"/>
  <c r="J29" i="2"/>
  <c r="S29" i="2" s="1"/>
  <c r="E36" i="15" l="1"/>
  <c r="E34" i="15"/>
  <c r="M34" i="15"/>
  <c r="M32" i="15"/>
  <c r="E32" i="15"/>
  <c r="W29" i="2"/>
  <c r="S32" i="2"/>
  <c r="Q32" i="2"/>
  <c r="V29" i="2"/>
  <c r="R32" i="2"/>
  <c r="M36" i="15" l="1"/>
  <c r="M38" i="15" s="1"/>
  <c r="I36" i="15"/>
  <c r="I38" i="15" s="1"/>
  <c r="E38" i="15"/>
  <c r="A46" i="15" s="1"/>
</calcChain>
</file>

<file path=xl/comments1.xml><?xml version="1.0" encoding="utf-8"?>
<comments xmlns="http://schemas.openxmlformats.org/spreadsheetml/2006/main">
  <authors>
    <author>DH User</author>
  </authors>
  <commentList>
    <comment ref="A1" authorId="0">
      <text>
        <r>
          <rPr>
            <b/>
            <sz val="8"/>
            <color indexed="81"/>
            <rFont val="Tahoma"/>
          </rPr>
          <t>DH User:</t>
        </r>
        <r>
          <rPr>
            <sz val="8"/>
            <color indexed="81"/>
            <rFont val="Tahoma"/>
          </rPr>
          <t xml:space="preserve">
Source: Unit Costs of Health and Social Care 2006 (and earlier reports)</t>
        </r>
      </text>
    </comment>
  </commentList>
</comments>
</file>

<file path=xl/sharedStrings.xml><?xml version="1.0" encoding="utf-8"?>
<sst xmlns="http://schemas.openxmlformats.org/spreadsheetml/2006/main" count="242" uniqueCount="154">
  <si>
    <t>HCHS Deflators (Annual % Increase)</t>
  </si>
  <si>
    <t>Pay and prices index (1987/88 = 100)</t>
  </si>
  <si>
    <t>year on year growth</t>
  </si>
  <si>
    <t>1994/95</t>
  </si>
  <si>
    <t>1995/96</t>
  </si>
  <si>
    <t>1996/97</t>
  </si>
  <si>
    <t>1997/98</t>
  </si>
  <si>
    <t>1998/99</t>
  </si>
  <si>
    <t>1999/00</t>
  </si>
  <si>
    <t>2000/01</t>
  </si>
  <si>
    <t>2001/02</t>
  </si>
  <si>
    <t>2002/03</t>
  </si>
  <si>
    <t>2003/04</t>
  </si>
  <si>
    <t>2004/05</t>
  </si>
  <si>
    <t>2007/08</t>
  </si>
  <si>
    <t xml:space="preserve">2005/06 </t>
  </si>
  <si>
    <t xml:space="preserve">2006/07 </t>
  </si>
  <si>
    <t>Re-based index (1994/5 = 1)</t>
  </si>
  <si>
    <t>Re-based index (2000/01 = 1)</t>
  </si>
  <si>
    <t>Grade 1</t>
  </si>
  <si>
    <t>cost per episode</t>
  </si>
  <si>
    <t>probability</t>
  </si>
  <si>
    <t xml:space="preserve">Grade 2 </t>
  </si>
  <si>
    <t>Grade 3</t>
  </si>
  <si>
    <t xml:space="preserve">Grade 4 </t>
  </si>
  <si>
    <t>Normal healing</t>
  </si>
  <si>
    <t>Critical colonisation</t>
  </si>
  <si>
    <t>Cellulitis</t>
  </si>
  <si>
    <t>Osteomyelitis</t>
  </si>
  <si>
    <t>Annual incidence</t>
  </si>
  <si>
    <t>Expected cost of healing a grade</t>
  </si>
  <si>
    <t>+10%</t>
  </si>
  <si>
    <t>Central estimate</t>
  </si>
  <si>
    <t>Table 5</t>
  </si>
  <si>
    <t>Table 4</t>
  </si>
  <si>
    <t>Table 2</t>
  </si>
  <si>
    <t>Table 6</t>
  </si>
  <si>
    <t>Lower range</t>
  </si>
  <si>
    <t>Higher range</t>
  </si>
  <si>
    <t>Formulae</t>
  </si>
  <si>
    <t>Values</t>
  </si>
  <si>
    <t>Grade distribution (%)</t>
  </si>
  <si>
    <t>Formulea</t>
  </si>
  <si>
    <t>Values from the article</t>
  </si>
  <si>
    <t>Grade 2</t>
  </si>
  <si>
    <t>Total</t>
  </si>
  <si>
    <t>cost per day</t>
  </si>
  <si>
    <t>bed days</t>
  </si>
  <si>
    <t>Normal healing + 7 days</t>
  </si>
  <si>
    <t>Normal healing + 10 days</t>
  </si>
  <si>
    <t>Normal healing + 84 days</t>
  </si>
  <si>
    <t>94 + 7 @ 56</t>
  </si>
  <si>
    <t>94 + 10 @ 91</t>
  </si>
  <si>
    <t>94 + 84 @ 196</t>
  </si>
  <si>
    <t>127 + 7 @ 62</t>
  </si>
  <si>
    <t>127 + 10 @ 192</t>
  </si>
  <si>
    <t>127 + 84 @ 196</t>
  </si>
  <si>
    <t>155 + 7@ 62</t>
  </si>
  <si>
    <t>155 + 10 @ 192</t>
  </si>
  <si>
    <t>155 + 84 @ 196</t>
  </si>
  <si>
    <t>Extra days</t>
  </si>
  <si>
    <t>Costs in article</t>
  </si>
  <si>
    <t>94 + 7 @ 73</t>
  </si>
  <si>
    <t>94 + 10 @ 119</t>
  </si>
  <si>
    <t>94 + 84 @ 256</t>
  </si>
  <si>
    <t>127 + 7 @ 81</t>
  </si>
  <si>
    <t>127 + 10 @ 251</t>
  </si>
  <si>
    <t>127 + 84 @ 256</t>
  </si>
  <si>
    <t>155 + 7@ 81</t>
  </si>
  <si>
    <t>155 + 10 @ 251</t>
  </si>
  <si>
    <t>155 + 84 @ 256</t>
  </si>
  <si>
    <t>epi*prob</t>
  </si>
  <si>
    <t>2008/09</t>
  </si>
  <si>
    <r>
      <t xml:space="preserve">All costs were uprated to 2008/09 prices using HCHS deflators published in Curtis et al, "The Unit Costs of Health and Social Care 2009" (http://www.pssru.ac.uk/uc/uc.htm), chapter 5, table 2 Inflation indices. </t>
    </r>
    <r>
      <rPr>
        <sz val="10"/>
        <color indexed="10"/>
        <rFont val="Arial"/>
        <family val="2"/>
      </rPr>
      <t>To check web page for Dec 2009 publication with Lesley at PSSRU</t>
    </r>
  </si>
  <si>
    <t>Grade 4</t>
  </si>
  <si>
    <t>health state prob</t>
  </si>
  <si>
    <t>number of days</t>
  </si>
  <si>
    <t xml:space="preserve">Table 6 rounded </t>
  </si>
  <si>
    <t>(rounded to the nearest thousand £s)</t>
  </si>
  <si>
    <t>http://ageing.oxfordjournals.org/cgi/content/abstract/33/3/230</t>
  </si>
  <si>
    <t>%</t>
  </si>
  <si>
    <t>Section D: Potential savings if the number of pressure ulcers is reduced</t>
  </si>
  <si>
    <t>1: Introduction</t>
  </si>
  <si>
    <t>3: Understanding the results</t>
  </si>
  <si>
    <t>2: How to use this pressure productivity tool</t>
  </si>
  <si>
    <t>The data used is a mean figure derived from UK cost and has not been adjusted to address regional variations. The results will not adjust for known market forces or lower/higher cost areas and local adjustment may be required.</t>
  </si>
  <si>
    <t>The expenditure/cost elements are likely to be conservative as specialist equipment and medication and dressings may not be wholly included.</t>
  </si>
  <si>
    <t>The paper states that the main driver of pressure ulcer costs is the presence of patient complications, which typically require:</t>
  </si>
  <si>
    <t xml:space="preserve">This has been applied to the suggested occurrence spread from the original research. </t>
  </si>
  <si>
    <t xml:space="preserve">Section A </t>
  </si>
  <si>
    <t>Section B</t>
  </si>
  <si>
    <t>Section C</t>
  </si>
  <si>
    <t xml:space="preserve">The results will produce three figures as follows: </t>
  </si>
  <si>
    <t>Section A results provide a broad range of figures to show the cost of pressure ulcer care.</t>
  </si>
  <si>
    <t>The application of Section B provides a closer estimation of the cost.</t>
  </si>
  <si>
    <t>The results include elements for nursing workforce time, bed occupancy time and treatment costs both in the hospital and in community.</t>
  </si>
  <si>
    <t>The results can be used to estimate the productivity release element by producing a number either by grade or by percentage across one or all grades.</t>
  </si>
  <si>
    <t>2010/11</t>
  </si>
  <si>
    <t>2009/10</t>
  </si>
  <si>
    <t>2011/12</t>
  </si>
  <si>
    <t>2012/13</t>
  </si>
  <si>
    <t>2013/14</t>
  </si>
  <si>
    <t>2014/15</t>
  </si>
  <si>
    <t>2015/16</t>
  </si>
  <si>
    <t>Costs at 2015/16 prices</t>
  </si>
  <si>
    <r>
      <t xml:space="preserve">The tool </t>
    </r>
    <r>
      <rPr>
        <b/>
        <sz val="10"/>
        <rFont val="Arial"/>
        <family val="2"/>
      </rPr>
      <t>does not provide actual costs</t>
    </r>
    <r>
      <rPr>
        <sz val="10"/>
        <rFont val="Arial"/>
        <family val="2"/>
      </rPr>
      <t xml:space="preserve"> only central estimates and upper/lower estimates. Cost estimates are subject to uncertainty due to cost per day, episode length and the probability of complications varying between patients.</t>
    </r>
  </si>
  <si>
    <t xml:space="preserve">- Diagnostic tests, </t>
  </si>
  <si>
    <t xml:space="preserve">- Additional monitoring, </t>
  </si>
  <si>
    <t xml:space="preserve">- More expensive pressure relieving surfaces, </t>
  </si>
  <si>
    <t xml:space="preserve">- Extended inpatient length of stay. </t>
  </si>
  <si>
    <t>The inflation indices used can be found at the following link (see page 205):</t>
  </si>
  <si>
    <t>Section D</t>
  </si>
  <si>
    <t>This section provides the results (see tab called 'Understanding the Results').</t>
  </si>
  <si>
    <t xml:space="preserve">Section A:  </t>
  </si>
  <si>
    <t>Total number of pressure ulcers</t>
  </si>
  <si>
    <t xml:space="preserve">How many pressure ulcers does your organisation treat? </t>
  </si>
  <si>
    <t xml:space="preserve">Section B: </t>
  </si>
  <si>
    <t>Pressure ulcers by grade</t>
  </si>
  <si>
    <r>
      <t xml:space="preserve">How many pressure ulcers </t>
    </r>
    <r>
      <rPr>
        <i/>
        <sz val="10"/>
        <rFont val="Arial"/>
        <family val="2"/>
      </rPr>
      <t>of each grade</t>
    </r>
    <r>
      <rPr>
        <sz val="10"/>
        <rFont val="Arial"/>
        <family val="2"/>
      </rPr>
      <t xml:space="preserve"> does your organisation treat?</t>
    </r>
  </si>
  <si>
    <t xml:space="preserve">NOTE: If you do not know the number of pressure ulcers by type, then you can enter the below numbers. </t>
  </si>
  <si>
    <t>These numbers are based on percentages from the academic research study.</t>
  </si>
  <si>
    <t>Section C: Results: Estimated cost of pressure ulcer care at 2015/16 prices</t>
  </si>
  <si>
    <t>Enter a planned percentage reduction in the yellow box, to see the impact on number of ulcers, and cost pressures:</t>
  </si>
  <si>
    <t>This will provide a summary of the potential productivity savings based on the mean estimate.</t>
  </si>
  <si>
    <t>- This is + or - 10% of the cost estimate and grade distribution.</t>
  </si>
  <si>
    <t>http://www.pssru.ac.uk/project-pages/unit-costs/unit-costs-2017/</t>
  </si>
  <si>
    <t>2016/17</t>
  </si>
  <si>
    <r>
      <t xml:space="preserve">The tool has been developed using the results of research into the cost of pressure ulcers in the UK, using uplifted economic data at 2016/17 period. </t>
    </r>
    <r>
      <rPr>
        <i/>
        <sz val="10"/>
        <rFont val="Arial"/>
        <family val="2"/>
      </rPr>
      <t/>
    </r>
  </si>
  <si>
    <t xml:space="preserve">at 2016/17   </t>
  </si>
  <si>
    <t>Using 2016/17 reference costs</t>
  </si>
  <si>
    <t>Pressure ulcer productivity calculator</t>
  </si>
  <si>
    <t>Index</t>
  </si>
  <si>
    <t>4: The tool</t>
  </si>
  <si>
    <t xml:space="preserve">   By proceeding to use this tool you agree that you have understood and accept its limitations as set out below. </t>
  </si>
  <si>
    <r>
      <t>The pressure ulcer productivity calculator</t>
    </r>
    <r>
      <rPr>
        <b/>
        <sz val="10"/>
        <rFont val="Arial"/>
        <family val="2"/>
      </rPr>
      <t xml:space="preserve"> </t>
    </r>
    <r>
      <rPr>
        <sz val="10"/>
        <rFont val="Arial"/>
        <family val="2"/>
      </rPr>
      <t xml:space="preserve">('the tool') is to support planning and productivity purposes only. </t>
    </r>
  </si>
  <si>
    <t>Introduction</t>
  </si>
  <si>
    <t>Why the pressure ulcer productivity calculator has been developed</t>
  </si>
  <si>
    <t xml:space="preserve">The tool has been developed to help NHS organisations and commissioners understand the productivity and cost elements associated with treating patients who have pressure ulcers. This understanding will assist in the long-term reduction of the incidence of pressure ulcers. </t>
  </si>
  <si>
    <t xml:space="preserve">How we have developed the pressure ulcer productivity calculator </t>
  </si>
  <si>
    <t>“The cost of pressure ulcers in the UK”, published in Age and Ageing (Oxford Journals), can be found at:</t>
  </si>
  <si>
    <r>
      <t xml:space="preserve">If you do not know the number of pressure ulcers that your organisation treats by grade distribution then cells </t>
    </r>
    <r>
      <rPr>
        <b/>
        <sz val="12"/>
        <rFont val="Arial"/>
        <family val="2"/>
      </rPr>
      <t>N16-N19</t>
    </r>
    <r>
      <rPr>
        <sz val="12"/>
        <rFont val="Arial"/>
        <family val="2"/>
      </rPr>
      <t xml:space="preserve"> calculates an estimated breakdown of pressure ulcers by grade using the research based on community and hospital pressure ulcer occurrence that you can use.</t>
    </r>
  </si>
  <si>
    <r>
      <t xml:space="preserve">Please Note: The total figures entered in cells </t>
    </r>
    <r>
      <rPr>
        <b/>
        <sz val="12"/>
        <rFont val="Arial"/>
        <family val="2"/>
      </rPr>
      <t>K16-K19</t>
    </r>
    <r>
      <rPr>
        <sz val="12"/>
        <rFont val="Arial"/>
        <family val="2"/>
      </rPr>
      <t xml:space="preserve"> must equal the number inserted in cell </t>
    </r>
    <r>
      <rPr>
        <b/>
        <sz val="12"/>
        <rFont val="Arial"/>
        <family val="2"/>
      </rPr>
      <t>K8</t>
    </r>
    <r>
      <rPr>
        <sz val="12"/>
        <rFont val="Arial"/>
        <family val="2"/>
      </rPr>
      <t xml:space="preserve"> otherwise an error message will be produced.</t>
    </r>
  </si>
  <si>
    <r>
      <t xml:space="preserve">Enter a planned percentage reduction in the yellow box in cell </t>
    </r>
    <r>
      <rPr>
        <b/>
        <sz val="12"/>
        <rFont val="Arial"/>
        <family val="2"/>
      </rPr>
      <t>N44</t>
    </r>
    <r>
      <rPr>
        <sz val="12"/>
        <rFont val="Arial"/>
        <family val="2"/>
      </rPr>
      <t xml:space="preserve"> to see the impact on the number of ulcers and costs.</t>
    </r>
  </si>
  <si>
    <r>
      <t xml:space="preserve">Enter the total number of pressure ulcers your trust treats in the yellow box in cell </t>
    </r>
    <r>
      <rPr>
        <b/>
        <sz val="12"/>
        <rFont val="Arial"/>
        <family val="2"/>
      </rPr>
      <t>K8.</t>
    </r>
  </si>
  <si>
    <r>
      <t xml:space="preserve">If you know the number of pressure ulcers that your organisation treats by grade distribution, please insert the number by grade in the yellow boxes in cells </t>
    </r>
    <r>
      <rPr>
        <b/>
        <sz val="12"/>
        <rFont val="Arial"/>
        <family val="2"/>
      </rPr>
      <t>K16-K19.</t>
    </r>
  </si>
  <si>
    <r>
      <t xml:space="preserve">If this is the case please enter copy the data in cells </t>
    </r>
    <r>
      <rPr>
        <b/>
        <sz val="12"/>
        <rFont val="Arial"/>
        <family val="2"/>
      </rPr>
      <t>N16-N19</t>
    </r>
    <r>
      <rPr>
        <sz val="12"/>
        <rFont val="Arial"/>
        <family val="2"/>
      </rPr>
      <t xml:space="preserve"> into cells </t>
    </r>
    <r>
      <rPr>
        <b/>
        <sz val="12"/>
        <rFont val="Arial"/>
        <family val="2"/>
      </rPr>
      <t>K16-K19.</t>
    </r>
  </si>
  <si>
    <r>
      <t xml:space="preserve">- The </t>
    </r>
    <r>
      <rPr>
        <b/>
        <sz val="12"/>
        <rFont val="Arial"/>
        <family val="2"/>
      </rPr>
      <t>central estimate</t>
    </r>
    <r>
      <rPr>
        <sz val="12"/>
        <rFont val="Arial"/>
        <family val="2"/>
      </rPr>
      <t xml:space="preserve"> is based on the mean cost per patient and an estimated grade distribution.</t>
    </r>
  </si>
  <si>
    <t>Understanding the results</t>
  </si>
  <si>
    <r>
      <t xml:space="preserve">- As the costs and grade distribution are based on some uncertainty and may include some error, a </t>
    </r>
    <r>
      <rPr>
        <b/>
        <sz val="12"/>
        <rFont val="Arial"/>
        <family val="2"/>
      </rPr>
      <t xml:space="preserve">lower cost </t>
    </r>
    <r>
      <rPr>
        <sz val="12"/>
        <rFont val="Arial"/>
        <family val="2"/>
      </rPr>
      <t xml:space="preserve">range and </t>
    </r>
    <r>
      <rPr>
        <b/>
        <sz val="12"/>
        <rFont val="Arial"/>
        <family val="2"/>
      </rPr>
      <t>higher cost</t>
    </r>
    <r>
      <rPr>
        <sz val="12"/>
        <rFont val="Arial"/>
        <family val="2"/>
      </rPr>
      <t xml:space="preserve"> range are also calculated. </t>
    </r>
  </si>
  <si>
    <t xml:space="preserve">How to use and interpret the results of the pressure ulcer productivity calculator </t>
  </si>
  <si>
    <t>How to use this productivity calculator</t>
  </si>
  <si>
    <t xml:space="preserve">To use the calculator, please follow the instructions carefully below, taking note of the limitations set out earlier. </t>
  </si>
  <si>
    <t>The productivity calculator</t>
  </si>
  <si>
    <t xml:space="preserve">The estimated costs are based on a research study adjusted to most available prices to date (2016/17). As such, local intelligence may supersede this data.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</si>
</sst>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0"/>
    <numFmt numFmtId="166" formatCode="_-* #,##0_-;\-* #,##0_-;_-* &quot;-&quot;??_-;_-@_-"/>
    <numFmt numFmtId="167" formatCode="_-* #,##0.000_-;\-* #,##0.000_-;_-* &quot;-&quot;??_-;_-@_-"/>
  </numFmts>
  <fonts count="33" x14ac:knownFonts="1">
    <font>
      <sz val="10"/>
      <name val="Arial"/>
    </font>
    <font>
      <sz val="10"/>
      <name val="Arial"/>
    </font>
    <font>
      <b/>
      <sz val="10"/>
      <name val="Arial"/>
      <family val="2"/>
    </font>
    <font>
      <b/>
      <sz val="8"/>
      <color indexed="81"/>
      <name val="Tahoma"/>
    </font>
    <font>
      <sz val="8"/>
      <color indexed="81"/>
      <name val="Tahoma"/>
    </font>
    <font>
      <sz val="10"/>
      <color indexed="10"/>
      <name val="Arial"/>
      <family val="2"/>
    </font>
    <font>
      <sz val="10"/>
      <name val="Arial"/>
      <family val="2"/>
    </font>
    <font>
      <sz val="10"/>
      <color indexed="48"/>
      <name val="Arial"/>
      <family val="2"/>
    </font>
    <font>
      <u/>
      <sz val="10"/>
      <color indexed="12"/>
      <name val="Arial"/>
    </font>
    <font>
      <sz val="8"/>
      <name val="Arial"/>
    </font>
    <font>
      <b/>
      <sz val="10"/>
      <color indexed="57"/>
      <name val="Arial"/>
      <family val="2"/>
    </font>
    <font>
      <b/>
      <sz val="10"/>
      <color rgb="FF0070C0"/>
      <name val="Arial"/>
      <family val="2"/>
    </font>
    <font>
      <b/>
      <u/>
      <sz val="10"/>
      <color indexed="57"/>
      <name val="Arial"/>
      <family val="2"/>
    </font>
    <font>
      <sz val="10"/>
      <color indexed="57"/>
      <name val="Arial"/>
      <family val="2"/>
    </font>
    <font>
      <i/>
      <sz val="10"/>
      <name val="Arial"/>
      <family val="2"/>
    </font>
    <font>
      <u/>
      <sz val="10"/>
      <color indexed="12"/>
      <name val="Arial"/>
      <family val="2"/>
    </font>
    <font>
      <b/>
      <sz val="18"/>
      <name val="Arial"/>
      <family val="2"/>
    </font>
    <font>
      <sz val="10"/>
      <color rgb="FFFF0000"/>
      <name val="Arial"/>
      <family val="2"/>
    </font>
    <font>
      <sz val="10"/>
      <color theme="9" tint="0.79998168889431442"/>
      <name val="Arial"/>
      <family val="2"/>
    </font>
    <font>
      <sz val="10"/>
      <name val="Times New Roman"/>
      <family val="1"/>
    </font>
    <font>
      <b/>
      <i/>
      <sz val="10"/>
      <name val="Arial"/>
      <family val="2"/>
    </font>
    <font>
      <b/>
      <i/>
      <sz val="18"/>
      <name val="Arial"/>
      <family val="2"/>
    </font>
    <font>
      <sz val="36"/>
      <color rgb="FF0070C0"/>
      <name val="Arial"/>
      <family val="2"/>
    </font>
    <font>
      <sz val="24"/>
      <color rgb="FF0070C0"/>
      <name val="Arial"/>
      <family val="2"/>
    </font>
    <font>
      <sz val="12"/>
      <color rgb="FF0070C0"/>
      <name val="Arial"/>
      <family val="2"/>
    </font>
    <font>
      <sz val="12"/>
      <name val="Arial"/>
      <family val="2"/>
    </font>
    <font>
      <u/>
      <sz val="12"/>
      <color indexed="12"/>
      <name val="Arial"/>
      <family val="2"/>
    </font>
    <font>
      <b/>
      <sz val="12"/>
      <color indexed="17"/>
      <name val="Arial"/>
      <family val="2"/>
    </font>
    <font>
      <b/>
      <sz val="12"/>
      <name val="Arial"/>
      <family val="2"/>
    </font>
    <font>
      <sz val="12"/>
      <color indexed="57"/>
      <name val="Arial"/>
      <family val="2"/>
    </font>
    <font>
      <b/>
      <sz val="12"/>
      <color indexed="57"/>
      <name val="Arial"/>
      <family val="2"/>
    </font>
    <font>
      <b/>
      <sz val="12"/>
      <color theme="4" tint="-0.249977111117893"/>
      <name val="Arial"/>
      <family val="2"/>
    </font>
    <font>
      <b/>
      <u/>
      <sz val="12"/>
      <color indexed="5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FFCCCC"/>
        <bgColor indexed="64"/>
      </patternFill>
    </fill>
  </fills>
  <borders count="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116">
    <xf numFmtId="0" fontId="0" fillId="0" borderId="0" xfId="0"/>
    <xf numFmtId="0" fontId="2" fillId="0" borderId="0" xfId="0" applyFont="1"/>
    <xf numFmtId="0" fontId="1" fillId="0" borderId="0" xfId="0" applyFont="1" applyFill="1"/>
    <xf numFmtId="164" fontId="0" fillId="0" borderId="0" xfId="0" applyNumberFormat="1"/>
    <xf numFmtId="165" fontId="1" fillId="0" borderId="0" xfId="0" applyNumberFormat="1" applyFont="1" applyFill="1"/>
    <xf numFmtId="0" fontId="0" fillId="0" borderId="0" xfId="0" applyAlignment="1">
      <alignment wrapText="1"/>
    </xf>
    <xf numFmtId="2" fontId="0" fillId="0" borderId="0" xfId="0" applyNumberFormat="1"/>
    <xf numFmtId="0" fontId="1" fillId="0" borderId="0" xfId="0" applyFont="1" applyFill="1" applyAlignment="1">
      <alignment wrapText="1"/>
    </xf>
    <xf numFmtId="166" fontId="0" fillId="0" borderId="0" xfId="1" applyNumberFormat="1" applyFont="1"/>
    <xf numFmtId="166" fontId="0" fillId="0" borderId="0" xfId="0" applyNumberFormat="1"/>
    <xf numFmtId="0" fontId="0" fillId="0" borderId="0" xfId="0" applyAlignment="1">
      <alignment horizontal="right" wrapText="1"/>
    </xf>
    <xf numFmtId="9" fontId="0" fillId="0" borderId="0" xfId="0" applyNumberFormat="1" applyAlignment="1">
      <alignment horizontal="right"/>
    </xf>
    <xf numFmtId="0" fontId="0" fillId="0" borderId="0" xfId="0" applyAlignment="1">
      <alignment horizontal="right"/>
    </xf>
    <xf numFmtId="9" fontId="0" fillId="0" borderId="0" xfId="0" quotePrefix="1" applyNumberFormat="1" applyAlignment="1">
      <alignment horizontal="right"/>
    </xf>
    <xf numFmtId="167" fontId="0" fillId="0" borderId="0" xfId="1" applyNumberFormat="1" applyFont="1"/>
    <xf numFmtId="1" fontId="0" fillId="0" borderId="0" xfId="0" applyNumberFormat="1"/>
    <xf numFmtId="0" fontId="0" fillId="0" borderId="0" xfId="0" applyAlignment="1">
      <alignment horizontal="left"/>
    </xf>
    <xf numFmtId="0" fontId="0" fillId="0" borderId="0" xfId="0" applyFill="1"/>
    <xf numFmtId="43" fontId="0" fillId="0" borderId="0" xfId="1" applyNumberFormat="1" applyFont="1"/>
    <xf numFmtId="165" fontId="0" fillId="0" borderId="0" xfId="0" applyNumberFormat="1"/>
    <xf numFmtId="43" fontId="0" fillId="0" borderId="0" xfId="0" applyNumberFormat="1"/>
    <xf numFmtId="1" fontId="0" fillId="0" borderId="0" xfId="0" applyNumberFormat="1" applyFill="1"/>
    <xf numFmtId="166" fontId="6" fillId="0" borderId="0" xfId="1" applyNumberFormat="1" applyFont="1" applyFill="1"/>
    <xf numFmtId="1" fontId="6" fillId="0" borderId="0" xfId="0" applyNumberFormat="1" applyFont="1" applyFill="1"/>
    <xf numFmtId="167" fontId="6" fillId="0" borderId="0" xfId="1" applyNumberFormat="1" applyFont="1" applyFill="1" applyProtection="1">
      <protection locked="0"/>
    </xf>
    <xf numFmtId="0" fontId="0" fillId="0" borderId="0" xfId="0" quotePrefix="1"/>
    <xf numFmtId="0" fontId="6" fillId="0" borderId="0" xfId="0" applyFont="1"/>
    <xf numFmtId="0" fontId="10" fillId="2" borderId="0" xfId="0" applyFont="1" applyFill="1"/>
    <xf numFmtId="0" fontId="6" fillId="2" borderId="0" xfId="0" applyFont="1" applyFill="1" applyAlignment="1">
      <alignment wrapText="1"/>
    </xf>
    <xf numFmtId="0" fontId="6" fillId="2" borderId="0" xfId="0" applyFont="1" applyFill="1"/>
    <xf numFmtId="0" fontId="12" fillId="2" borderId="0" xfId="2" applyFont="1" applyFill="1" applyAlignment="1" applyProtection="1"/>
    <xf numFmtId="0" fontId="13" fillId="2" borderId="0" xfId="0" applyFont="1" applyFill="1"/>
    <xf numFmtId="0" fontId="6" fillId="2" borderId="0" xfId="0" applyFont="1" applyFill="1" applyBorder="1"/>
    <xf numFmtId="0" fontId="2" fillId="2" borderId="0" xfId="2" applyFont="1" applyFill="1" applyAlignment="1" applyProtection="1"/>
    <xf numFmtId="20" fontId="2" fillId="2" borderId="0" xfId="2" applyNumberFormat="1" applyFont="1" applyFill="1" applyAlignment="1" applyProtection="1"/>
    <xf numFmtId="0" fontId="15" fillId="2" borderId="0" xfId="2" applyFont="1" applyFill="1" applyAlignment="1" applyProtection="1"/>
    <xf numFmtId="0" fontId="10" fillId="2" borderId="0" xfId="0" applyFont="1" applyFill="1" applyAlignment="1">
      <alignment horizontal="center"/>
    </xf>
    <xf numFmtId="0" fontId="16" fillId="0" borderId="0" xfId="0" applyFont="1" applyAlignment="1">
      <alignment horizontal="center"/>
    </xf>
    <xf numFmtId="0" fontId="6" fillId="2" borderId="3" xfId="0" applyFont="1" applyFill="1" applyBorder="1"/>
    <xf numFmtId="0" fontId="6" fillId="2" borderId="5" xfId="0" applyFont="1" applyFill="1" applyBorder="1" applyAlignment="1">
      <alignment wrapText="1"/>
    </xf>
    <xf numFmtId="0" fontId="2" fillId="2" borderId="4" xfId="0" applyFont="1" applyFill="1" applyBorder="1"/>
    <xf numFmtId="0" fontId="6" fillId="2" borderId="4" xfId="0" applyFont="1" applyFill="1" applyBorder="1"/>
    <xf numFmtId="0" fontId="6" fillId="2" borderId="4" xfId="0" applyFont="1" applyFill="1" applyBorder="1" applyAlignment="1">
      <alignment horizontal="left" indent="1"/>
    </xf>
    <xf numFmtId="0" fontId="6" fillId="2" borderId="4" xfId="0" applyFont="1" applyFill="1" applyBorder="1" applyAlignment="1">
      <alignment horizontal="left" wrapText="1" indent="1"/>
    </xf>
    <xf numFmtId="0" fontId="6" fillId="3" borderId="0" xfId="0" applyFont="1" applyFill="1"/>
    <xf numFmtId="0" fontId="6" fillId="3" borderId="0" xfId="0" applyFont="1" applyFill="1" applyAlignment="1">
      <alignment horizontal="center"/>
    </xf>
    <xf numFmtId="0" fontId="2" fillId="4" borderId="2" xfId="0" applyFont="1" applyFill="1" applyBorder="1" applyAlignment="1">
      <alignment horizontal="center"/>
    </xf>
    <xf numFmtId="1" fontId="2" fillId="4" borderId="2" xfId="0" applyNumberFormat="1" applyFont="1" applyFill="1" applyBorder="1" applyAlignment="1" applyProtection="1">
      <alignment horizontal="center"/>
      <protection locked="0"/>
    </xf>
    <xf numFmtId="0" fontId="11" fillId="2" borderId="0" xfId="0" applyFont="1" applyFill="1" applyAlignment="1">
      <alignment horizontal="center"/>
    </xf>
    <xf numFmtId="0" fontId="11" fillId="6" borderId="0" xfId="0" applyFont="1" applyFill="1" applyAlignment="1">
      <alignment horizontal="center"/>
    </xf>
    <xf numFmtId="0" fontId="6" fillId="6" borderId="0" xfId="0" applyFont="1" applyFill="1"/>
    <xf numFmtId="0" fontId="2" fillId="6" borderId="0" xfId="0" applyFont="1" applyFill="1"/>
    <xf numFmtId="0" fontId="6" fillId="6" borderId="0" xfId="0" applyFont="1" applyFill="1" applyAlignment="1">
      <alignment horizontal="center"/>
    </xf>
    <xf numFmtId="0" fontId="6" fillId="6" borderId="0" xfId="0" applyFont="1" applyFill="1" applyAlignment="1">
      <alignment wrapText="1"/>
    </xf>
    <xf numFmtId="0" fontId="6" fillId="6" borderId="0" xfId="0" applyFont="1" applyFill="1" applyAlignment="1"/>
    <xf numFmtId="1" fontId="2" fillId="5" borderId="2" xfId="0" applyNumberFormat="1" applyFont="1" applyFill="1" applyBorder="1" applyAlignment="1">
      <alignment horizontal="center"/>
    </xf>
    <xf numFmtId="0" fontId="6" fillId="7" borderId="0" xfId="0" applyFont="1" applyFill="1"/>
    <xf numFmtId="0" fontId="6" fillId="7" borderId="0" xfId="0" applyFont="1" applyFill="1" applyAlignment="1">
      <alignment horizontal="center"/>
    </xf>
    <xf numFmtId="0" fontId="2" fillId="7" borderId="0" xfId="0" applyFont="1" applyFill="1"/>
    <xf numFmtId="0" fontId="6" fillId="7" borderId="0" xfId="0" applyFont="1" applyFill="1" applyAlignment="1"/>
    <xf numFmtId="0" fontId="17" fillId="7" borderId="0" xfId="0" applyFont="1" applyFill="1" applyAlignment="1"/>
    <xf numFmtId="0" fontId="7" fillId="7" borderId="0" xfId="0" applyFont="1" applyFill="1" applyAlignment="1"/>
    <xf numFmtId="10" fontId="6" fillId="7" borderId="0" xfId="3" applyNumberFormat="1" applyFont="1" applyFill="1"/>
    <xf numFmtId="0" fontId="6" fillId="7" borderId="0" xfId="0" applyFont="1" applyFill="1" applyAlignment="1">
      <alignment wrapText="1"/>
    </xf>
    <xf numFmtId="0" fontId="5" fillId="7" borderId="0" xfId="0" applyFont="1" applyFill="1" applyBorder="1" applyAlignment="1">
      <alignment horizontal="right" wrapText="1"/>
    </xf>
    <xf numFmtId="0" fontId="5" fillId="7" borderId="0" xfId="0" applyFont="1" applyFill="1" applyBorder="1" applyAlignment="1">
      <alignment horizontal="center" wrapText="1"/>
    </xf>
    <xf numFmtId="0" fontId="6" fillId="6" borderId="1" xfId="0" applyFont="1" applyFill="1" applyBorder="1"/>
    <xf numFmtId="0" fontId="2" fillId="6" borderId="0" xfId="0" applyFont="1" applyFill="1" applyAlignment="1"/>
    <xf numFmtId="0" fontId="6" fillId="6" borderId="0" xfId="0" applyFont="1" applyFill="1" applyBorder="1"/>
    <xf numFmtId="0" fontId="6" fillId="6" borderId="1" xfId="0" applyFont="1" applyFill="1" applyBorder="1" applyAlignment="1">
      <alignment wrapText="1"/>
    </xf>
    <xf numFmtId="0" fontId="2" fillId="6" borderId="1" xfId="0" applyFont="1" applyFill="1" applyBorder="1" applyAlignment="1">
      <alignment wrapText="1"/>
    </xf>
    <xf numFmtId="0" fontId="6" fillId="6" borderId="0" xfId="0" applyFont="1" applyFill="1" applyBorder="1" applyAlignment="1">
      <alignment horizontal="right" wrapText="1"/>
    </xf>
    <xf numFmtId="166" fontId="6" fillId="6" borderId="0" xfId="1" applyNumberFormat="1" applyFont="1" applyFill="1" applyBorder="1"/>
    <xf numFmtId="166" fontId="6" fillId="6" borderId="0" xfId="0" applyNumberFormat="1" applyFont="1" applyFill="1" applyBorder="1"/>
    <xf numFmtId="10" fontId="18" fillId="7" borderId="0" xfId="3" applyNumberFormat="1" applyFont="1" applyFill="1"/>
    <xf numFmtId="0" fontId="2" fillId="6" borderId="6" xfId="0" applyFont="1" applyFill="1" applyBorder="1"/>
    <xf numFmtId="0" fontId="2" fillId="6" borderId="0" xfId="0" applyFont="1" applyFill="1" applyBorder="1"/>
    <xf numFmtId="0" fontId="2" fillId="6" borderId="1" xfId="0" applyFont="1" applyFill="1" applyBorder="1"/>
    <xf numFmtId="0" fontId="2" fillId="4" borderId="2" xfId="0" applyFont="1" applyFill="1" applyBorder="1" applyProtection="1">
      <protection locked="0"/>
    </xf>
    <xf numFmtId="1" fontId="6" fillId="5" borderId="2" xfId="0" applyNumberFormat="1" applyFont="1" applyFill="1" applyBorder="1" applyAlignment="1" applyProtection="1">
      <alignment horizontal="center"/>
      <protection locked="0"/>
    </xf>
    <xf numFmtId="0" fontId="20" fillId="3" borderId="0" xfId="0" applyFont="1" applyFill="1" applyAlignment="1"/>
    <xf numFmtId="0" fontId="6" fillId="9" borderId="0" xfId="0" applyFont="1" applyFill="1"/>
    <xf numFmtId="0" fontId="6" fillId="9" borderId="0" xfId="0" applyFont="1" applyFill="1" applyAlignment="1">
      <alignment horizontal="center"/>
    </xf>
    <xf numFmtId="0" fontId="2" fillId="9" borderId="0" xfId="0" applyFont="1" applyFill="1"/>
    <xf numFmtId="0" fontId="19" fillId="9" borderId="0" xfId="0" applyFont="1" applyFill="1"/>
    <xf numFmtId="0" fontId="20" fillId="9" borderId="0" xfId="0" applyFont="1" applyFill="1" applyAlignment="1"/>
    <xf numFmtId="0" fontId="22" fillId="2" borderId="0" xfId="0" applyFont="1" applyFill="1" applyAlignment="1">
      <alignment horizontal="center"/>
    </xf>
    <xf numFmtId="0" fontId="23" fillId="2" borderId="0" xfId="0" applyFont="1" applyFill="1" applyAlignment="1">
      <alignment horizontal="center"/>
    </xf>
    <xf numFmtId="0" fontId="24" fillId="2" borderId="0" xfId="0" applyFont="1" applyFill="1"/>
    <xf numFmtId="0" fontId="25" fillId="2" borderId="0" xfId="0" applyFont="1" applyFill="1" applyAlignment="1">
      <alignment wrapText="1"/>
    </xf>
    <xf numFmtId="0" fontId="25" fillId="2" borderId="0" xfId="0" applyFont="1" applyFill="1"/>
    <xf numFmtId="0" fontId="26" fillId="2" borderId="0" xfId="2" applyFont="1" applyFill="1" applyAlignment="1" applyProtection="1"/>
    <xf numFmtId="0" fontId="25" fillId="2" borderId="0" xfId="0" quotePrefix="1" applyFont="1" applyFill="1" applyAlignment="1"/>
    <xf numFmtId="0" fontId="27" fillId="2" borderId="0" xfId="0" applyFont="1" applyFill="1"/>
    <xf numFmtId="0" fontId="28" fillId="2" borderId="0" xfId="0" applyFont="1" applyFill="1" applyAlignment="1"/>
    <xf numFmtId="0" fontId="25" fillId="2" borderId="0" xfId="0" applyFont="1" applyFill="1" applyAlignment="1"/>
    <xf numFmtId="0" fontId="28" fillId="2" borderId="0" xfId="0" applyFont="1" applyFill="1" applyAlignment="1">
      <alignment horizontal="left"/>
    </xf>
    <xf numFmtId="0" fontId="25" fillId="2" borderId="0" xfId="0" applyFont="1" applyFill="1" applyAlignment="1">
      <alignment vertical="center" wrapText="1"/>
    </xf>
    <xf numFmtId="0" fontId="29" fillId="2" borderId="0" xfId="0" applyFont="1" applyFill="1"/>
    <xf numFmtId="0" fontId="30" fillId="2" borderId="0" xfId="0" applyFont="1" applyFill="1" applyAlignment="1">
      <alignment horizontal="center"/>
    </xf>
    <xf numFmtId="0" fontId="25" fillId="2" borderId="0" xfId="0" quotePrefix="1" applyFont="1" applyFill="1"/>
    <xf numFmtId="0" fontId="25" fillId="2" borderId="0" xfId="0" quotePrefix="1" applyFont="1" applyFill="1" applyAlignment="1">
      <alignment wrapText="1"/>
    </xf>
    <xf numFmtId="0" fontId="31" fillId="2" borderId="0" xfId="0" applyFont="1" applyFill="1"/>
    <xf numFmtId="0" fontId="32" fillId="2" borderId="0" xfId="2" applyFont="1" applyFill="1" applyAlignment="1" applyProtection="1"/>
    <xf numFmtId="0" fontId="0" fillId="0" borderId="0" xfId="0" applyNumberFormat="1" applyAlignment="1">
      <alignment vertical="top" wrapText="1"/>
    </xf>
    <xf numFmtId="0" fontId="0" fillId="0" borderId="0" xfId="0" applyAlignment="1">
      <alignment vertical="top" wrapText="1"/>
    </xf>
    <xf numFmtId="0" fontId="0" fillId="0" borderId="0" xfId="0" applyAlignment="1">
      <alignment horizontal="center"/>
    </xf>
    <xf numFmtId="0" fontId="2" fillId="0" borderId="0" xfId="0" applyFont="1" applyAlignment="1">
      <alignment horizontal="center"/>
    </xf>
    <xf numFmtId="0" fontId="23" fillId="2" borderId="0" xfId="0" applyFont="1" applyFill="1" applyAlignment="1">
      <alignment horizontal="center"/>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166" fontId="6" fillId="8" borderId="6" xfId="1" applyNumberFormat="1" applyFont="1" applyFill="1" applyBorder="1" applyAlignment="1">
      <alignment horizontal="center" wrapText="1"/>
    </xf>
    <xf numFmtId="166" fontId="6" fillId="8" borderId="7" xfId="1" applyNumberFormat="1" applyFont="1" applyFill="1" applyBorder="1" applyAlignment="1">
      <alignment horizontal="center" wrapText="1"/>
    </xf>
    <xf numFmtId="0" fontId="21" fillId="9" borderId="0" xfId="0" applyFont="1" applyFill="1" applyAlignment="1">
      <alignment horizontal="center"/>
    </xf>
    <xf numFmtId="166" fontId="2" fillId="8" borderId="6" xfId="1" applyNumberFormat="1" applyFont="1" applyFill="1" applyBorder="1" applyAlignment="1">
      <alignment horizontal="center" wrapText="1"/>
    </xf>
    <xf numFmtId="166" fontId="2" fillId="8" borderId="7" xfId="1" applyNumberFormat="1" applyFont="1" applyFill="1" applyBorder="1" applyAlignment="1">
      <alignment horizont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25</xdr:row>
      <xdr:rowOff>0</xdr:rowOff>
    </xdr:from>
    <xdr:to>
      <xdr:col>16384</xdr:col>
      <xdr:colOff>304800</xdr:colOff>
      <xdr:row>26</xdr:row>
      <xdr:rowOff>3921</xdr:rowOff>
    </xdr:to>
    <xdr:sp macro="" textlink="">
      <xdr:nvSpPr>
        <xdr:cNvPr id="8194" name="AutoShape 2" descr="NHS Improvement"/>
        <xdr:cNvSpPr>
          <a:spLocks noChangeAspect="1" noChangeArrowheads="1"/>
        </xdr:cNvSpPr>
      </xdr:nvSpPr>
      <xdr:spPr bwMode="auto">
        <a:xfrm>
          <a:off x="11803380" y="421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18</xdr:row>
      <xdr:rowOff>137160</xdr:rowOff>
    </xdr:to>
    <xdr:sp macro="" textlink="">
      <xdr:nvSpPr>
        <xdr:cNvPr id="8195" name="AutoShape 3" descr="Image result for nhs improvement"/>
        <xdr:cNvSpPr>
          <a:spLocks noChangeAspect="1" noChangeArrowheads="1"/>
        </xdr:cNvSpPr>
      </xdr:nvSpPr>
      <xdr:spPr bwMode="auto">
        <a:xfrm>
          <a:off x="327660" y="287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xdr:row>
      <xdr:rowOff>0</xdr:rowOff>
    </xdr:from>
    <xdr:to>
      <xdr:col>16384</xdr:col>
      <xdr:colOff>304800</xdr:colOff>
      <xdr:row>6</xdr:row>
      <xdr:rowOff>137160</xdr:rowOff>
    </xdr:to>
    <xdr:sp macro="" textlink="">
      <xdr:nvSpPr>
        <xdr:cNvPr id="8197" name="AutoShape 5" descr="Image result for nhs improvement"/>
        <xdr:cNvSpPr>
          <a:spLocks noChangeAspect="1" noChangeArrowheads="1"/>
        </xdr:cNvSpPr>
      </xdr:nvSpPr>
      <xdr:spPr bwMode="auto">
        <a:xfrm>
          <a:off x="11803380" y="83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13258800</xdr:colOff>
      <xdr:row>1</xdr:row>
      <xdr:rowOff>95250</xdr:rowOff>
    </xdr:from>
    <xdr:to>
      <xdr:col>1</xdr:col>
      <xdr:colOff>15660624</xdr:colOff>
      <xdr:row>10</xdr:row>
      <xdr:rowOff>36957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3125" y="257175"/>
          <a:ext cx="2401824" cy="1399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pssru.ac.uk/project-pages/unit-costs/unit-costs-2017/" TargetMode="External"/><Relationship Id="rId1" Type="http://schemas.openxmlformats.org/officeDocument/2006/relationships/hyperlink" Target="http://ageing.oxfordjournals.org/cgi/content/abstract/33/3/23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40"/>
  <sheetViews>
    <sheetView topLeftCell="A4" workbookViewId="0">
      <selection activeCell="C26" sqref="C26"/>
    </sheetView>
  </sheetViews>
  <sheetFormatPr defaultRowHeight="12.75" x14ac:dyDescent="0.2"/>
  <cols>
    <col min="1" max="1" width="33.7109375" customWidth="1"/>
    <col min="3" max="3" width="11.5703125" customWidth="1"/>
    <col min="4" max="4" width="12.85546875" customWidth="1"/>
    <col min="5" max="5" width="10.42578125" customWidth="1"/>
    <col min="6" max="6" width="11.42578125" customWidth="1"/>
  </cols>
  <sheetData>
    <row r="1" spans="1:8" x14ac:dyDescent="0.2">
      <c r="A1" s="1" t="s">
        <v>0</v>
      </c>
      <c r="E1" s="2"/>
    </row>
    <row r="2" spans="1:8" ht="51" x14ac:dyDescent="0.2">
      <c r="A2" s="2"/>
      <c r="C2" s="5" t="s">
        <v>1</v>
      </c>
      <c r="D2" s="7" t="s">
        <v>2</v>
      </c>
      <c r="E2" s="7" t="s">
        <v>17</v>
      </c>
      <c r="F2" s="7" t="s">
        <v>18</v>
      </c>
    </row>
    <row r="3" spans="1:8" x14ac:dyDescent="0.2">
      <c r="A3" s="2"/>
      <c r="B3" t="s">
        <v>3</v>
      </c>
      <c r="C3" s="3">
        <v>159.6</v>
      </c>
      <c r="D3" s="2"/>
      <c r="E3" s="2">
        <v>1</v>
      </c>
    </row>
    <row r="4" spans="1:8" x14ac:dyDescent="0.2">
      <c r="A4" s="2"/>
      <c r="B4" t="s">
        <v>4</v>
      </c>
      <c r="C4" s="3">
        <v>166</v>
      </c>
      <c r="D4" s="4">
        <f>(C4/C3)-1</f>
        <v>4.0100250626566414E-2</v>
      </c>
      <c r="E4" s="4">
        <f t="shared" ref="E4:E17" si="0">E3*(1+D4)</f>
        <v>1.0401002506265664</v>
      </c>
    </row>
    <row r="5" spans="1:8" x14ac:dyDescent="0.2">
      <c r="A5" s="2"/>
      <c r="B5" t="s">
        <v>5</v>
      </c>
      <c r="C5" s="3">
        <v>170.6</v>
      </c>
      <c r="D5" s="4">
        <f t="shared" ref="D5:D15" si="1">(C5/C4)-1</f>
        <v>2.7710843373493832E-2</v>
      </c>
      <c r="E5" s="4">
        <f t="shared" si="0"/>
        <v>1.0689223057644108</v>
      </c>
    </row>
    <row r="6" spans="1:8" x14ac:dyDescent="0.2">
      <c r="A6" s="2"/>
      <c r="B6" t="s">
        <v>6</v>
      </c>
      <c r="C6" s="3">
        <v>173.5</v>
      </c>
      <c r="D6" s="4">
        <f t="shared" si="1"/>
        <v>1.6998827667057403E-2</v>
      </c>
      <c r="E6" s="4">
        <f t="shared" si="0"/>
        <v>1.0870927318295738</v>
      </c>
    </row>
    <row r="7" spans="1:8" x14ac:dyDescent="0.2">
      <c r="A7" s="2"/>
      <c r="B7" t="s">
        <v>7</v>
      </c>
      <c r="C7" s="3">
        <v>180.4</v>
      </c>
      <c r="D7" s="4">
        <f t="shared" si="1"/>
        <v>3.9769452449567755E-2</v>
      </c>
      <c r="E7" s="4">
        <f t="shared" si="0"/>
        <v>1.1303258145363406</v>
      </c>
    </row>
    <row r="8" spans="1:8" x14ac:dyDescent="0.2">
      <c r="A8" s="2"/>
      <c r="B8" t="s">
        <v>8</v>
      </c>
      <c r="C8" s="3">
        <v>188.6</v>
      </c>
      <c r="D8" s="4">
        <f t="shared" si="1"/>
        <v>4.5454545454545414E-2</v>
      </c>
      <c r="E8" s="4">
        <f t="shared" si="0"/>
        <v>1.1817042606516288</v>
      </c>
    </row>
    <row r="9" spans="1:8" x14ac:dyDescent="0.2">
      <c r="A9" s="2"/>
      <c r="B9" t="s">
        <v>9</v>
      </c>
      <c r="C9" s="3">
        <v>196.5</v>
      </c>
      <c r="D9" s="4">
        <f t="shared" si="1"/>
        <v>4.1887592788971473E-2</v>
      </c>
      <c r="E9" s="4">
        <f t="shared" si="0"/>
        <v>1.2312030075187967</v>
      </c>
      <c r="F9">
        <v>1</v>
      </c>
    </row>
    <row r="10" spans="1:8" x14ac:dyDescent="0.2">
      <c r="A10" s="2"/>
      <c r="B10" t="s">
        <v>10</v>
      </c>
      <c r="C10" s="3">
        <v>206.5</v>
      </c>
      <c r="D10" s="4">
        <f t="shared" si="1"/>
        <v>5.0890585241730291E-2</v>
      </c>
      <c r="E10" s="4">
        <f t="shared" si="0"/>
        <v>1.2938596491228067</v>
      </c>
      <c r="F10" s="4">
        <f>F9*(1+D10)</f>
        <v>1.0508905852417303</v>
      </c>
    </row>
    <row r="11" spans="1:8" x14ac:dyDescent="0.2">
      <c r="A11" s="2"/>
      <c r="B11" t="s">
        <v>11</v>
      </c>
      <c r="C11" s="3">
        <v>213.7</v>
      </c>
      <c r="D11" s="4">
        <f t="shared" si="1"/>
        <v>3.4866828087167123E-2</v>
      </c>
      <c r="E11" s="4">
        <f t="shared" si="0"/>
        <v>1.338972431077694</v>
      </c>
      <c r="F11" s="4">
        <f t="shared" ref="F11:F17" si="2">F10*(1+D11)</f>
        <v>1.0875318066157762</v>
      </c>
    </row>
    <row r="12" spans="1:8" x14ac:dyDescent="0.2">
      <c r="A12" s="2"/>
      <c r="B12" t="s">
        <v>12</v>
      </c>
      <c r="C12" s="3">
        <v>224.8</v>
      </c>
      <c r="D12" s="4">
        <f t="shared" si="1"/>
        <v>5.1941974730931317E-2</v>
      </c>
      <c r="E12" s="4">
        <f t="shared" si="0"/>
        <v>1.4085213032581454</v>
      </c>
      <c r="F12" s="4">
        <f t="shared" si="2"/>
        <v>1.1440203562340969</v>
      </c>
    </row>
    <row r="13" spans="1:8" x14ac:dyDescent="0.2">
      <c r="A13" s="2"/>
      <c r="B13" t="s">
        <v>13</v>
      </c>
      <c r="C13" s="3">
        <v>232.3</v>
      </c>
      <c r="D13" s="4">
        <f t="shared" si="1"/>
        <v>3.3362989323843406E-2</v>
      </c>
      <c r="E13" s="4">
        <f t="shared" si="0"/>
        <v>1.455513784461153</v>
      </c>
      <c r="F13" s="4">
        <f t="shared" si="2"/>
        <v>1.1821882951653946</v>
      </c>
    </row>
    <row r="14" spans="1:8" x14ac:dyDescent="0.2">
      <c r="A14" s="2"/>
      <c r="B14" t="s">
        <v>15</v>
      </c>
      <c r="C14" s="3">
        <v>240.9</v>
      </c>
      <c r="D14" s="4">
        <f>(C14/C13)-1</f>
        <v>3.7021093413689199E-2</v>
      </c>
      <c r="E14" s="4">
        <f t="shared" si="0"/>
        <v>1.5093984962406015</v>
      </c>
      <c r="F14" s="4">
        <f t="shared" si="2"/>
        <v>1.2259541984732827</v>
      </c>
    </row>
    <row r="15" spans="1:8" x14ac:dyDescent="0.2">
      <c r="A15" s="2"/>
      <c r="B15" t="s">
        <v>16</v>
      </c>
      <c r="C15" s="3">
        <v>248.6</v>
      </c>
      <c r="D15" s="4">
        <f t="shared" si="1"/>
        <v>3.1963470319634757E-2</v>
      </c>
      <c r="E15" s="4">
        <f t="shared" si="0"/>
        <v>1.5576441102756893</v>
      </c>
      <c r="F15" s="4">
        <f t="shared" si="2"/>
        <v>1.2651399491094151</v>
      </c>
      <c r="H15" s="6"/>
    </row>
    <row r="16" spans="1:8" x14ac:dyDescent="0.2">
      <c r="A16" s="2"/>
      <c r="B16" t="s">
        <v>14</v>
      </c>
      <c r="C16" s="3">
        <v>256.89999999999998</v>
      </c>
      <c r="D16" s="4">
        <f>(C16/C15)-1</f>
        <v>3.338696701528554E-2</v>
      </c>
      <c r="E16" s="4">
        <f t="shared" si="0"/>
        <v>1.6096491228070176</v>
      </c>
      <c r="F16" s="4">
        <f t="shared" si="2"/>
        <v>1.3073791348600512</v>
      </c>
    </row>
    <row r="17" spans="1:12" x14ac:dyDescent="0.2">
      <c r="A17" s="2"/>
      <c r="B17" t="s">
        <v>72</v>
      </c>
      <c r="C17" s="3">
        <v>267</v>
      </c>
      <c r="D17" s="4">
        <f>(C17/C16)-1</f>
        <v>3.9314908524717973E-2</v>
      </c>
      <c r="E17" s="4">
        <f t="shared" si="0"/>
        <v>1.672932330827068</v>
      </c>
      <c r="F17" s="4">
        <f t="shared" si="2"/>
        <v>1.358778625954199</v>
      </c>
    </row>
    <row r="18" spans="1:12" x14ac:dyDescent="0.2">
      <c r="A18" s="2"/>
      <c r="B18" s="26" t="s">
        <v>98</v>
      </c>
      <c r="C18" s="3">
        <v>268.60000000000002</v>
      </c>
      <c r="D18" s="4">
        <f t="shared" ref="D18:D24" si="3">(C18/C17)-1</f>
        <v>5.9925093632959836E-3</v>
      </c>
      <c r="E18" s="4">
        <f t="shared" ref="E18:E24" si="4">E17*(1+D18)</f>
        <v>1.6829573934837099</v>
      </c>
      <c r="F18" s="4">
        <f t="shared" ref="F18:F24" si="5">F17*(1+D18)</f>
        <v>1.3669211195928759</v>
      </c>
    </row>
    <row r="19" spans="1:12" x14ac:dyDescent="0.2">
      <c r="A19" s="2"/>
      <c r="B19" s="26" t="s">
        <v>97</v>
      </c>
      <c r="C19" s="3">
        <v>276.7</v>
      </c>
      <c r="D19" s="4">
        <f t="shared" si="3"/>
        <v>3.0156366344005869E-2</v>
      </c>
      <c r="E19" s="4">
        <f t="shared" si="4"/>
        <v>1.7337092731829578</v>
      </c>
      <c r="F19" s="4">
        <f t="shared" si="5"/>
        <v>1.4081424936386773</v>
      </c>
    </row>
    <row r="20" spans="1:12" x14ac:dyDescent="0.2">
      <c r="A20" s="2"/>
      <c r="B20" s="26" t="s">
        <v>99</v>
      </c>
      <c r="C20" s="3">
        <v>282.5</v>
      </c>
      <c r="D20" s="4">
        <f t="shared" si="3"/>
        <v>2.09613299602458E-2</v>
      </c>
      <c r="E20" s="4">
        <f t="shared" si="4"/>
        <v>1.7700501253132837</v>
      </c>
      <c r="F20" s="4">
        <f t="shared" si="5"/>
        <v>1.437659033078881</v>
      </c>
    </row>
    <row r="21" spans="1:12" x14ac:dyDescent="0.2">
      <c r="A21" s="2"/>
      <c r="B21" s="26" t="s">
        <v>100</v>
      </c>
      <c r="C21" s="3">
        <v>287.3</v>
      </c>
      <c r="D21" s="4">
        <f t="shared" si="3"/>
        <v>1.6991150442478009E-2</v>
      </c>
      <c r="E21" s="4">
        <f t="shared" si="4"/>
        <v>1.8001253132832087</v>
      </c>
      <c r="F21" s="4">
        <f t="shared" si="5"/>
        <v>1.4620865139949117</v>
      </c>
    </row>
    <row r="22" spans="1:12" x14ac:dyDescent="0.2">
      <c r="A22" s="2"/>
      <c r="B22" s="26" t="s">
        <v>101</v>
      </c>
      <c r="C22" s="3">
        <v>290.5</v>
      </c>
      <c r="D22" s="4">
        <f t="shared" si="3"/>
        <v>1.1138183083884368E-2</v>
      </c>
      <c r="E22" s="4">
        <f t="shared" si="4"/>
        <v>1.8201754385964917</v>
      </c>
      <c r="F22" s="4">
        <f t="shared" si="5"/>
        <v>1.4783715012722654</v>
      </c>
    </row>
    <row r="23" spans="1:12" x14ac:dyDescent="0.2">
      <c r="A23" s="2"/>
      <c r="B23" s="26" t="s">
        <v>102</v>
      </c>
      <c r="C23" s="3">
        <v>293.10000000000002</v>
      </c>
      <c r="D23" s="4">
        <f t="shared" si="3"/>
        <v>8.9500860585198794E-3</v>
      </c>
      <c r="E23" s="4">
        <f t="shared" si="4"/>
        <v>1.8364661654135344</v>
      </c>
      <c r="F23" s="4">
        <f t="shared" si="5"/>
        <v>1.4916030534351155</v>
      </c>
      <c r="L23" s="26"/>
    </row>
    <row r="24" spans="1:12" x14ac:dyDescent="0.2">
      <c r="A24" s="2"/>
      <c r="B24" s="26" t="s">
        <v>103</v>
      </c>
      <c r="C24" s="3">
        <v>297</v>
      </c>
      <c r="D24" s="4">
        <f t="shared" si="3"/>
        <v>1.3306038894575156E-2</v>
      </c>
      <c r="E24" s="4">
        <f t="shared" si="4"/>
        <v>1.8609022556390982</v>
      </c>
      <c r="F24" s="4">
        <f t="shared" si="5"/>
        <v>1.5114503816793903</v>
      </c>
    </row>
    <row r="25" spans="1:12" x14ac:dyDescent="0.2">
      <c r="A25" s="2"/>
      <c r="B25" s="26" t="s">
        <v>126</v>
      </c>
      <c r="C25" s="3">
        <v>302.3</v>
      </c>
      <c r="D25" s="4">
        <f t="shared" ref="D25" si="6">(C25/C24)-1</f>
        <v>1.7845117845117775E-2</v>
      </c>
      <c r="E25" s="4">
        <f t="shared" ref="E25" si="7">E24*(1+D25)</f>
        <v>1.8941102756892234</v>
      </c>
      <c r="F25" s="4">
        <f t="shared" ref="F25" si="8">F24*(1+D25)</f>
        <v>1.5384223918575073</v>
      </c>
    </row>
    <row r="26" spans="1:12" x14ac:dyDescent="0.2">
      <c r="A26" s="2"/>
      <c r="C26" s="3"/>
      <c r="D26" s="4"/>
      <c r="E26" s="4"/>
      <c r="F26" s="4"/>
    </row>
    <row r="27" spans="1:12" x14ac:dyDescent="0.2">
      <c r="A27" s="2"/>
      <c r="C27" s="3"/>
      <c r="D27" s="4"/>
      <c r="E27" s="4"/>
      <c r="F27" s="4"/>
    </row>
    <row r="28" spans="1:12" x14ac:dyDescent="0.2">
      <c r="A28" s="2"/>
      <c r="C28" s="3"/>
      <c r="D28" s="4"/>
      <c r="E28" s="4"/>
      <c r="F28" s="4"/>
    </row>
    <row r="29" spans="1:12" x14ac:dyDescent="0.2">
      <c r="A29" s="2"/>
      <c r="C29" s="3"/>
      <c r="D29" s="4"/>
      <c r="E29" s="4"/>
      <c r="F29" s="4"/>
    </row>
    <row r="30" spans="1:12" x14ac:dyDescent="0.2">
      <c r="A30" s="2"/>
      <c r="C30" s="3"/>
      <c r="D30" s="4"/>
      <c r="E30" s="4"/>
      <c r="F30" s="4"/>
    </row>
    <row r="31" spans="1:12" x14ac:dyDescent="0.2">
      <c r="A31" s="2"/>
      <c r="C31" s="3"/>
      <c r="D31" s="4"/>
      <c r="E31" s="4"/>
      <c r="F31" s="4"/>
    </row>
    <row r="32" spans="1:12" x14ac:dyDescent="0.2">
      <c r="A32" s="2"/>
      <c r="C32" s="3"/>
      <c r="D32" s="4"/>
      <c r="E32" s="4"/>
      <c r="F32" s="4"/>
    </row>
    <row r="33" spans="1:8" x14ac:dyDescent="0.2">
      <c r="A33" s="2"/>
      <c r="C33" s="3"/>
      <c r="D33" s="4"/>
      <c r="E33" s="4"/>
      <c r="F33" s="4"/>
    </row>
    <row r="34" spans="1:8" x14ac:dyDescent="0.2">
      <c r="A34" s="2"/>
      <c r="C34" s="3"/>
      <c r="D34" s="4"/>
      <c r="E34" s="4"/>
      <c r="F34" s="4"/>
    </row>
    <row r="35" spans="1:8" x14ac:dyDescent="0.2">
      <c r="A35" s="2"/>
      <c r="C35" s="3"/>
      <c r="D35" s="4"/>
      <c r="E35" s="4"/>
      <c r="F35" s="4"/>
    </row>
    <row r="36" spans="1:8" x14ac:dyDescent="0.2">
      <c r="A36" s="2"/>
      <c r="C36" s="3"/>
      <c r="D36" s="4"/>
      <c r="E36" s="4"/>
      <c r="F36" s="4"/>
    </row>
    <row r="38" spans="1:8" x14ac:dyDescent="0.2">
      <c r="A38" s="104" t="s">
        <v>73</v>
      </c>
      <c r="B38" s="105"/>
      <c r="C38" s="105"/>
      <c r="D38" s="105"/>
      <c r="E38" s="105"/>
      <c r="F38" s="105"/>
      <c r="G38" s="105"/>
      <c r="H38" s="105"/>
    </row>
    <row r="39" spans="1:8" x14ac:dyDescent="0.2">
      <c r="A39" s="105"/>
      <c r="B39" s="105"/>
      <c r="C39" s="105"/>
      <c r="D39" s="105"/>
      <c r="E39" s="105"/>
      <c r="F39" s="105"/>
      <c r="G39" s="105"/>
      <c r="H39" s="105"/>
    </row>
    <row r="40" spans="1:8" x14ac:dyDescent="0.2">
      <c r="A40" s="105"/>
      <c r="B40" s="105"/>
      <c r="C40" s="105"/>
      <c r="D40" s="105"/>
      <c r="E40" s="105"/>
      <c r="F40" s="105"/>
      <c r="G40" s="105"/>
      <c r="H40" s="105"/>
    </row>
  </sheetData>
  <mergeCells count="1">
    <mergeCell ref="A38:H40"/>
  </mergeCells>
  <phoneticPr fontId="0" type="noConversion"/>
  <pageMargins left="0.75" right="0.75" top="1" bottom="1" header="0.5" footer="0.5"/>
  <pageSetup paperSize="9" orientation="portrait" horizontalDpi="4294967293"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N29"/>
  <sheetViews>
    <sheetView topLeftCell="A4" workbookViewId="0">
      <selection activeCell="K13" sqref="K13"/>
    </sheetView>
  </sheetViews>
  <sheetFormatPr defaultRowHeight="12.75" x14ac:dyDescent="0.2"/>
  <cols>
    <col min="3" max="3" width="16.85546875" customWidth="1"/>
    <col min="4" max="4" width="10.28515625" customWidth="1"/>
    <col min="5" max="5" width="13.28515625" customWidth="1"/>
    <col min="6" max="6" width="14" customWidth="1"/>
    <col min="7" max="7" width="14.28515625" customWidth="1"/>
    <col min="10" max="10" width="14.140625" customWidth="1"/>
    <col min="11" max="11" width="9.85546875" customWidth="1"/>
    <col min="12" max="13" width="14.140625" customWidth="1"/>
    <col min="14" max="14" width="15" customWidth="1"/>
  </cols>
  <sheetData>
    <row r="2" spans="2:14" x14ac:dyDescent="0.2">
      <c r="B2" s="1" t="s">
        <v>61</v>
      </c>
      <c r="I2" s="1" t="s">
        <v>104</v>
      </c>
    </row>
    <row r="3" spans="2:14" ht="25.5" x14ac:dyDescent="0.2">
      <c r="D3" s="10" t="s">
        <v>25</v>
      </c>
      <c r="E3" s="10" t="s">
        <v>26</v>
      </c>
      <c r="F3" s="10" t="s">
        <v>27</v>
      </c>
      <c r="G3" s="10" t="s">
        <v>28</v>
      </c>
      <c r="K3" s="10" t="s">
        <v>25</v>
      </c>
      <c r="L3" s="10" t="s">
        <v>26</v>
      </c>
      <c r="M3" s="10" t="s">
        <v>27</v>
      </c>
      <c r="N3" s="10" t="s">
        <v>28</v>
      </c>
    </row>
    <row r="4" spans="2:14" ht="38.25" x14ac:dyDescent="0.2">
      <c r="D4" s="10"/>
      <c r="E4" s="10" t="s">
        <v>48</v>
      </c>
      <c r="F4" s="10" t="s">
        <v>49</v>
      </c>
      <c r="G4" s="10" t="s">
        <v>50</v>
      </c>
      <c r="K4" s="10"/>
      <c r="L4" s="10" t="s">
        <v>48</v>
      </c>
      <c r="M4" s="10" t="s">
        <v>49</v>
      </c>
      <c r="N4" s="10" t="s">
        <v>50</v>
      </c>
    </row>
    <row r="5" spans="2:14" x14ac:dyDescent="0.2">
      <c r="C5" t="s">
        <v>60</v>
      </c>
      <c r="D5" s="10"/>
      <c r="E5" s="10">
        <v>7</v>
      </c>
      <c r="F5" s="10">
        <v>10</v>
      </c>
      <c r="G5" s="10">
        <v>84</v>
      </c>
      <c r="J5" t="s">
        <v>60</v>
      </c>
      <c r="K5" s="10"/>
      <c r="L5" s="10">
        <v>7</v>
      </c>
      <c r="M5" s="10">
        <v>10</v>
      </c>
      <c r="N5" s="10">
        <v>84</v>
      </c>
    </row>
    <row r="7" spans="2:14" x14ac:dyDescent="0.2">
      <c r="B7" t="s">
        <v>19</v>
      </c>
      <c r="C7" t="s">
        <v>46</v>
      </c>
      <c r="D7">
        <v>38</v>
      </c>
      <c r="I7" t="s">
        <v>19</v>
      </c>
      <c r="J7" t="s">
        <v>46</v>
      </c>
      <c r="K7" s="19">
        <f>D7*Deflators!$F$25</f>
        <v>58.460050890585279</v>
      </c>
    </row>
    <row r="8" spans="2:14" x14ac:dyDescent="0.2">
      <c r="C8" t="s">
        <v>20</v>
      </c>
      <c r="D8" s="8">
        <v>1064</v>
      </c>
      <c r="E8" s="8"/>
      <c r="F8" s="8"/>
      <c r="G8" s="8"/>
      <c r="J8" t="s">
        <v>20</v>
      </c>
      <c r="K8" s="18">
        <f>K7*D10</f>
        <v>1636.8814249363877</v>
      </c>
      <c r="L8" s="8"/>
      <c r="M8" s="8"/>
      <c r="N8" s="8"/>
    </row>
    <row r="9" spans="2:14" x14ac:dyDescent="0.2">
      <c r="C9" t="s">
        <v>21</v>
      </c>
      <c r="D9" s="8">
        <v>1</v>
      </c>
      <c r="E9" s="8"/>
      <c r="F9" s="8"/>
      <c r="G9" s="8"/>
      <c r="J9" t="s">
        <v>21</v>
      </c>
      <c r="K9" s="14">
        <v>1</v>
      </c>
      <c r="L9" s="8"/>
      <c r="M9" s="8"/>
      <c r="N9" s="8"/>
    </row>
    <row r="10" spans="2:14" x14ac:dyDescent="0.2">
      <c r="C10" t="s">
        <v>47</v>
      </c>
      <c r="D10" s="8">
        <f>D8/D7</f>
        <v>28</v>
      </c>
      <c r="E10" s="8"/>
      <c r="F10" s="8"/>
      <c r="G10" s="8"/>
      <c r="J10" t="s">
        <v>47</v>
      </c>
      <c r="K10" s="18">
        <f>K8/K7</f>
        <v>27.999999999999996</v>
      </c>
      <c r="L10" s="8"/>
      <c r="M10" s="8"/>
      <c r="N10" s="8"/>
    </row>
    <row r="11" spans="2:14" x14ac:dyDescent="0.2">
      <c r="D11" s="8">
        <f>D8*D9</f>
        <v>1064</v>
      </c>
      <c r="E11" s="8"/>
      <c r="F11" s="8"/>
      <c r="G11" s="8"/>
      <c r="K11" s="8">
        <f>K8*K9</f>
        <v>1636.8814249363877</v>
      </c>
      <c r="L11" s="8"/>
      <c r="M11" s="8"/>
      <c r="N11" s="8"/>
    </row>
    <row r="12" spans="2:14" x14ac:dyDescent="0.2">
      <c r="D12" s="8"/>
      <c r="E12" s="8"/>
      <c r="F12" s="8"/>
      <c r="G12" s="8"/>
      <c r="K12" s="8"/>
      <c r="L12" s="8"/>
      <c r="M12" s="8"/>
      <c r="N12" s="8"/>
    </row>
    <row r="13" spans="2:14" x14ac:dyDescent="0.2">
      <c r="B13" t="s">
        <v>22</v>
      </c>
      <c r="C13" t="s">
        <v>46</v>
      </c>
      <c r="D13" s="8">
        <v>42</v>
      </c>
      <c r="E13">
        <v>56</v>
      </c>
      <c r="F13">
        <v>91</v>
      </c>
      <c r="G13">
        <v>196</v>
      </c>
      <c r="I13" t="s">
        <v>22</v>
      </c>
      <c r="J13" t="s">
        <v>46</v>
      </c>
      <c r="K13" s="20">
        <f>D13*Deflators!$F$25</f>
        <v>64.6137404580153</v>
      </c>
      <c r="L13" s="20">
        <f>E13*Deflators!$F$25</f>
        <v>86.15165394402041</v>
      </c>
      <c r="M13" s="20">
        <f>F13*Deflators!$F$25</f>
        <v>139.99643765903318</v>
      </c>
      <c r="N13" s="20">
        <f>G13*Deflators!$F$25</f>
        <v>301.53078880407145</v>
      </c>
    </row>
    <row r="14" spans="2:14" x14ac:dyDescent="0.2">
      <c r="C14" t="s">
        <v>20</v>
      </c>
      <c r="D14" s="8">
        <v>3948</v>
      </c>
      <c r="E14" s="8">
        <v>4340</v>
      </c>
      <c r="F14" s="8">
        <v>4858</v>
      </c>
      <c r="G14" s="8">
        <v>20412</v>
      </c>
      <c r="J14" t="s">
        <v>20</v>
      </c>
      <c r="K14" s="8">
        <f>K13*D16</f>
        <v>6073.6916030534385</v>
      </c>
      <c r="L14" s="8">
        <f>K14+(L13*L5)</f>
        <v>6676.7531806615816</v>
      </c>
      <c r="M14" s="8">
        <f>K14+(M13*M5)</f>
        <v>7473.6559796437705</v>
      </c>
      <c r="N14" s="8">
        <f>K14+(N13*N5)</f>
        <v>31402.277862595438</v>
      </c>
    </row>
    <row r="15" spans="2:14" x14ac:dyDescent="0.2">
      <c r="C15" t="s">
        <v>21</v>
      </c>
      <c r="D15" s="14">
        <v>0.9</v>
      </c>
      <c r="E15" s="14">
        <v>0.05</v>
      </c>
      <c r="F15" s="14">
        <v>2.5000000000000001E-2</v>
      </c>
      <c r="G15" s="14">
        <v>2.5000000000000001E-2</v>
      </c>
      <c r="J15" t="s">
        <v>21</v>
      </c>
      <c r="K15" s="14">
        <v>0.9</v>
      </c>
      <c r="L15" s="14">
        <v>0.05</v>
      </c>
      <c r="M15" s="14">
        <v>2.5000000000000001E-2</v>
      </c>
      <c r="N15" s="14">
        <v>2.5000000000000001E-2</v>
      </c>
    </row>
    <row r="16" spans="2:14" x14ac:dyDescent="0.2">
      <c r="C16" t="s">
        <v>47</v>
      </c>
      <c r="D16">
        <f>D14/D13</f>
        <v>94</v>
      </c>
      <c r="E16" s="12" t="s">
        <v>51</v>
      </c>
      <c r="F16" s="12" t="s">
        <v>52</v>
      </c>
      <c r="G16" s="12" t="s">
        <v>53</v>
      </c>
      <c r="J16" t="s">
        <v>47</v>
      </c>
      <c r="K16">
        <f>K14/K13</f>
        <v>94</v>
      </c>
      <c r="L16" s="12" t="s">
        <v>62</v>
      </c>
      <c r="M16" s="12" t="s">
        <v>63</v>
      </c>
      <c r="N16" s="12" t="s">
        <v>64</v>
      </c>
    </row>
    <row r="17" spans="2:14" x14ac:dyDescent="0.2">
      <c r="D17" s="8">
        <f>D14*D15</f>
        <v>3553.2000000000003</v>
      </c>
      <c r="E17" s="8">
        <f>E14*E15</f>
        <v>217</v>
      </c>
      <c r="F17" s="8">
        <f>F14*F15</f>
        <v>121.45</v>
      </c>
      <c r="G17" s="8">
        <f>G14*G15</f>
        <v>510.3</v>
      </c>
      <c r="K17" s="8">
        <f>K14*K15</f>
        <v>5466.3224427480945</v>
      </c>
      <c r="L17" s="8">
        <f>L14*L15</f>
        <v>333.83765903307909</v>
      </c>
      <c r="M17" s="8">
        <f>M14*M15</f>
        <v>186.84139949109428</v>
      </c>
      <c r="N17" s="8">
        <f>N14*N15</f>
        <v>785.05694656488595</v>
      </c>
    </row>
    <row r="18" spans="2:14" x14ac:dyDescent="0.2">
      <c r="D18" s="8"/>
      <c r="E18" s="8"/>
      <c r="F18" s="8"/>
      <c r="G18" s="8"/>
      <c r="K18" s="8"/>
      <c r="L18" s="8"/>
      <c r="M18" s="8"/>
      <c r="N18" s="8"/>
    </row>
    <row r="19" spans="2:14" x14ac:dyDescent="0.2">
      <c r="B19" t="s">
        <v>23</v>
      </c>
      <c r="C19" t="s">
        <v>46</v>
      </c>
      <c r="D19" s="8">
        <v>50</v>
      </c>
      <c r="E19" s="8">
        <v>62</v>
      </c>
      <c r="F19" s="8">
        <v>192</v>
      </c>
      <c r="G19" s="8">
        <v>196</v>
      </c>
      <c r="I19" t="s">
        <v>23</v>
      </c>
      <c r="J19" t="s">
        <v>46</v>
      </c>
      <c r="K19" s="20">
        <f>D19*Deflators!$F$25</f>
        <v>76.921119592875371</v>
      </c>
      <c r="L19" s="20">
        <f>E19*Deflators!$F$25</f>
        <v>95.382188295165449</v>
      </c>
      <c r="M19" s="20">
        <f>F19*Deflators!$F$25</f>
        <v>295.37709923664141</v>
      </c>
      <c r="N19" s="20">
        <f>G19*Deflators!$F$25</f>
        <v>301.53078880407145</v>
      </c>
    </row>
    <row r="20" spans="2:14" x14ac:dyDescent="0.2">
      <c r="C20" t="s">
        <v>20</v>
      </c>
      <c r="D20" s="8">
        <v>6350</v>
      </c>
      <c r="E20" s="8">
        <v>6784</v>
      </c>
      <c r="F20" s="8">
        <v>8270</v>
      </c>
      <c r="G20" s="8">
        <v>22814</v>
      </c>
      <c r="J20" t="s">
        <v>20</v>
      </c>
      <c r="K20" s="8">
        <f>K19*D22</f>
        <v>9768.9821882951728</v>
      </c>
      <c r="L20" s="8">
        <f>K20+(L19*L5)</f>
        <v>10436.657506361331</v>
      </c>
      <c r="M20" s="8">
        <f>K20+(M19*M5)</f>
        <v>12722.753180661588</v>
      </c>
      <c r="N20" s="8">
        <f>K20+(N19*N5)</f>
        <v>35097.56844783717</v>
      </c>
    </row>
    <row r="21" spans="2:14" x14ac:dyDescent="0.2">
      <c r="C21" t="s">
        <v>21</v>
      </c>
      <c r="D21" s="14">
        <v>0.8</v>
      </c>
      <c r="E21" s="14">
        <v>0.1</v>
      </c>
      <c r="F21" s="14">
        <v>0.05</v>
      </c>
      <c r="G21" s="14">
        <v>0.05</v>
      </c>
      <c r="J21" t="s">
        <v>21</v>
      </c>
      <c r="K21" s="14">
        <v>0.8</v>
      </c>
      <c r="L21" s="14">
        <v>0.1</v>
      </c>
      <c r="M21" s="14">
        <v>0.05</v>
      </c>
      <c r="N21" s="14">
        <v>0.05</v>
      </c>
    </row>
    <row r="22" spans="2:14" x14ac:dyDescent="0.2">
      <c r="C22" t="s">
        <v>47</v>
      </c>
      <c r="D22" s="12">
        <f>D20/D19</f>
        <v>127</v>
      </c>
      <c r="E22" s="12" t="s">
        <v>54</v>
      </c>
      <c r="F22" s="12" t="s">
        <v>55</v>
      </c>
      <c r="G22" s="12" t="s">
        <v>56</v>
      </c>
      <c r="J22" t="s">
        <v>47</v>
      </c>
      <c r="K22" s="12">
        <f>K20/K19</f>
        <v>127.00000000000001</v>
      </c>
      <c r="L22" s="12" t="s">
        <v>65</v>
      </c>
      <c r="M22" s="12" t="s">
        <v>66</v>
      </c>
      <c r="N22" s="12" t="s">
        <v>67</v>
      </c>
    </row>
    <row r="23" spans="2:14" x14ac:dyDescent="0.2">
      <c r="D23" s="8">
        <f>D20*D21</f>
        <v>5080</v>
      </c>
      <c r="E23" s="8">
        <f>E20*E21</f>
        <v>678.40000000000009</v>
      </c>
      <c r="F23" s="8">
        <f>F20*F21</f>
        <v>413.5</v>
      </c>
      <c r="G23" s="8">
        <f>G20*G21</f>
        <v>1140.7</v>
      </c>
      <c r="K23" s="8">
        <f>K20*K21</f>
        <v>7815.1857506361384</v>
      </c>
      <c r="L23" s="8">
        <f>L20*L21</f>
        <v>1043.6657506361332</v>
      </c>
      <c r="M23" s="8">
        <f>M20*M21</f>
        <v>636.13765903307944</v>
      </c>
      <c r="N23" s="8">
        <f>N20*N21</f>
        <v>1754.8784223918585</v>
      </c>
    </row>
    <row r="24" spans="2:14" x14ac:dyDescent="0.2">
      <c r="D24" s="8"/>
      <c r="E24" s="8"/>
      <c r="F24" s="8"/>
      <c r="G24" s="8"/>
      <c r="K24" s="8"/>
      <c r="L24" s="8"/>
      <c r="M24" s="8"/>
      <c r="N24" s="8"/>
    </row>
    <row r="25" spans="2:14" x14ac:dyDescent="0.2">
      <c r="B25" t="s">
        <v>24</v>
      </c>
      <c r="C25" t="s">
        <v>46</v>
      </c>
      <c r="D25" s="8">
        <v>50</v>
      </c>
      <c r="E25" s="8">
        <v>62</v>
      </c>
      <c r="F25" s="8">
        <v>192</v>
      </c>
      <c r="G25" s="8">
        <v>196</v>
      </c>
      <c r="I25" t="s">
        <v>24</v>
      </c>
      <c r="J25" t="s">
        <v>46</v>
      </c>
      <c r="K25" s="20">
        <f>D25*Deflators!$F$25</f>
        <v>76.921119592875371</v>
      </c>
      <c r="L25" s="20">
        <f>E25*Deflators!$F$25</f>
        <v>95.382188295165449</v>
      </c>
      <c r="M25" s="20">
        <f>F25*Deflators!$F$25</f>
        <v>295.37709923664141</v>
      </c>
      <c r="N25" s="20">
        <f>G25*Deflators!$F$25</f>
        <v>301.53078880407145</v>
      </c>
    </row>
    <row r="26" spans="2:14" x14ac:dyDescent="0.2">
      <c r="C26" t="s">
        <v>20</v>
      </c>
      <c r="D26" s="8">
        <v>7750</v>
      </c>
      <c r="E26" s="8">
        <v>8184</v>
      </c>
      <c r="F26" s="8">
        <v>9670</v>
      </c>
      <c r="G26" s="8">
        <v>22214</v>
      </c>
      <c r="J26" t="s">
        <v>20</v>
      </c>
      <c r="K26" s="8">
        <f>K25*D28</f>
        <v>11922.773536895682</v>
      </c>
      <c r="L26" s="8">
        <f>K26+(L25*L5)</f>
        <v>12590.44885496184</v>
      </c>
      <c r="M26" s="8">
        <f>K26+(M25*M5)</f>
        <v>14876.544529262097</v>
      </c>
      <c r="N26" s="8">
        <f>K26+(N25*N5)</f>
        <v>37251.359796437682</v>
      </c>
    </row>
    <row r="27" spans="2:14" x14ac:dyDescent="0.2">
      <c r="C27" t="s">
        <v>21</v>
      </c>
      <c r="D27" s="14">
        <v>0.6</v>
      </c>
      <c r="E27" s="14">
        <v>0.1</v>
      </c>
      <c r="F27" s="14">
        <v>0.15</v>
      </c>
      <c r="G27" s="14">
        <v>0.15</v>
      </c>
      <c r="J27" t="s">
        <v>21</v>
      </c>
      <c r="K27" s="14">
        <v>0.6</v>
      </c>
      <c r="L27" s="14">
        <v>0.1</v>
      </c>
      <c r="M27" s="14">
        <v>0.15</v>
      </c>
      <c r="N27" s="14">
        <v>0.15</v>
      </c>
    </row>
    <row r="28" spans="2:14" x14ac:dyDescent="0.2">
      <c r="C28" t="s">
        <v>47</v>
      </c>
      <c r="D28" s="12">
        <f>D26/D25</f>
        <v>155</v>
      </c>
      <c r="E28" s="12" t="s">
        <v>57</v>
      </c>
      <c r="F28" s="12" t="s">
        <v>58</v>
      </c>
      <c r="G28" s="12" t="s">
        <v>59</v>
      </c>
      <c r="J28" s="16" t="s">
        <v>47</v>
      </c>
      <c r="K28" s="12">
        <f>K26/K25</f>
        <v>155</v>
      </c>
      <c r="L28" s="12" t="s">
        <v>68</v>
      </c>
      <c r="M28" s="12" t="s">
        <v>69</v>
      </c>
      <c r="N28" s="12" t="s">
        <v>70</v>
      </c>
    </row>
    <row r="29" spans="2:14" x14ac:dyDescent="0.2">
      <c r="D29" s="8">
        <f>D26*D27</f>
        <v>4650</v>
      </c>
      <c r="E29" s="8">
        <f>E26*E27</f>
        <v>818.40000000000009</v>
      </c>
      <c r="F29" s="8">
        <f>F26*F27</f>
        <v>1450.5</v>
      </c>
      <c r="G29" s="8">
        <f>G26*G27</f>
        <v>3332.1</v>
      </c>
      <c r="K29" s="8">
        <f>K26*K27</f>
        <v>7153.6641221374093</v>
      </c>
      <c r="L29" s="8">
        <f>L26*L27</f>
        <v>1259.0448854961842</v>
      </c>
      <c r="M29" s="8">
        <f>M26*M27</f>
        <v>2231.4816793893146</v>
      </c>
      <c r="N29" s="8">
        <f>N26*N27</f>
        <v>5587.7039694656523</v>
      </c>
    </row>
  </sheetData>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32"/>
  <sheetViews>
    <sheetView workbookViewId="0">
      <selection activeCell="C19" sqref="C19"/>
    </sheetView>
  </sheetViews>
  <sheetFormatPr defaultRowHeight="12.75" x14ac:dyDescent="0.2"/>
  <cols>
    <col min="2" max="2" width="14.42578125" customWidth="1"/>
    <col min="3" max="3" width="11.5703125" customWidth="1"/>
    <col min="4" max="4" width="13.85546875" customWidth="1"/>
    <col min="5" max="5" width="13.28515625" customWidth="1"/>
    <col min="6" max="6" width="14.28515625" customWidth="1"/>
    <col min="7" max="7" width="3.140625" customWidth="1"/>
    <col min="8" max="8" width="10.140625" customWidth="1"/>
    <col min="9" max="10" width="10.28515625" bestFit="1" customWidth="1"/>
    <col min="11" max="11" width="3.85546875" customWidth="1"/>
    <col min="12" max="12" width="10.140625" customWidth="1"/>
    <col min="13" max="13" width="14" bestFit="1" customWidth="1"/>
    <col min="14" max="14" width="10.140625" customWidth="1"/>
    <col min="15" max="15" width="11" customWidth="1"/>
    <col min="16" max="16" width="3.42578125" customWidth="1"/>
    <col min="17" max="17" width="14.140625" customWidth="1"/>
    <col min="18" max="18" width="14" customWidth="1"/>
    <col min="19" max="19" width="14.140625" customWidth="1"/>
    <col min="20" max="20" width="3.42578125" customWidth="1"/>
    <col min="21" max="21" width="14.42578125" customWidth="1"/>
    <col min="22" max="22" width="14.28515625" customWidth="1"/>
    <col min="23" max="23" width="13.85546875" customWidth="1"/>
  </cols>
  <sheetData>
    <row r="1" spans="1:25" x14ac:dyDescent="0.2">
      <c r="A1" s="106" t="s">
        <v>43</v>
      </c>
      <c r="B1" s="106"/>
      <c r="C1" s="106"/>
      <c r="D1" s="106"/>
      <c r="E1" s="106"/>
      <c r="F1" s="106"/>
      <c r="H1" s="106" t="s">
        <v>42</v>
      </c>
      <c r="I1" s="106"/>
      <c r="J1" s="106"/>
      <c r="L1" t="s">
        <v>40</v>
      </c>
      <c r="M1" s="106" t="s">
        <v>39</v>
      </c>
      <c r="N1" s="106"/>
      <c r="O1" s="106"/>
      <c r="Q1" s="106" t="s">
        <v>39</v>
      </c>
      <c r="R1" s="106"/>
      <c r="S1" s="106"/>
      <c r="U1" s="106" t="s">
        <v>40</v>
      </c>
      <c r="V1" s="106"/>
      <c r="W1" s="106"/>
    </row>
    <row r="3" spans="1:25" x14ac:dyDescent="0.2">
      <c r="A3" s="107" t="s">
        <v>35</v>
      </c>
      <c r="B3" s="107"/>
      <c r="C3" s="107"/>
      <c r="D3" s="107"/>
      <c r="E3" s="107"/>
      <c r="F3" s="107"/>
      <c r="H3" s="107" t="s">
        <v>34</v>
      </c>
      <c r="I3" s="107"/>
      <c r="J3" s="107"/>
      <c r="L3" s="107" t="s">
        <v>33</v>
      </c>
      <c r="M3" s="107"/>
      <c r="N3" s="107"/>
      <c r="O3" s="107"/>
      <c r="Q3" s="107" t="s">
        <v>36</v>
      </c>
      <c r="R3" s="107"/>
      <c r="S3" s="107"/>
      <c r="U3" s="107" t="s">
        <v>77</v>
      </c>
      <c r="V3" s="107"/>
      <c r="W3" s="107"/>
    </row>
    <row r="5" spans="1:25" ht="51" x14ac:dyDescent="0.2">
      <c r="C5" s="10" t="s">
        <v>25</v>
      </c>
      <c r="D5" s="10" t="s">
        <v>26</v>
      </c>
      <c r="E5" s="10" t="s">
        <v>27</v>
      </c>
      <c r="F5" s="10" t="s">
        <v>28</v>
      </c>
      <c r="H5" s="10" t="s">
        <v>30</v>
      </c>
      <c r="I5" s="11">
        <v>-0.1</v>
      </c>
      <c r="J5" s="13" t="s">
        <v>31</v>
      </c>
      <c r="K5" s="12"/>
      <c r="L5" s="10" t="s">
        <v>41</v>
      </c>
      <c r="M5" s="10" t="s">
        <v>29</v>
      </c>
      <c r="N5" s="11">
        <v>-0.1</v>
      </c>
      <c r="O5" s="13" t="s">
        <v>31</v>
      </c>
      <c r="Q5" s="10" t="s">
        <v>32</v>
      </c>
      <c r="R5" s="10" t="s">
        <v>37</v>
      </c>
      <c r="S5" s="10" t="s">
        <v>38</v>
      </c>
      <c r="U5" s="10" t="s">
        <v>32</v>
      </c>
      <c r="V5" s="10" t="s">
        <v>37</v>
      </c>
      <c r="W5" s="10" t="s">
        <v>38</v>
      </c>
    </row>
    <row r="6" spans="1:25" ht="38.25" x14ac:dyDescent="0.2">
      <c r="C6" s="10"/>
      <c r="D6" s="10" t="s">
        <v>48</v>
      </c>
      <c r="E6" s="10" t="s">
        <v>49</v>
      </c>
      <c r="F6" s="10" t="s">
        <v>50</v>
      </c>
      <c r="H6" s="10"/>
      <c r="I6" s="11"/>
      <c r="J6" s="13"/>
      <c r="K6" s="12"/>
      <c r="L6" s="10"/>
      <c r="M6" s="10"/>
      <c r="N6" s="11"/>
      <c r="O6" s="13"/>
      <c r="Q6" s="10"/>
      <c r="R6" s="10"/>
      <c r="S6" s="10"/>
      <c r="U6" s="10"/>
      <c r="V6" s="10"/>
      <c r="W6" s="10"/>
    </row>
    <row r="7" spans="1:25" x14ac:dyDescent="0.2">
      <c r="C7" s="10"/>
      <c r="D7" s="10"/>
      <c r="E7" s="10"/>
      <c r="F7" s="10"/>
      <c r="H7" s="10"/>
      <c r="I7" s="11"/>
      <c r="J7" s="13"/>
      <c r="K7" s="12"/>
      <c r="L7" s="10"/>
      <c r="M7" s="10"/>
      <c r="N7" s="11"/>
      <c r="O7" s="13"/>
      <c r="Q7" s="10"/>
      <c r="R7" s="10"/>
      <c r="S7" s="10"/>
      <c r="U7" s="10"/>
      <c r="V7" s="10"/>
      <c r="W7" s="10"/>
    </row>
    <row r="8" spans="1:25" x14ac:dyDescent="0.2">
      <c r="A8" t="s">
        <v>19</v>
      </c>
      <c r="B8" t="s">
        <v>46</v>
      </c>
      <c r="C8" s="15">
        <f>'Costs in the article uprated'!K7</f>
        <v>58.460050890585279</v>
      </c>
    </row>
    <row r="9" spans="1:25" x14ac:dyDescent="0.2">
      <c r="B9" t="s">
        <v>76</v>
      </c>
      <c r="C9" s="15">
        <v>28</v>
      </c>
    </row>
    <row r="10" spans="1:25" x14ac:dyDescent="0.2">
      <c r="B10" t="s">
        <v>20</v>
      </c>
      <c r="C10" s="15">
        <f>C8*C9</f>
        <v>1636.8814249363877</v>
      </c>
      <c r="D10" s="8"/>
      <c r="E10" s="8"/>
      <c r="F10" s="8"/>
      <c r="G10" s="8"/>
      <c r="H10" s="8"/>
      <c r="I10" s="8"/>
      <c r="J10" s="8"/>
    </row>
    <row r="11" spans="1:25" x14ac:dyDescent="0.2">
      <c r="B11" t="s">
        <v>71</v>
      </c>
      <c r="C11" s="8">
        <f>C10*C12</f>
        <v>1636.8814249363877</v>
      </c>
      <c r="D11" s="8"/>
      <c r="E11" s="8"/>
      <c r="F11" s="8"/>
      <c r="G11" s="8"/>
      <c r="H11" s="8">
        <f>SUM(C11:F11)</f>
        <v>1636.8814249363877</v>
      </c>
      <c r="I11" s="8">
        <f>H11*0.9</f>
        <v>1473.193282442749</v>
      </c>
      <c r="J11" s="8">
        <f>H11*1.1</f>
        <v>1800.5695674300266</v>
      </c>
      <c r="L11">
        <v>34.9</v>
      </c>
      <c r="M11" s="8">
        <f>'THE TOOL'!$K$16</f>
        <v>0</v>
      </c>
      <c r="N11" s="9">
        <f>M11*0.9</f>
        <v>0</v>
      </c>
      <c r="O11" s="9">
        <f>M11*1.1</f>
        <v>0</v>
      </c>
      <c r="Q11" s="8">
        <f>M11*H11</f>
        <v>0</v>
      </c>
      <c r="R11" s="8">
        <f>N11*I11</f>
        <v>0</v>
      </c>
      <c r="S11" s="8">
        <f>O11*J11</f>
        <v>0</v>
      </c>
      <c r="U11" s="8">
        <f>ROUND(Q11,-3)</f>
        <v>0</v>
      </c>
      <c r="V11" s="8">
        <f>ROUND(R11,-3)</f>
        <v>0</v>
      </c>
      <c r="W11" s="8">
        <f>ROUND(S11,-3)</f>
        <v>0</v>
      </c>
    </row>
    <row r="12" spans="1:25" x14ac:dyDescent="0.2">
      <c r="B12" t="s">
        <v>75</v>
      </c>
      <c r="C12" s="8">
        <v>1</v>
      </c>
      <c r="D12" s="8"/>
      <c r="E12" s="8"/>
      <c r="F12" s="8"/>
      <c r="G12" s="8"/>
      <c r="H12" s="8"/>
      <c r="I12" s="8"/>
      <c r="J12" s="8"/>
      <c r="M12" s="8"/>
      <c r="N12" s="9"/>
      <c r="O12" s="9"/>
      <c r="Q12" s="8"/>
      <c r="R12" s="8"/>
      <c r="S12" s="8"/>
      <c r="Y12" s="25"/>
    </row>
    <row r="13" spans="1:25" x14ac:dyDescent="0.2">
      <c r="C13" s="8"/>
      <c r="D13" s="8"/>
      <c r="E13" s="8"/>
      <c r="F13" s="8"/>
      <c r="G13" s="8"/>
      <c r="H13" s="8"/>
      <c r="I13" s="8"/>
      <c r="J13" s="8"/>
      <c r="M13" s="8"/>
      <c r="N13" s="9"/>
      <c r="O13" s="9"/>
      <c r="Q13" s="8"/>
      <c r="R13" s="8"/>
      <c r="S13" s="8"/>
    </row>
    <row r="14" spans="1:25" x14ac:dyDescent="0.2">
      <c r="A14" t="s">
        <v>22</v>
      </c>
      <c r="B14" t="s">
        <v>46</v>
      </c>
      <c r="C14" s="15">
        <f>'Costs in the article uprated'!K13</f>
        <v>64.6137404580153</v>
      </c>
      <c r="D14" s="15">
        <f>'Costs in the article uprated'!L13</f>
        <v>86.15165394402041</v>
      </c>
      <c r="E14" s="15">
        <f>'Costs in the article uprated'!M13</f>
        <v>139.99643765903318</v>
      </c>
      <c r="F14" s="15">
        <f>'Costs in the article uprated'!N13</f>
        <v>301.53078880407145</v>
      </c>
      <c r="G14" s="8"/>
      <c r="H14" s="8"/>
      <c r="I14" s="8"/>
      <c r="J14" s="8"/>
      <c r="M14" s="8"/>
      <c r="Q14" s="8"/>
      <c r="R14" s="8"/>
      <c r="S14" s="8"/>
    </row>
    <row r="15" spans="1:25" x14ac:dyDescent="0.2">
      <c r="B15" t="s">
        <v>76</v>
      </c>
      <c r="C15" s="15">
        <v>94</v>
      </c>
      <c r="D15" s="15">
        <v>7</v>
      </c>
      <c r="E15" s="15">
        <v>10</v>
      </c>
      <c r="F15" s="15">
        <v>84</v>
      </c>
      <c r="G15" s="8"/>
      <c r="H15" s="8"/>
      <c r="I15" s="8"/>
      <c r="J15" s="8"/>
      <c r="M15" s="8"/>
      <c r="Q15" s="8"/>
      <c r="R15" s="8"/>
      <c r="S15" s="8"/>
    </row>
    <row r="16" spans="1:25" x14ac:dyDescent="0.2">
      <c r="B16" t="s">
        <v>20</v>
      </c>
      <c r="C16" s="21">
        <f>C14*C15</f>
        <v>6073.6916030534385</v>
      </c>
      <c r="D16" s="21">
        <f>C16+(D14*D15)</f>
        <v>6676.7531806615816</v>
      </c>
      <c r="E16" s="21">
        <f>C16+(E14*E15)</f>
        <v>7473.6559796437705</v>
      </c>
      <c r="F16" s="21">
        <f>C16+(F14*F15)</f>
        <v>31402.277862595438</v>
      </c>
      <c r="G16" s="8"/>
      <c r="H16" s="8"/>
      <c r="I16" s="8"/>
      <c r="J16" s="8"/>
      <c r="M16" s="8"/>
      <c r="R16" s="8"/>
      <c r="S16" s="8"/>
    </row>
    <row r="17" spans="1:23" x14ac:dyDescent="0.2">
      <c r="B17" t="s">
        <v>71</v>
      </c>
      <c r="C17" s="8">
        <f>C16*C18</f>
        <v>5466.3224427480945</v>
      </c>
      <c r="D17" s="8">
        <f>D16*D18</f>
        <v>333.83765903307909</v>
      </c>
      <c r="E17" s="8">
        <f>E16*E18</f>
        <v>186.84139949109428</v>
      </c>
      <c r="F17" s="8">
        <f>F16*F18</f>
        <v>785.05694656488595</v>
      </c>
      <c r="G17" s="8"/>
      <c r="H17" s="8">
        <f>SUM(C17:F17)</f>
        <v>6772.0584478371538</v>
      </c>
      <c r="I17" s="8">
        <f>H17*0.9</f>
        <v>6094.8526030534385</v>
      </c>
      <c r="J17" s="8">
        <f>H17*1.1</f>
        <v>7449.26429262087</v>
      </c>
      <c r="L17">
        <v>41.2</v>
      </c>
      <c r="M17" s="8">
        <f>'THE TOOL'!$K$17</f>
        <v>0</v>
      </c>
      <c r="N17" s="9">
        <f>M17*0.9</f>
        <v>0</v>
      </c>
      <c r="O17" s="9">
        <f>M17*1.1</f>
        <v>0</v>
      </c>
      <c r="Q17" s="8">
        <f>M17*H17</f>
        <v>0</v>
      </c>
      <c r="R17" s="8">
        <f>N17*I17</f>
        <v>0</v>
      </c>
      <c r="S17" s="8">
        <f>O17*J17</f>
        <v>0</v>
      </c>
      <c r="U17" s="8">
        <f>ROUND(Q17,-3)</f>
        <v>0</v>
      </c>
      <c r="V17" s="8">
        <f>ROUND(R17,-3)</f>
        <v>0</v>
      </c>
      <c r="W17" s="8">
        <f>ROUND(S17,-3)</f>
        <v>0</v>
      </c>
    </row>
    <row r="18" spans="1:23" x14ac:dyDescent="0.2">
      <c r="B18" t="s">
        <v>75</v>
      </c>
      <c r="C18" s="24">
        <v>0.9</v>
      </c>
      <c r="D18" s="24">
        <v>0.05</v>
      </c>
      <c r="E18" s="24">
        <v>2.5000000000000001E-2</v>
      </c>
      <c r="F18" s="24">
        <v>2.5000000000000001E-2</v>
      </c>
      <c r="G18" s="8"/>
      <c r="H18" s="8"/>
      <c r="I18" s="8"/>
      <c r="J18" s="8"/>
      <c r="M18" s="8"/>
      <c r="N18" s="9"/>
      <c r="O18" s="9"/>
      <c r="Q18" s="8"/>
      <c r="R18" s="8"/>
      <c r="S18" s="8"/>
      <c r="W18" s="8"/>
    </row>
    <row r="19" spans="1:23" x14ac:dyDescent="0.2">
      <c r="C19" s="22"/>
      <c r="D19" s="22"/>
      <c r="E19" s="22"/>
      <c r="F19" s="22"/>
      <c r="G19" s="8"/>
      <c r="H19" s="8"/>
      <c r="I19" s="8"/>
      <c r="J19" s="8"/>
      <c r="M19" s="8"/>
      <c r="N19" s="9"/>
      <c r="O19" s="9"/>
      <c r="Q19" s="8"/>
      <c r="R19" s="8"/>
      <c r="S19" s="8"/>
      <c r="W19" s="8"/>
    </row>
    <row r="20" spans="1:23" x14ac:dyDescent="0.2">
      <c r="A20" t="s">
        <v>23</v>
      </c>
      <c r="B20" t="s">
        <v>46</v>
      </c>
      <c r="C20" s="23">
        <f>'Costs in the article uprated'!K19</f>
        <v>76.921119592875371</v>
      </c>
      <c r="D20" s="23">
        <f>'Costs in the article uprated'!L19</f>
        <v>95.382188295165449</v>
      </c>
      <c r="E20" s="23">
        <f>'Costs in the article uprated'!M19</f>
        <v>295.37709923664141</v>
      </c>
      <c r="F20" s="23">
        <f>'Costs in the article uprated'!N19</f>
        <v>301.53078880407145</v>
      </c>
      <c r="G20" s="8"/>
      <c r="H20" s="8"/>
      <c r="I20" s="8"/>
      <c r="J20" s="8"/>
      <c r="M20" s="8"/>
      <c r="N20" s="9"/>
      <c r="O20" s="9"/>
      <c r="Q20" s="8"/>
      <c r="R20" s="8"/>
      <c r="S20" s="8"/>
    </row>
    <row r="21" spans="1:23" x14ac:dyDescent="0.2">
      <c r="B21" t="s">
        <v>76</v>
      </c>
      <c r="C21" s="23">
        <v>127</v>
      </c>
      <c r="D21" s="23">
        <v>7</v>
      </c>
      <c r="E21" s="23">
        <v>10</v>
      </c>
      <c r="F21" s="23">
        <v>84</v>
      </c>
      <c r="G21" s="8"/>
      <c r="H21" s="8"/>
      <c r="I21" s="8"/>
      <c r="J21" s="8"/>
      <c r="M21" s="8"/>
      <c r="N21" s="9"/>
      <c r="O21" s="9"/>
      <c r="Q21" s="8"/>
      <c r="R21" s="8"/>
      <c r="S21" s="8"/>
    </row>
    <row r="22" spans="1:23" x14ac:dyDescent="0.2">
      <c r="B22" t="s">
        <v>20</v>
      </c>
      <c r="C22" s="21">
        <f>C20*C21</f>
        <v>9768.9821882951728</v>
      </c>
      <c r="D22" s="21">
        <f>C22+(D20*D21)</f>
        <v>10436.657506361331</v>
      </c>
      <c r="E22" s="21">
        <f>C22+(E20*E21)</f>
        <v>12722.753180661588</v>
      </c>
      <c r="F22" s="21">
        <f>C22+(F20*F21)</f>
        <v>35097.56844783717</v>
      </c>
      <c r="G22" s="8"/>
      <c r="H22" s="8"/>
      <c r="I22" s="8"/>
      <c r="J22" s="8"/>
      <c r="M22" s="8"/>
      <c r="N22" s="9"/>
      <c r="O22" s="9"/>
      <c r="Q22" s="8"/>
      <c r="R22" s="8"/>
      <c r="S22" s="8"/>
    </row>
    <row r="23" spans="1:23" x14ac:dyDescent="0.2">
      <c r="B23" t="s">
        <v>71</v>
      </c>
      <c r="C23" s="8">
        <f>C22*C24</f>
        <v>7815.1857506361384</v>
      </c>
      <c r="D23" s="8">
        <f>D22*D24</f>
        <v>1043.6657506361332</v>
      </c>
      <c r="E23" s="8">
        <f>E22*E24</f>
        <v>636.13765903307944</v>
      </c>
      <c r="F23" s="8">
        <f>F22*F24</f>
        <v>1754.8784223918585</v>
      </c>
      <c r="G23" s="8"/>
      <c r="H23" s="8">
        <f>SUM(C23:F23)</f>
        <v>11249.86758269721</v>
      </c>
      <c r="I23" s="8">
        <f>H23*0.9</f>
        <v>10124.88082442749</v>
      </c>
      <c r="J23" s="8">
        <f>H23*1.1</f>
        <v>12374.854340966933</v>
      </c>
      <c r="L23">
        <v>12.9</v>
      </c>
      <c r="M23" s="8">
        <f>'THE TOOL'!$K$18</f>
        <v>0</v>
      </c>
      <c r="N23" s="9">
        <f>M23*0.9</f>
        <v>0</v>
      </c>
      <c r="O23" s="9">
        <f>M23*1.1</f>
        <v>0</v>
      </c>
      <c r="Q23" s="8">
        <f>M23*H23</f>
        <v>0</v>
      </c>
      <c r="R23" s="8">
        <f>N23*I23</f>
        <v>0</v>
      </c>
      <c r="S23" s="8">
        <f>O23*J23</f>
        <v>0</v>
      </c>
      <c r="U23" s="8">
        <f>ROUND(Q23,-3)</f>
        <v>0</v>
      </c>
      <c r="V23" s="8">
        <f>ROUND(R23,-3)</f>
        <v>0</v>
      </c>
      <c r="W23" s="8">
        <f>ROUND(S23,-3)</f>
        <v>0</v>
      </c>
    </row>
    <row r="24" spans="1:23" x14ac:dyDescent="0.2">
      <c r="B24" t="s">
        <v>75</v>
      </c>
      <c r="C24" s="24">
        <v>0.8</v>
      </c>
      <c r="D24" s="24">
        <v>0.1</v>
      </c>
      <c r="E24" s="24">
        <v>0.05</v>
      </c>
      <c r="F24" s="24">
        <v>0.05</v>
      </c>
      <c r="G24" s="8"/>
      <c r="H24" s="8"/>
      <c r="I24" s="8"/>
      <c r="J24" s="8"/>
      <c r="M24" s="8"/>
      <c r="N24" s="9"/>
      <c r="O24" s="9"/>
      <c r="Q24" s="8"/>
      <c r="R24" s="8"/>
      <c r="S24" s="8"/>
    </row>
    <row r="25" spans="1:23" x14ac:dyDescent="0.2">
      <c r="C25" s="22"/>
      <c r="D25" s="22"/>
      <c r="E25" s="22"/>
      <c r="F25" s="22"/>
      <c r="G25" s="8"/>
      <c r="H25" s="8"/>
      <c r="I25" s="8"/>
      <c r="J25" s="8"/>
      <c r="M25" s="8"/>
      <c r="N25" s="9"/>
      <c r="O25" s="9"/>
      <c r="Q25" s="8"/>
      <c r="R25" s="8"/>
      <c r="S25" s="8"/>
    </row>
    <row r="26" spans="1:23" x14ac:dyDescent="0.2">
      <c r="A26" t="s">
        <v>24</v>
      </c>
      <c r="B26" t="s">
        <v>46</v>
      </c>
      <c r="C26" s="23">
        <f>'Costs in the article uprated'!K25</f>
        <v>76.921119592875371</v>
      </c>
      <c r="D26" s="23">
        <f>'Costs in the article uprated'!L25</f>
        <v>95.382188295165449</v>
      </c>
      <c r="E26" s="23">
        <f>'Costs in the article uprated'!M25</f>
        <v>295.37709923664141</v>
      </c>
      <c r="F26" s="23">
        <f>'Costs in the article uprated'!N25</f>
        <v>301.53078880407145</v>
      </c>
      <c r="G26" s="8"/>
      <c r="H26" s="8"/>
      <c r="I26" s="8"/>
      <c r="J26" s="8"/>
      <c r="M26" s="8"/>
      <c r="N26" s="9"/>
      <c r="O26" s="9"/>
      <c r="Q26" s="8"/>
      <c r="R26" s="8"/>
      <c r="S26" s="8"/>
    </row>
    <row r="27" spans="1:23" x14ac:dyDescent="0.2">
      <c r="B27" t="s">
        <v>76</v>
      </c>
      <c r="C27" s="23">
        <v>155</v>
      </c>
      <c r="D27" s="23">
        <v>7</v>
      </c>
      <c r="E27" s="23">
        <v>10</v>
      </c>
      <c r="F27" s="23">
        <v>84</v>
      </c>
      <c r="G27" s="8"/>
      <c r="H27" s="8"/>
      <c r="I27" s="8"/>
      <c r="J27" s="8"/>
      <c r="M27" s="8"/>
      <c r="N27" s="9"/>
      <c r="O27" s="9"/>
      <c r="Q27" s="8"/>
      <c r="R27" s="8"/>
      <c r="S27" s="8"/>
    </row>
    <row r="28" spans="1:23" x14ac:dyDescent="0.2">
      <c r="B28" t="s">
        <v>20</v>
      </c>
      <c r="C28" s="21">
        <f>C26*C27</f>
        <v>11922.773536895682</v>
      </c>
      <c r="D28" s="21">
        <f>C28+(D26*D27)</f>
        <v>12590.44885496184</v>
      </c>
      <c r="E28" s="21">
        <f>C28+(E26*E27)</f>
        <v>14876.544529262097</v>
      </c>
      <c r="F28" s="21">
        <f>C28+(F26*F27)</f>
        <v>37251.359796437682</v>
      </c>
      <c r="G28" s="8"/>
      <c r="H28" s="8"/>
      <c r="I28" s="8"/>
      <c r="J28" s="8"/>
      <c r="M28" s="8"/>
      <c r="N28" s="9"/>
      <c r="O28" s="9"/>
      <c r="Q28" s="8"/>
      <c r="R28" s="8"/>
      <c r="S28" s="8"/>
    </row>
    <row r="29" spans="1:23" x14ac:dyDescent="0.2">
      <c r="B29" t="s">
        <v>71</v>
      </c>
      <c r="C29" s="8">
        <f>C28*C30</f>
        <v>7153.6641221374093</v>
      </c>
      <c r="D29" s="8">
        <f>D28*D30</f>
        <v>1259.0448854961842</v>
      </c>
      <c r="E29" s="8">
        <f>E28*E30</f>
        <v>2231.4816793893146</v>
      </c>
      <c r="F29" s="8">
        <f>F28*F30</f>
        <v>5587.7039694656523</v>
      </c>
      <c r="G29" s="8"/>
      <c r="H29" s="8">
        <f>SUM(C29:F29)</f>
        <v>16231.894656488561</v>
      </c>
      <c r="I29" s="8">
        <f>H29*0.9</f>
        <v>14608.705190839704</v>
      </c>
      <c r="J29" s="8">
        <f>H29*1.1</f>
        <v>17855.084122137418</v>
      </c>
      <c r="L29">
        <v>11</v>
      </c>
      <c r="M29" s="8">
        <f>'THE TOOL'!$K$19</f>
        <v>0</v>
      </c>
      <c r="N29" s="9">
        <f>M29*0.9</f>
        <v>0</v>
      </c>
      <c r="O29" s="9">
        <f>M29*1.1</f>
        <v>0</v>
      </c>
      <c r="Q29" s="8">
        <f>M29*H29</f>
        <v>0</v>
      </c>
      <c r="R29" s="8">
        <f>N29*I29</f>
        <v>0</v>
      </c>
      <c r="S29" s="8">
        <f>O29*J29</f>
        <v>0</v>
      </c>
      <c r="U29" s="8">
        <f>ROUND(Q29,-3)</f>
        <v>0</v>
      </c>
      <c r="V29" s="8">
        <f>ROUND(R29,-3)</f>
        <v>0</v>
      </c>
      <c r="W29" s="8">
        <f>ROUND(S29,-3)</f>
        <v>0</v>
      </c>
    </row>
    <row r="30" spans="1:23" x14ac:dyDescent="0.2">
      <c r="B30" t="s">
        <v>75</v>
      </c>
      <c r="C30" s="24">
        <v>0.6</v>
      </c>
      <c r="D30" s="24">
        <v>0.1</v>
      </c>
      <c r="E30" s="24">
        <v>0.15</v>
      </c>
      <c r="F30" s="24">
        <v>0.15</v>
      </c>
      <c r="G30" s="8"/>
      <c r="H30" s="8"/>
      <c r="I30" s="8"/>
      <c r="J30" s="8"/>
      <c r="M30" s="8"/>
      <c r="N30" s="9"/>
      <c r="O30" s="9"/>
      <c r="Q30" s="8"/>
      <c r="R30" s="8"/>
      <c r="S30" s="8"/>
    </row>
    <row r="31" spans="1:23" x14ac:dyDescent="0.2">
      <c r="C31" s="17"/>
      <c r="D31" s="17"/>
      <c r="E31" s="17"/>
      <c r="F31" s="17"/>
      <c r="Q31" s="8"/>
    </row>
    <row r="32" spans="1:23" x14ac:dyDescent="0.2">
      <c r="C32" s="17"/>
      <c r="D32" s="17"/>
      <c r="E32" s="17"/>
      <c r="F32" s="17"/>
      <c r="M32" s="9" t="e">
        <f>#REF!</f>
        <v>#REF!</v>
      </c>
      <c r="N32" s="9"/>
      <c r="O32" s="9"/>
      <c r="Q32" s="9">
        <f>SUM(Q11:Q29)</f>
        <v>0</v>
      </c>
      <c r="R32" s="9">
        <f>SUM(R11:R29)</f>
        <v>0</v>
      </c>
      <c r="S32" s="9">
        <f>SUM(S11:S29)</f>
        <v>0</v>
      </c>
      <c r="U32" s="8"/>
      <c r="V32" s="8"/>
      <c r="W32" s="8"/>
    </row>
  </sheetData>
  <mergeCells count="10">
    <mergeCell ref="H1:J1"/>
    <mergeCell ref="A1:F1"/>
    <mergeCell ref="U3:W3"/>
    <mergeCell ref="Q1:S1"/>
    <mergeCell ref="U1:W1"/>
    <mergeCell ref="M1:O1"/>
    <mergeCell ref="L3:O3"/>
    <mergeCell ref="H3:J3"/>
    <mergeCell ref="A3:F3"/>
    <mergeCell ref="Q3:S3"/>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6:O26"/>
  <sheetViews>
    <sheetView showGridLines="0" tabSelected="1" zoomScaleNormal="100" zoomScaleSheetLayoutView="80" workbookViewId="0">
      <selection activeCell="B36" sqref="B36"/>
    </sheetView>
  </sheetViews>
  <sheetFormatPr defaultColWidth="0" defaultRowHeight="12.75" x14ac:dyDescent="0.2"/>
  <cols>
    <col min="1" max="1" width="4.7109375" style="26" customWidth="1"/>
    <col min="2" max="2" width="240.7109375" style="26" customWidth="1"/>
    <col min="3" max="3" width="4.7109375" style="26" customWidth="1"/>
    <col min="4" max="11" width="8.85546875" style="26" hidden="1" customWidth="1"/>
    <col min="12" max="15" width="9.140625" style="26" hidden="1" customWidth="1"/>
    <col min="16" max="16384" width="8.85546875" style="26" hidden="1"/>
  </cols>
  <sheetData>
    <row r="6" spans="2:6" x14ac:dyDescent="0.2">
      <c r="F6"/>
    </row>
    <row r="12" spans="2:6" ht="44.25" x14ac:dyDescent="0.55000000000000004">
      <c r="B12" s="86" t="s">
        <v>130</v>
      </c>
    </row>
    <row r="13" spans="2:6" ht="23.25" x14ac:dyDescent="0.35">
      <c r="B13" s="37" t="s">
        <v>129</v>
      </c>
    </row>
    <row r="18" spans="2:6" x14ac:dyDescent="0.2">
      <c r="B18"/>
    </row>
    <row r="26" spans="2:6" x14ac:dyDescent="0.2">
      <c r="F26"/>
    </row>
  </sheetData>
  <phoneticPr fontId="0" type="noConversion"/>
  <pageMargins left="0.75" right="0.75" top="1" bottom="1" header="0.5" footer="0.5"/>
  <pageSetup paperSize="9" scale="36"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B30"/>
  <sheetViews>
    <sheetView zoomScaleNormal="100" workbookViewId="0">
      <selection activeCell="B10" sqref="B10"/>
    </sheetView>
  </sheetViews>
  <sheetFormatPr defaultColWidth="0" defaultRowHeight="12.75" x14ac:dyDescent="0.2"/>
  <cols>
    <col min="1" max="1" width="4.7109375" style="29" customWidth="1"/>
    <col min="2" max="2" width="240.7109375" style="29" customWidth="1"/>
    <col min="3" max="3" width="4.7109375" style="29" customWidth="1"/>
    <col min="4" max="16384" width="0" style="29" hidden="1"/>
  </cols>
  <sheetData>
    <row r="2" spans="2:2" ht="30" x14ac:dyDescent="0.4">
      <c r="B2" s="87" t="s">
        <v>131</v>
      </c>
    </row>
    <row r="4" spans="2:2" s="27" customFormat="1" x14ac:dyDescent="0.2">
      <c r="B4" s="33" t="s">
        <v>82</v>
      </c>
    </row>
    <row r="5" spans="2:2" s="31" customFormat="1" x14ac:dyDescent="0.2">
      <c r="B5" s="29"/>
    </row>
    <row r="6" spans="2:2" s="31" customFormat="1" x14ac:dyDescent="0.2">
      <c r="B6" s="33" t="s">
        <v>84</v>
      </c>
    </row>
    <row r="7" spans="2:2" s="31" customFormat="1" x14ac:dyDescent="0.2">
      <c r="B7" s="29"/>
    </row>
    <row r="8" spans="2:2" s="31" customFormat="1" x14ac:dyDescent="0.2">
      <c r="B8" s="34" t="s">
        <v>83</v>
      </c>
    </row>
    <row r="9" spans="2:2" s="31" customFormat="1" x14ac:dyDescent="0.2">
      <c r="B9" s="29"/>
    </row>
    <row r="10" spans="2:2" s="31" customFormat="1" x14ac:dyDescent="0.2">
      <c r="B10" s="34" t="s">
        <v>132</v>
      </c>
    </row>
    <row r="12" spans="2:2" ht="13.5" thickBot="1" x14ac:dyDescent="0.25"/>
    <row r="13" spans="2:2" x14ac:dyDescent="0.2">
      <c r="B13" s="38"/>
    </row>
    <row r="14" spans="2:2" x14ac:dyDescent="0.2">
      <c r="B14" s="40" t="s">
        <v>133</v>
      </c>
    </row>
    <row r="15" spans="2:2" x14ac:dyDescent="0.2">
      <c r="B15" s="41"/>
    </row>
    <row r="16" spans="2:2" s="28" customFormat="1" x14ac:dyDescent="0.2">
      <c r="B16" s="42" t="s">
        <v>134</v>
      </c>
    </row>
    <row r="17" spans="2:2" s="28" customFormat="1" x14ac:dyDescent="0.2">
      <c r="B17" s="43" t="s">
        <v>105</v>
      </c>
    </row>
    <row r="18" spans="2:2" x14ac:dyDescent="0.2">
      <c r="B18" s="43" t="s">
        <v>85</v>
      </c>
    </row>
    <row r="19" spans="2:2" s="28" customFormat="1" x14ac:dyDescent="0.2">
      <c r="B19" s="43" t="s">
        <v>153</v>
      </c>
    </row>
    <row r="20" spans="2:2" s="28" customFormat="1" x14ac:dyDescent="0.2">
      <c r="B20" s="43" t="s">
        <v>86</v>
      </c>
    </row>
    <row r="21" spans="2:2" ht="13.5" thickBot="1" x14ac:dyDescent="0.25">
      <c r="B21" s="39"/>
    </row>
    <row r="22" spans="2:2" x14ac:dyDescent="0.2">
      <c r="B22" s="32"/>
    </row>
    <row r="23" spans="2:2" x14ac:dyDescent="0.2">
      <c r="B23" s="32"/>
    </row>
    <row r="30" spans="2:2" hidden="1" x14ac:dyDescent="0.2"/>
  </sheetData>
  <phoneticPr fontId="9" type="noConversion"/>
  <hyperlinks>
    <hyperlink ref="B4" location="Introduction!A1" display="1: Introduction"/>
    <hyperlink ref="B6" location="'How to use'!A1" display="2: How to use this productivity"/>
    <hyperlink ref="B8" location="'Understanding the results'!A1" display="Understanding the results"/>
    <hyperlink ref="B10" location="'The Tool'!A1" display="4: The Tool"/>
  </hyperlink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27"/>
  <sheetViews>
    <sheetView zoomScaleNormal="100" workbookViewId="0">
      <selection activeCell="B26" sqref="B26"/>
    </sheetView>
  </sheetViews>
  <sheetFormatPr defaultColWidth="0" defaultRowHeight="12.75" x14ac:dyDescent="0.2"/>
  <cols>
    <col min="1" max="1" width="3.28515625" style="29" customWidth="1"/>
    <col min="2" max="2" width="240.7109375" style="29" customWidth="1"/>
    <col min="3" max="3" width="4.42578125" style="29" customWidth="1"/>
    <col min="4" max="16384" width="0" style="29" hidden="1"/>
  </cols>
  <sheetData>
    <row r="2" spans="2:2" s="31" customFormat="1" ht="30" x14ac:dyDescent="0.4">
      <c r="B2" s="87" t="s">
        <v>135</v>
      </c>
    </row>
    <row r="3" spans="2:2" s="31" customFormat="1" x14ac:dyDescent="0.2">
      <c r="B3" s="36"/>
    </row>
    <row r="4" spans="2:2" s="31" customFormat="1" ht="15" x14ac:dyDescent="0.2">
      <c r="B4" s="88" t="s">
        <v>136</v>
      </c>
    </row>
    <row r="6" spans="2:2" ht="30" x14ac:dyDescent="0.2">
      <c r="B6" s="89" t="s">
        <v>137</v>
      </c>
    </row>
    <row r="8" spans="2:2" s="31" customFormat="1" ht="15" x14ac:dyDescent="0.2">
      <c r="B8" s="88" t="s">
        <v>138</v>
      </c>
    </row>
    <row r="10" spans="2:2" ht="15" x14ac:dyDescent="0.2">
      <c r="B10" s="89" t="s">
        <v>127</v>
      </c>
    </row>
    <row r="11" spans="2:2" x14ac:dyDescent="0.2">
      <c r="B11" s="28"/>
    </row>
    <row r="12" spans="2:2" ht="15" x14ac:dyDescent="0.2">
      <c r="B12" s="90" t="s">
        <v>139</v>
      </c>
    </row>
    <row r="13" spans="2:2" ht="15" x14ac:dyDescent="0.2">
      <c r="B13" s="91" t="s">
        <v>79</v>
      </c>
    </row>
    <row r="15" spans="2:2" ht="15" x14ac:dyDescent="0.2">
      <c r="B15" s="89" t="s">
        <v>87</v>
      </c>
    </row>
    <row r="17" spans="2:2" ht="15" x14ac:dyDescent="0.2">
      <c r="B17" s="92" t="s">
        <v>106</v>
      </c>
    </row>
    <row r="18" spans="2:2" ht="15" x14ac:dyDescent="0.2">
      <c r="B18" s="92" t="s">
        <v>107</v>
      </c>
    </row>
    <row r="19" spans="2:2" ht="15" x14ac:dyDescent="0.2">
      <c r="B19" s="92" t="s">
        <v>108</v>
      </c>
    </row>
    <row r="20" spans="2:2" ht="15" x14ac:dyDescent="0.2">
      <c r="B20" s="92" t="s">
        <v>109</v>
      </c>
    </row>
    <row r="22" spans="2:2" ht="15" x14ac:dyDescent="0.2">
      <c r="B22" s="89" t="s">
        <v>110</v>
      </c>
    </row>
    <row r="23" spans="2:2" ht="15" x14ac:dyDescent="0.2">
      <c r="B23" s="91" t="s">
        <v>125</v>
      </c>
    </row>
    <row r="24" spans="2:2" x14ac:dyDescent="0.2">
      <c r="B24" s="35"/>
    </row>
    <row r="25" spans="2:2" ht="15" x14ac:dyDescent="0.2">
      <c r="B25" s="90" t="s">
        <v>88</v>
      </c>
    </row>
    <row r="27" spans="2:2" s="31" customFormat="1" x14ac:dyDescent="0.2">
      <c r="B27" s="30"/>
    </row>
  </sheetData>
  <phoneticPr fontId="9" type="noConversion"/>
  <hyperlinks>
    <hyperlink ref="B13" r:id="rId1"/>
    <hyperlink ref="B23" r:id="rId2"/>
  </hyperlinks>
  <pageMargins left="0.75" right="0.75" top="1" bottom="1" header="0.5" footer="0.5"/>
  <pageSetup paperSize="9"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B29"/>
  <sheetViews>
    <sheetView zoomScale="85" zoomScaleNormal="85" workbookViewId="0">
      <selection activeCell="B4" sqref="B4"/>
    </sheetView>
  </sheetViews>
  <sheetFormatPr defaultColWidth="0" defaultRowHeight="15" x14ac:dyDescent="0.2"/>
  <cols>
    <col min="1" max="1" width="3.7109375" style="90" customWidth="1"/>
    <col min="2" max="2" width="240.7109375" style="90" customWidth="1"/>
    <col min="3" max="3" width="6.28515625" style="90" customWidth="1"/>
    <col min="4" max="16384" width="0" style="90" hidden="1"/>
  </cols>
  <sheetData>
    <row r="2" spans="2:2" ht="30" x14ac:dyDescent="0.4">
      <c r="B2" s="87" t="s">
        <v>150</v>
      </c>
    </row>
    <row r="3" spans="2:2" ht="15.75" x14ac:dyDescent="0.25">
      <c r="B3" s="93"/>
    </row>
    <row r="4" spans="2:2" x14ac:dyDescent="0.2">
      <c r="B4" s="89" t="s">
        <v>151</v>
      </c>
    </row>
    <row r="5" spans="2:2" x14ac:dyDescent="0.2">
      <c r="B5" s="89"/>
    </row>
    <row r="6" spans="2:2" ht="15.75" x14ac:dyDescent="0.25">
      <c r="B6" s="94" t="s">
        <v>89</v>
      </c>
    </row>
    <row r="7" spans="2:2" ht="15.75" x14ac:dyDescent="0.25">
      <c r="B7" s="94"/>
    </row>
    <row r="8" spans="2:2" ht="15.75" x14ac:dyDescent="0.25">
      <c r="B8" s="89" t="s">
        <v>143</v>
      </c>
    </row>
    <row r="9" spans="2:2" x14ac:dyDescent="0.2">
      <c r="B9" s="95"/>
    </row>
    <row r="10" spans="2:2" ht="15.75" x14ac:dyDescent="0.25">
      <c r="B10" s="94" t="s">
        <v>90</v>
      </c>
    </row>
    <row r="11" spans="2:2" ht="15.75" x14ac:dyDescent="0.25">
      <c r="B11" s="94"/>
    </row>
    <row r="12" spans="2:2" ht="15.75" x14ac:dyDescent="0.25">
      <c r="B12" s="89" t="s">
        <v>144</v>
      </c>
    </row>
    <row r="13" spans="2:2" x14ac:dyDescent="0.2">
      <c r="B13" s="89"/>
    </row>
    <row r="14" spans="2:2" ht="30.75" x14ac:dyDescent="0.2">
      <c r="B14" s="89" t="s">
        <v>140</v>
      </c>
    </row>
    <row r="15" spans="2:2" ht="15.75" x14ac:dyDescent="0.25">
      <c r="B15" s="89" t="s">
        <v>145</v>
      </c>
    </row>
    <row r="16" spans="2:2" x14ac:dyDescent="0.2">
      <c r="B16" s="89"/>
    </row>
    <row r="17" spans="2:2" ht="15.75" x14ac:dyDescent="0.25">
      <c r="B17" s="89" t="s">
        <v>141</v>
      </c>
    </row>
    <row r="19" spans="2:2" ht="15.75" x14ac:dyDescent="0.25">
      <c r="B19" s="94" t="s">
        <v>91</v>
      </c>
    </row>
    <row r="20" spans="2:2" ht="15.75" x14ac:dyDescent="0.25">
      <c r="B20" s="94"/>
    </row>
    <row r="21" spans="2:2" x14ac:dyDescent="0.2">
      <c r="B21" s="95" t="s">
        <v>112</v>
      </c>
    </row>
    <row r="22" spans="2:2" x14ac:dyDescent="0.2">
      <c r="B22" s="95"/>
    </row>
    <row r="23" spans="2:2" ht="15.75" x14ac:dyDescent="0.25">
      <c r="B23" s="96" t="s">
        <v>111</v>
      </c>
    </row>
    <row r="24" spans="2:2" ht="15.75" x14ac:dyDescent="0.25">
      <c r="B24" s="96"/>
    </row>
    <row r="25" spans="2:2" ht="15.75" x14ac:dyDescent="0.25">
      <c r="B25" s="89" t="s">
        <v>142</v>
      </c>
    </row>
    <row r="26" spans="2:2" ht="15.75" x14ac:dyDescent="0.25">
      <c r="B26" s="94" t="s">
        <v>123</v>
      </c>
    </row>
    <row r="27" spans="2:2" x14ac:dyDescent="0.2">
      <c r="B27" s="95"/>
    </row>
    <row r="29" spans="2:2" x14ac:dyDescent="0.2">
      <c r="B29" s="97"/>
    </row>
  </sheetData>
  <phoneticPr fontId="9"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zoomScale="85" zoomScaleNormal="85" workbookViewId="0">
      <selection activeCell="B17" sqref="B17"/>
    </sheetView>
  </sheetViews>
  <sheetFormatPr defaultColWidth="0" defaultRowHeight="15" x14ac:dyDescent="0.2"/>
  <cols>
    <col min="1" max="1" width="3.28515625" style="90" customWidth="1"/>
    <col min="2" max="2" width="240.7109375" style="90" customWidth="1"/>
    <col min="3" max="3" width="4.42578125" style="90" customWidth="1"/>
    <col min="4" max="16384" width="0" style="90" hidden="1"/>
  </cols>
  <sheetData>
    <row r="2" spans="2:2" s="98" customFormat="1" ht="30" x14ac:dyDescent="0.4">
      <c r="B2" s="87" t="s">
        <v>147</v>
      </c>
    </row>
    <row r="3" spans="2:2" s="98" customFormat="1" ht="15.75" x14ac:dyDescent="0.25">
      <c r="B3" s="99"/>
    </row>
    <row r="4" spans="2:2" x14ac:dyDescent="0.2">
      <c r="B4" s="89" t="s">
        <v>92</v>
      </c>
    </row>
    <row r="6" spans="2:2" s="98" customFormat="1" ht="15.75" x14ac:dyDescent="0.25">
      <c r="B6" s="100" t="s">
        <v>146</v>
      </c>
    </row>
    <row r="8" spans="2:2" ht="15.75" x14ac:dyDescent="0.25">
      <c r="B8" s="101" t="s">
        <v>148</v>
      </c>
    </row>
    <row r="9" spans="2:2" x14ac:dyDescent="0.2">
      <c r="B9" s="101" t="s">
        <v>124</v>
      </c>
    </row>
    <row r="11" spans="2:2" ht="15.75" x14ac:dyDescent="0.25">
      <c r="B11" s="102" t="s">
        <v>149</v>
      </c>
    </row>
    <row r="13" spans="2:2" x14ac:dyDescent="0.2">
      <c r="B13" s="89" t="s">
        <v>93</v>
      </c>
    </row>
    <row r="15" spans="2:2" x14ac:dyDescent="0.2">
      <c r="B15" s="92" t="s">
        <v>94</v>
      </c>
    </row>
    <row r="16" spans="2:2" x14ac:dyDescent="0.2">
      <c r="B16" s="92"/>
    </row>
    <row r="17" spans="2:2" x14ac:dyDescent="0.2">
      <c r="B17" s="92" t="s">
        <v>95</v>
      </c>
    </row>
    <row r="18" spans="2:2" x14ac:dyDescent="0.2">
      <c r="B18" s="92"/>
    </row>
    <row r="19" spans="2:2" x14ac:dyDescent="0.2">
      <c r="B19" s="90" t="s">
        <v>96</v>
      </c>
    </row>
    <row r="20" spans="2:2" x14ac:dyDescent="0.2">
      <c r="B20" s="89"/>
    </row>
    <row r="21" spans="2:2" x14ac:dyDescent="0.2">
      <c r="B21" s="91"/>
    </row>
    <row r="22" spans="2:2" x14ac:dyDescent="0.2">
      <c r="B22" s="91"/>
    </row>
    <row r="25" spans="2:2" s="98" customFormat="1" ht="15.75" x14ac:dyDescent="0.25">
      <c r="B25" s="103"/>
    </row>
  </sheetData>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8"/>
  <sheetViews>
    <sheetView zoomScale="85" zoomScaleNormal="85" workbookViewId="0">
      <selection activeCell="A2" sqref="A2:W2"/>
    </sheetView>
  </sheetViews>
  <sheetFormatPr defaultColWidth="0" defaultRowHeight="12.75" x14ac:dyDescent="0.2"/>
  <cols>
    <col min="1" max="10" width="8.85546875" style="44" customWidth="1"/>
    <col min="11" max="11" width="8.85546875" style="45" customWidth="1"/>
    <col min="12" max="23" width="8.85546875" style="44" customWidth="1"/>
    <col min="24" max="16384" width="8.85546875" style="44" hidden="1"/>
  </cols>
  <sheetData>
    <row r="2" spans="1:23" s="29" customFormat="1" ht="30" x14ac:dyDescent="0.4">
      <c r="A2" s="108" t="s">
        <v>152</v>
      </c>
      <c r="B2" s="108"/>
      <c r="C2" s="108"/>
      <c r="D2" s="108"/>
      <c r="E2" s="108"/>
      <c r="F2" s="108"/>
      <c r="G2" s="108"/>
      <c r="H2" s="108"/>
      <c r="I2" s="108"/>
      <c r="J2" s="108"/>
      <c r="K2" s="108"/>
      <c r="L2" s="108"/>
      <c r="M2" s="108"/>
      <c r="N2" s="108"/>
      <c r="O2" s="108"/>
      <c r="P2" s="108"/>
      <c r="Q2" s="108"/>
      <c r="R2" s="108"/>
      <c r="S2" s="108"/>
      <c r="T2" s="108"/>
      <c r="U2" s="108"/>
      <c r="V2" s="108"/>
      <c r="W2" s="108"/>
    </row>
    <row r="3" spans="1:23" s="29" customFormat="1" x14ac:dyDescent="0.2">
      <c r="A3" s="48"/>
      <c r="B3" s="48"/>
      <c r="C3" s="48"/>
      <c r="D3" s="48"/>
      <c r="E3" s="48"/>
      <c r="F3" s="48"/>
      <c r="G3" s="48"/>
      <c r="H3" s="48"/>
      <c r="I3" s="48"/>
      <c r="J3" s="48"/>
      <c r="K3" s="48"/>
      <c r="L3" s="48"/>
      <c r="M3" s="48"/>
      <c r="N3" s="48"/>
      <c r="O3" s="48"/>
    </row>
    <row r="4" spans="1:23" s="50" customFormat="1" x14ac:dyDescent="0.2">
      <c r="A4" s="49"/>
      <c r="B4" s="49"/>
      <c r="C4" s="49"/>
      <c r="D4" s="49"/>
      <c r="E4" s="49"/>
      <c r="F4" s="49"/>
      <c r="G4" s="49"/>
      <c r="H4" s="49"/>
      <c r="I4" s="49"/>
      <c r="J4" s="49"/>
      <c r="K4" s="49"/>
      <c r="L4" s="49"/>
      <c r="M4" s="49"/>
      <c r="N4" s="49"/>
      <c r="O4" s="49"/>
    </row>
    <row r="5" spans="1:23" s="50" customFormat="1" x14ac:dyDescent="0.2">
      <c r="B5" s="51" t="s">
        <v>113</v>
      </c>
      <c r="K5" s="52"/>
    </row>
    <row r="6" spans="1:23" s="50" customFormat="1" ht="13.15" customHeight="1" x14ac:dyDescent="0.2">
      <c r="B6" s="51" t="s">
        <v>114</v>
      </c>
      <c r="D6" s="53"/>
      <c r="E6" s="53"/>
      <c r="F6" s="53"/>
      <c r="G6" s="53"/>
      <c r="K6" s="52"/>
    </row>
    <row r="7" spans="1:23" s="50" customFormat="1" ht="13.15" customHeight="1" x14ac:dyDescent="0.2">
      <c r="B7" s="51"/>
      <c r="D7" s="53"/>
      <c r="E7" s="53"/>
      <c r="F7" s="53"/>
      <c r="G7" s="53"/>
      <c r="K7" s="52"/>
    </row>
    <row r="8" spans="1:23" s="50" customFormat="1" x14ac:dyDescent="0.2">
      <c r="B8" s="54" t="s">
        <v>115</v>
      </c>
      <c r="C8" s="53"/>
      <c r="D8" s="53"/>
      <c r="E8" s="53"/>
      <c r="F8" s="53"/>
      <c r="G8" s="53"/>
      <c r="K8" s="46"/>
    </row>
    <row r="9" spans="1:23" s="50" customFormat="1" x14ac:dyDescent="0.2">
      <c r="K9" s="52"/>
    </row>
    <row r="11" spans="1:23" s="56" customFormat="1" x14ac:dyDescent="0.2">
      <c r="K11" s="57"/>
    </row>
    <row r="12" spans="1:23" s="56" customFormat="1" ht="12.6" customHeight="1" x14ac:dyDescent="0.2">
      <c r="B12" s="58" t="s">
        <v>116</v>
      </c>
      <c r="K12" s="57"/>
      <c r="M12" s="59"/>
      <c r="N12" s="59"/>
      <c r="O12" s="59"/>
      <c r="P12" s="59"/>
      <c r="Q12" s="59"/>
    </row>
    <row r="13" spans="1:23" s="56" customFormat="1" x14ac:dyDescent="0.2">
      <c r="B13" s="58" t="s">
        <v>117</v>
      </c>
      <c r="K13" s="57"/>
      <c r="M13" s="60" t="s">
        <v>119</v>
      </c>
      <c r="O13" s="61"/>
      <c r="P13" s="61"/>
      <c r="Q13" s="61"/>
    </row>
    <row r="14" spans="1:23" s="56" customFormat="1" x14ac:dyDescent="0.2">
      <c r="B14" s="58"/>
      <c r="K14" s="57"/>
      <c r="M14" s="60" t="s">
        <v>120</v>
      </c>
      <c r="N14" s="61"/>
      <c r="O14" s="61"/>
      <c r="P14" s="61"/>
      <c r="Q14" s="61"/>
    </row>
    <row r="15" spans="1:23" s="56" customFormat="1" x14ac:dyDescent="0.2">
      <c r="B15" s="59" t="s">
        <v>118</v>
      </c>
      <c r="K15" s="57"/>
      <c r="M15" s="60"/>
      <c r="N15" s="61"/>
      <c r="O15" s="61"/>
      <c r="P15" s="61"/>
      <c r="Q15" s="61"/>
    </row>
    <row r="16" spans="1:23" s="56" customFormat="1" x14ac:dyDescent="0.2">
      <c r="J16" s="56" t="s">
        <v>19</v>
      </c>
      <c r="K16" s="47"/>
      <c r="L16" s="62"/>
      <c r="M16" s="56" t="s">
        <v>19</v>
      </c>
      <c r="N16" s="79">
        <f>$K$8*$O16</f>
        <v>0</v>
      </c>
      <c r="O16" s="74">
        <v>0.34900000000000003</v>
      </c>
    </row>
    <row r="17" spans="2:15" s="56" customFormat="1" ht="13.15" customHeight="1" x14ac:dyDescent="0.2">
      <c r="B17" s="57"/>
      <c r="D17" s="63"/>
      <c r="E17" s="63"/>
      <c r="F17" s="63"/>
      <c r="G17" s="63"/>
      <c r="J17" s="56" t="s">
        <v>44</v>
      </c>
      <c r="K17" s="47"/>
      <c r="L17" s="62"/>
      <c r="M17" s="56" t="s">
        <v>44</v>
      </c>
      <c r="N17" s="79">
        <f>$K$8*$O17</f>
        <v>0</v>
      </c>
      <c r="O17" s="74">
        <v>0.41199999999999998</v>
      </c>
    </row>
    <row r="18" spans="2:15" s="56" customFormat="1" x14ac:dyDescent="0.2">
      <c r="B18" s="57"/>
      <c r="C18" s="63"/>
      <c r="D18" s="63"/>
      <c r="E18" s="63"/>
      <c r="F18" s="63"/>
      <c r="G18" s="63"/>
      <c r="J18" s="56" t="s">
        <v>23</v>
      </c>
      <c r="K18" s="47"/>
      <c r="L18" s="62"/>
      <c r="M18" s="56" t="s">
        <v>23</v>
      </c>
      <c r="N18" s="79">
        <f>$K$8*$O18</f>
        <v>0</v>
      </c>
      <c r="O18" s="74">
        <v>0.129</v>
      </c>
    </row>
    <row r="19" spans="2:15" s="56" customFormat="1" x14ac:dyDescent="0.2">
      <c r="J19" s="56" t="s">
        <v>74</v>
      </c>
      <c r="K19" s="47"/>
      <c r="L19" s="62"/>
      <c r="M19" s="56" t="s">
        <v>74</v>
      </c>
      <c r="N19" s="79">
        <f>$K$8*$O19</f>
        <v>0</v>
      </c>
      <c r="O19" s="74">
        <v>0.11</v>
      </c>
    </row>
    <row r="20" spans="2:15" s="56" customFormat="1" x14ac:dyDescent="0.2">
      <c r="K20" s="57"/>
    </row>
    <row r="21" spans="2:15" s="56" customFormat="1" x14ac:dyDescent="0.2">
      <c r="J21" s="56" t="s">
        <v>45</v>
      </c>
      <c r="K21" s="55">
        <f>SUM(K16:K19)</f>
        <v>0</v>
      </c>
    </row>
    <row r="22" spans="2:15" s="56" customFormat="1" x14ac:dyDescent="0.2">
      <c r="J22" s="64"/>
      <c r="K22" s="65" t="str">
        <f>IF(K21=K8,"   ","ERROR")</f>
        <v xml:space="preserve">   </v>
      </c>
    </row>
    <row r="24" spans="2:15" s="50" customFormat="1" x14ac:dyDescent="0.2">
      <c r="K24" s="52"/>
    </row>
    <row r="25" spans="2:15" s="50" customFormat="1" ht="25.5" x14ac:dyDescent="0.2">
      <c r="B25" s="67" t="s">
        <v>121</v>
      </c>
      <c r="C25" s="53"/>
      <c r="D25" s="53"/>
      <c r="E25" s="53"/>
      <c r="F25" s="53"/>
      <c r="G25" s="53"/>
      <c r="H25" s="53" t="s">
        <v>128</v>
      </c>
      <c r="I25" s="53"/>
      <c r="J25" s="53"/>
      <c r="K25" s="53"/>
    </row>
    <row r="26" spans="2:15" s="50" customFormat="1" x14ac:dyDescent="0.2">
      <c r="B26" s="50" t="s">
        <v>78</v>
      </c>
      <c r="C26" s="52"/>
      <c r="D26" s="52"/>
    </row>
    <row r="27" spans="2:15" s="50" customFormat="1" x14ac:dyDescent="0.2"/>
    <row r="28" spans="2:15" s="50" customFormat="1" ht="13.15" customHeight="1" x14ac:dyDescent="0.2">
      <c r="B28" s="68"/>
      <c r="E28" s="109" t="s">
        <v>32</v>
      </c>
      <c r="F28" s="110"/>
      <c r="I28" s="109" t="s">
        <v>37</v>
      </c>
      <c r="J28" s="110"/>
      <c r="M28" s="109" t="s">
        <v>38</v>
      </c>
      <c r="N28" s="110"/>
    </row>
    <row r="29" spans="2:15" s="50" customFormat="1" x14ac:dyDescent="0.2">
      <c r="B29" s="68"/>
      <c r="C29" s="71"/>
      <c r="E29" s="68"/>
      <c r="J29" s="71"/>
    </row>
    <row r="30" spans="2:15" s="50" customFormat="1" x14ac:dyDescent="0.2">
      <c r="B30" s="75" t="s">
        <v>19</v>
      </c>
      <c r="C30" s="66"/>
      <c r="D30" s="66"/>
      <c r="E30" s="111">
        <f>'pressure ulcers costs workings '!U11</f>
        <v>0</v>
      </c>
      <c r="F30" s="112"/>
      <c r="G30" s="66"/>
      <c r="H30" s="66"/>
      <c r="I30" s="111">
        <f>'pressure ulcers costs workings '!V11</f>
        <v>0</v>
      </c>
      <c r="J30" s="112"/>
      <c r="K30" s="69"/>
      <c r="L30" s="66"/>
      <c r="M30" s="111">
        <f>'pressure ulcers costs workings '!W11</f>
        <v>0</v>
      </c>
      <c r="N30" s="112"/>
    </row>
    <row r="31" spans="2:15" s="50" customFormat="1" x14ac:dyDescent="0.2">
      <c r="B31" s="76"/>
      <c r="C31" s="72"/>
      <c r="E31" s="73"/>
      <c r="J31" s="72"/>
      <c r="M31" s="72"/>
    </row>
    <row r="32" spans="2:15" s="50" customFormat="1" x14ac:dyDescent="0.2">
      <c r="B32" s="75" t="s">
        <v>44</v>
      </c>
      <c r="C32" s="66"/>
      <c r="D32" s="66"/>
      <c r="E32" s="111">
        <f>'pressure ulcers costs workings '!U17</f>
        <v>0</v>
      </c>
      <c r="F32" s="112"/>
      <c r="G32" s="66"/>
      <c r="H32" s="66"/>
      <c r="I32" s="111">
        <f>'pressure ulcers costs workings '!V17</f>
        <v>0</v>
      </c>
      <c r="J32" s="112"/>
      <c r="K32" s="69"/>
      <c r="L32" s="66"/>
      <c r="M32" s="111">
        <f>'pressure ulcers costs workings '!W17</f>
        <v>0</v>
      </c>
      <c r="N32" s="112"/>
    </row>
    <row r="33" spans="1:23" s="50" customFormat="1" x14ac:dyDescent="0.2">
      <c r="B33" s="76"/>
      <c r="C33" s="72"/>
      <c r="E33" s="73"/>
      <c r="I33" s="72"/>
      <c r="M33" s="72"/>
    </row>
    <row r="34" spans="1:23" s="50" customFormat="1" x14ac:dyDescent="0.2">
      <c r="B34" s="75" t="s">
        <v>23</v>
      </c>
      <c r="C34" s="66"/>
      <c r="D34" s="66"/>
      <c r="E34" s="111">
        <f>'pressure ulcers costs workings '!U23</f>
        <v>0</v>
      </c>
      <c r="F34" s="112"/>
      <c r="G34" s="66"/>
      <c r="H34" s="66"/>
      <c r="I34" s="111">
        <f>'pressure ulcers costs workings '!V23</f>
        <v>0</v>
      </c>
      <c r="J34" s="112"/>
      <c r="K34" s="69"/>
      <c r="L34" s="66"/>
      <c r="M34" s="111">
        <f>'pressure ulcers costs workings '!W23</f>
        <v>0</v>
      </c>
      <c r="N34" s="112"/>
    </row>
    <row r="35" spans="1:23" s="50" customFormat="1" ht="15.75" customHeight="1" x14ac:dyDescent="0.2">
      <c r="B35" s="76"/>
      <c r="C35" s="72"/>
      <c r="E35" s="73"/>
      <c r="I35" s="72"/>
      <c r="M35" s="72"/>
    </row>
    <row r="36" spans="1:23" s="50" customFormat="1" x14ac:dyDescent="0.2">
      <c r="B36" s="75" t="s">
        <v>24</v>
      </c>
      <c r="C36" s="66"/>
      <c r="D36" s="66"/>
      <c r="E36" s="111">
        <f>'pressure ulcers costs workings '!U29</f>
        <v>0</v>
      </c>
      <c r="F36" s="112"/>
      <c r="G36" s="66"/>
      <c r="H36" s="66"/>
      <c r="I36" s="111">
        <f>'pressure ulcers costs workings '!V29</f>
        <v>0</v>
      </c>
      <c r="J36" s="112"/>
      <c r="K36" s="69"/>
      <c r="L36" s="66"/>
      <c r="M36" s="111">
        <f>'pressure ulcers costs workings '!W29</f>
        <v>0</v>
      </c>
      <c r="N36" s="112"/>
    </row>
    <row r="37" spans="1:23" s="50" customFormat="1" x14ac:dyDescent="0.2">
      <c r="B37" s="76"/>
      <c r="C37" s="72"/>
      <c r="E37" s="73"/>
      <c r="I37" s="72"/>
      <c r="M37" s="72"/>
    </row>
    <row r="38" spans="1:23" s="50" customFormat="1" x14ac:dyDescent="0.2">
      <c r="B38" s="75" t="s">
        <v>45</v>
      </c>
      <c r="C38" s="66"/>
      <c r="D38" s="66"/>
      <c r="E38" s="114">
        <f>E30+E32+E34+E36</f>
        <v>0</v>
      </c>
      <c r="F38" s="115"/>
      <c r="G38" s="77"/>
      <c r="H38" s="77"/>
      <c r="I38" s="114">
        <f>I30+I32+I34+I36</f>
        <v>0</v>
      </c>
      <c r="J38" s="115"/>
      <c r="K38" s="70"/>
      <c r="L38" s="77"/>
      <c r="M38" s="114">
        <f>M30+M32+M34+M36</f>
        <v>0</v>
      </c>
      <c r="N38" s="115"/>
    </row>
    <row r="39" spans="1:23" s="50" customFormat="1" x14ac:dyDescent="0.2">
      <c r="B39" s="68"/>
      <c r="C39" s="68"/>
      <c r="D39" s="68"/>
      <c r="E39" s="68"/>
      <c r="F39" s="68"/>
    </row>
    <row r="41" spans="1:23" s="81" customFormat="1" x14ac:dyDescent="0.2">
      <c r="K41" s="82"/>
    </row>
    <row r="42" spans="1:23" s="81" customFormat="1" x14ac:dyDescent="0.2">
      <c r="B42" s="83" t="s">
        <v>81</v>
      </c>
    </row>
    <row r="43" spans="1:23" s="81" customFormat="1" x14ac:dyDescent="0.2"/>
    <row r="44" spans="1:23" s="81" customFormat="1" x14ac:dyDescent="0.2">
      <c r="B44" s="81" t="s">
        <v>122</v>
      </c>
      <c r="C44" s="84"/>
      <c r="D44" s="84"/>
      <c r="E44" s="84"/>
      <c r="N44" s="78"/>
      <c r="O44" s="81" t="s">
        <v>80</v>
      </c>
    </row>
    <row r="45" spans="1:23" s="81" customFormat="1" x14ac:dyDescent="0.2">
      <c r="B45" s="84"/>
      <c r="C45" s="84"/>
      <c r="D45" s="84"/>
      <c r="E45" s="84"/>
    </row>
    <row r="46" spans="1:23" s="81" customFormat="1" ht="23.25" x14ac:dyDescent="0.35">
      <c r="A46" s="113" t="str">
        <f>"A reduction of "&amp;N44&amp;"% in pressure ulcers would mean "&amp;ROUND(K8*N44/100,0)&amp;" fewer pressure ulcers and a potential cost saving of £"&amp;ROUND(E38*N44/100000,0)&amp;"k"</f>
        <v>A reduction of % in pressure ulcers would mean 0 fewer pressure ulcers and a potential cost saving of £0k</v>
      </c>
      <c r="B46" s="113"/>
      <c r="C46" s="113"/>
      <c r="D46" s="113"/>
      <c r="E46" s="113"/>
      <c r="F46" s="113"/>
      <c r="G46" s="113"/>
      <c r="H46" s="113"/>
      <c r="I46" s="113"/>
      <c r="J46" s="113"/>
      <c r="K46" s="113"/>
      <c r="L46" s="113"/>
      <c r="M46" s="113"/>
      <c r="N46" s="113"/>
      <c r="O46" s="113"/>
      <c r="P46" s="113"/>
      <c r="Q46" s="113"/>
      <c r="R46" s="113"/>
      <c r="S46" s="113"/>
      <c r="T46" s="113"/>
      <c r="U46" s="113"/>
      <c r="V46" s="113"/>
      <c r="W46" s="113"/>
    </row>
    <row r="47" spans="1:23" s="81" customFormat="1" x14ac:dyDescent="0.2">
      <c r="B47" s="85"/>
      <c r="C47" s="85"/>
      <c r="D47" s="85"/>
      <c r="E47" s="85"/>
      <c r="F47" s="85"/>
      <c r="K47" s="82"/>
    </row>
    <row r="48" spans="1:23" x14ac:dyDescent="0.2">
      <c r="B48" s="80"/>
      <c r="C48" s="80"/>
      <c r="D48" s="80"/>
      <c r="E48" s="80"/>
      <c r="F48" s="80"/>
    </row>
  </sheetData>
  <mergeCells count="20">
    <mergeCell ref="A46:W46"/>
    <mergeCell ref="I38:J38"/>
    <mergeCell ref="M30:N30"/>
    <mergeCell ref="M32:N32"/>
    <mergeCell ref="M34:N34"/>
    <mergeCell ref="M36:N36"/>
    <mergeCell ref="M38:N38"/>
    <mergeCell ref="E38:F38"/>
    <mergeCell ref="E36:F36"/>
    <mergeCell ref="I30:J30"/>
    <mergeCell ref="I32:J32"/>
    <mergeCell ref="I34:J34"/>
    <mergeCell ref="I36:J36"/>
    <mergeCell ref="A2:W2"/>
    <mergeCell ref="M28:N28"/>
    <mergeCell ref="E30:F30"/>
    <mergeCell ref="E32:F32"/>
    <mergeCell ref="E34:F34"/>
    <mergeCell ref="E28:F28"/>
    <mergeCell ref="I28:J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Deflators</vt:lpstr>
      <vt:lpstr>Costs in the article uprated</vt:lpstr>
      <vt:lpstr>pressure ulcers costs workings </vt:lpstr>
      <vt:lpstr>COVER</vt:lpstr>
      <vt:lpstr>INDEX</vt:lpstr>
      <vt:lpstr>INTRODUCTION</vt:lpstr>
      <vt:lpstr>HOW TO USE</vt:lpstr>
      <vt:lpstr>UNDERSTANDING THE RESULTS</vt:lpstr>
      <vt:lpstr>THE TOOL</vt:lpstr>
      <vt:lpstr>INTRODUCTION!_ftnref1</vt:lpstr>
      <vt:lpstr>'UNDERSTANDING THE RESULTS'!_ftnref1</vt:lpstr>
      <vt:lpstr>COVER!Print_Area</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Peter Davies</cp:lastModifiedBy>
  <cp:lastPrinted>2010-01-28T16:57:47Z</cp:lastPrinted>
  <dcterms:created xsi:type="dcterms:W3CDTF">2003-08-01T14:12:13Z</dcterms:created>
  <dcterms:modified xsi:type="dcterms:W3CDTF">2018-02-19T09:22:52Z</dcterms:modified>
</cp:coreProperties>
</file>