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613"/>
  <workbookPr defaultThemeVersion="124226"/>
  <mc:AlternateContent xmlns:mc="http://schemas.openxmlformats.org/markup-compatibility/2006">
    <mc:Choice Requires="x15">
      <x15ac:absPath xmlns:x15ac="http://schemas.microsoft.com/office/spreadsheetml/2010/11/ac" url="https://nhsengland.sharepoint.com/sites/CFO/fc/fy/OpenLib/2022-23 Annual Accounts/Provider Accounts/IFRS 16/Examples and tools - updated for 2022 implementation/"/>
    </mc:Choice>
  </mc:AlternateContent>
  <xr:revisionPtr revIDLastSave="1" documentId="8_{80334E72-A6E6-4B5C-B977-5B9C1EDA0A7E}" xr6:coauthVersionLast="47" xr6:coauthVersionMax="47" xr10:uidLastSave="{49704402-38D8-4982-994C-D6377FFE0C1B}"/>
  <bookViews>
    <workbookView xWindow="-109" yWindow="-109" windowWidth="26301" windowHeight="14305" xr2:uid="{C03BCAD2-5667-4A4C-BDD9-DA1FE675A5C1}"/>
  </bookViews>
  <sheets>
    <sheet name="Scenario and Data" sheetId="1" r:id="rId1"/>
    <sheet name="Accounting" sheetId="2" r:id="rId2"/>
    <sheet name="Budgeting" sheetId="1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15" l="1"/>
  <c r="L45" i="15"/>
  <c r="K45" i="15"/>
  <c r="J45" i="15"/>
  <c r="B44" i="15"/>
  <c r="M37" i="15"/>
  <c r="L37" i="15"/>
  <c r="K37" i="15"/>
  <c r="J37" i="15"/>
  <c r="M22" i="15"/>
  <c r="L22" i="15"/>
  <c r="K22" i="15"/>
  <c r="J22" i="15"/>
  <c r="M14" i="15"/>
  <c r="K14" i="15"/>
  <c r="J14" i="15"/>
  <c r="D93" i="2"/>
  <c r="D78" i="2"/>
  <c r="D80" i="2" s="1"/>
  <c r="D71" i="2"/>
  <c r="D56" i="2"/>
  <c r="D64" i="2" s="1"/>
  <c r="D66" i="2" s="1"/>
  <c r="D49" i="2"/>
  <c r="E35" i="2"/>
  <c r="E40" i="2" s="1"/>
  <c r="D34" i="2"/>
  <c r="D36" i="2" s="1"/>
  <c r="D9" i="2"/>
  <c r="E20" i="15" s="1"/>
  <c r="C146" i="1"/>
  <c r="C143" i="1"/>
  <c r="B143" i="1"/>
  <c r="A137" i="1"/>
  <c r="C144" i="1" s="1"/>
  <c r="B126" i="1"/>
  <c r="A123" i="1"/>
  <c r="A124" i="1" s="1"/>
  <c r="A125" i="1" s="1"/>
  <c r="A111" i="1"/>
  <c r="A90" i="1"/>
  <c r="D79" i="1"/>
  <c r="B86" i="2" s="1"/>
  <c r="B85" i="2" s="1"/>
  <c r="D78" i="1"/>
  <c r="B64" i="2" s="1"/>
  <c r="B63" i="2" s="1"/>
  <c r="D77" i="1"/>
  <c r="B42" i="2" s="1"/>
  <c r="D76" i="1"/>
  <c r="B19" i="2" s="1"/>
  <c r="A60" i="1"/>
  <c r="D60" i="1" s="1"/>
  <c r="E60" i="1" s="1"/>
  <c r="D59" i="1"/>
  <c r="E59" i="1" s="1"/>
  <c r="D143" i="1" l="1"/>
  <c r="B144" i="1" s="1"/>
  <c r="D144" i="1" s="1"/>
  <c r="B145" i="1" s="1"/>
  <c r="A61" i="1"/>
  <c r="A62" i="1" s="1"/>
  <c r="D62" i="1" s="1"/>
  <c r="E62" i="1" s="1"/>
  <c r="D86" i="2"/>
  <c r="D88" i="2" s="1"/>
  <c r="D44" i="15"/>
  <c r="E44" i="2"/>
  <c r="E36" i="15"/>
  <c r="B41" i="2"/>
  <c r="F33" i="15" s="1"/>
  <c r="E13" i="15"/>
  <c r="F13" i="15" s="1"/>
  <c r="B16" i="2"/>
  <c r="D61" i="1"/>
  <c r="E61" i="1" s="1"/>
  <c r="A73" i="1" s="1"/>
  <c r="D11" i="2"/>
  <c r="E57" i="2"/>
  <c r="E36" i="2"/>
  <c r="D58" i="2"/>
  <c r="C145" i="1"/>
  <c r="D145" i="1" s="1"/>
  <c r="B146" i="1" s="1"/>
  <c r="D146" i="1" s="1"/>
  <c r="E10" i="2"/>
  <c r="D19" i="2"/>
  <c r="D21" i="2" s="1"/>
  <c r="D42" i="2"/>
  <c r="E79" i="2"/>
  <c r="B20" i="15"/>
  <c r="B43" i="15"/>
  <c r="C44" i="15"/>
  <c r="H44" i="15" s="1"/>
  <c r="H45" i="15" s="1"/>
  <c r="B15" i="2" l="1"/>
  <c r="B76" i="1"/>
  <c r="E80" i="2"/>
  <c r="E84" i="2"/>
  <c r="E88" i="2" s="1"/>
  <c r="E11" i="2"/>
  <c r="E18" i="2"/>
  <c r="C21" i="15"/>
  <c r="H21" i="15" s="1"/>
  <c r="H22" i="15" s="1"/>
  <c r="E62" i="2"/>
  <c r="E66" i="2" s="1"/>
  <c r="E58" i="2"/>
  <c r="E43" i="15"/>
  <c r="D44" i="2"/>
  <c r="E63" i="1"/>
  <c r="A99" i="1" s="1"/>
  <c r="I20" i="15"/>
  <c r="I22" i="15" s="1"/>
  <c r="G46" i="15"/>
  <c r="I43" i="15"/>
  <c r="I45" i="15" s="1"/>
  <c r="D21" i="15" l="1"/>
  <c r="E21" i="2"/>
  <c r="E25" i="2"/>
  <c r="G23" i="15"/>
  <c r="C76" i="1"/>
  <c r="C105" i="1"/>
  <c r="C77" i="2" s="1"/>
  <c r="C104" i="1"/>
  <c r="C55" i="2" s="1"/>
  <c r="C103" i="1"/>
  <c r="C33" i="2" s="1"/>
  <c r="C102" i="1"/>
  <c r="B102" i="1"/>
  <c r="D102" i="1" s="1"/>
  <c r="D9" i="15"/>
  <c r="C14" i="2"/>
  <c r="F10" i="15"/>
  <c r="B103" i="1" l="1"/>
  <c r="D103" i="1" s="1"/>
  <c r="C84" i="2"/>
  <c r="C88" i="2" s="1"/>
  <c r="C80" i="2"/>
  <c r="E26" i="2"/>
  <c r="E48" i="2"/>
  <c r="C62" i="2"/>
  <c r="C66" i="2" s="1"/>
  <c r="C58" i="2"/>
  <c r="A112" i="1"/>
  <c r="C8" i="2"/>
  <c r="B7" i="2"/>
  <c r="L9" i="15"/>
  <c r="L14" i="15" s="1"/>
  <c r="C35" i="15"/>
  <c r="H35" i="15" s="1"/>
  <c r="H37" i="15" s="1"/>
  <c r="C40" i="2"/>
  <c r="C36" i="2"/>
  <c r="E76" i="1"/>
  <c r="B77" i="1" s="1"/>
  <c r="C18" i="2" l="1"/>
  <c r="C12" i="15"/>
  <c r="H12" i="15" s="1"/>
  <c r="H14" i="15" s="1"/>
  <c r="C11" i="2"/>
  <c r="E70" i="2"/>
  <c r="E49" i="2"/>
  <c r="E102" i="1"/>
  <c r="C11" i="15"/>
  <c r="B11" i="2"/>
  <c r="B17" i="2"/>
  <c r="C77" i="1"/>
  <c r="D35" i="15"/>
  <c r="C44" i="2"/>
  <c r="B104" i="1"/>
  <c r="D104" i="1" s="1"/>
  <c r="B32" i="2" l="1"/>
  <c r="E77" i="1"/>
  <c r="I11" i="15"/>
  <c r="I14" i="15" s="1"/>
  <c r="B105" i="1"/>
  <c r="D105" i="1" s="1"/>
  <c r="F11" i="15"/>
  <c r="G15" i="15" s="1"/>
  <c r="B23" i="2"/>
  <c r="B21" i="2"/>
  <c r="E92" i="2"/>
  <c r="E93" i="2" s="1"/>
  <c r="E71" i="2"/>
  <c r="D12" i="15"/>
  <c r="C21" i="2"/>
  <c r="C24" i="2" s="1"/>
  <c r="B78" i="1" l="1"/>
  <c r="E103" i="1"/>
  <c r="C26" i="2"/>
  <c r="C47" i="2"/>
  <c r="B26" i="2"/>
  <c r="B39" i="2"/>
  <c r="B36" i="2"/>
  <c r="C34" i="15"/>
  <c r="B44" i="2" l="1"/>
  <c r="F34" i="15"/>
  <c r="G38" i="15" s="1"/>
  <c r="B46" i="2"/>
  <c r="I34" i="15"/>
  <c r="I37" i="15" s="1"/>
  <c r="C49" i="2"/>
  <c r="C69" i="2"/>
  <c r="E78" i="1"/>
  <c r="C78" i="1"/>
  <c r="B49" i="2" l="1"/>
  <c r="C91" i="2"/>
  <c r="C93" i="2" s="1"/>
  <c r="C71" i="2"/>
  <c r="B79" i="1"/>
  <c r="E104" i="1"/>
  <c r="B54" i="2"/>
  <c r="B61" i="2" l="1"/>
  <c r="B58" i="2"/>
  <c r="C79" i="1"/>
  <c r="B76" i="2" l="1"/>
  <c r="A113" i="1"/>
  <c r="A114" i="1" s="1"/>
  <c r="E79" i="1"/>
  <c r="E105" i="1" s="1"/>
  <c r="B66" i="2"/>
  <c r="B68" i="2"/>
  <c r="B71" i="2" l="1"/>
  <c r="B83" i="2"/>
  <c r="B88" i="2" s="1"/>
  <c r="B80" i="2"/>
  <c r="B90" i="2" l="1"/>
  <c r="B93" i="2" s="1"/>
</calcChain>
</file>

<file path=xl/sharedStrings.xml><?xml version="1.0" encoding="utf-8"?>
<sst xmlns="http://schemas.openxmlformats.org/spreadsheetml/2006/main" count="338" uniqueCount="170">
  <si>
    <t>IFRS16 Worked Example - Operating Lease (simple)</t>
  </si>
  <si>
    <t>Scenario details</t>
  </si>
  <si>
    <t>[This example is based on CBG IFRS 16 Application Guidance example in the Appendix A]                                                                                                                                                                                                                                                                                                                                                             Two entities, entity A (Lessee) and entity B (Lessor) enter into a lease agreement on the 1st of April 2022. The contract term is 4 years and there is no option to extend the contract nor there is an option to purchase the asset by the lessee. Four annual payments of £14,000 are made at the end of each year. The lessor's assessment is that this arrangement represents an operating lease. Interest rate implicit in the lease is 1.47%.</t>
  </si>
  <si>
    <t>Objectives</t>
  </si>
  <si>
    <t>The purpose of this example is to show accounting entries and budgeting impact of the operating lease arrangement between two entities.</t>
  </si>
  <si>
    <t>There are three tabs in this workbook:</t>
  </si>
  <si>
    <t>1. Scenario and Data</t>
  </si>
  <si>
    <t>2. Accounting</t>
  </si>
  <si>
    <t>3. Budgeting</t>
  </si>
  <si>
    <t>Firstly, We need to complete few calculations based on the scenario details provided above. These calculations are:</t>
  </si>
  <si>
    <t>Lessee:</t>
  </si>
  <si>
    <t>Step 1</t>
  </si>
  <si>
    <t>Identify discount rate that can be used to calculate present value of the future lease payments</t>
  </si>
  <si>
    <t>Step 2</t>
  </si>
  <si>
    <t>Calculate PV of future lease payments using the discount rate</t>
  </si>
  <si>
    <t>Step 3</t>
  </si>
  <si>
    <t xml:space="preserve">Calculate lease liability  </t>
  </si>
  <si>
    <t>Step 4</t>
  </si>
  <si>
    <t>Calculate value of the RoU asset considering any potential upfront payments, lease incentives etc.</t>
  </si>
  <si>
    <t>Step 5</t>
  </si>
  <si>
    <t>Decide what depreciation period of the RoU asset is appropriate considering length of the lease and the useful life of the asset</t>
  </si>
  <si>
    <t>Lessor:</t>
  </si>
  <si>
    <t>Step 6</t>
  </si>
  <si>
    <t>Calculate lease rental income that will be recognised in the P&amp;L</t>
  </si>
  <si>
    <t>Step 7</t>
  </si>
  <si>
    <t>Calculate the depreciation charge for the underlying asset.</t>
  </si>
  <si>
    <t xml:space="preserve">To note: This is an operating lease. Lessor does not recognise lease receivable on the balance sheet and therefore is not required to calculate the rate implicit in the lease. </t>
  </si>
  <si>
    <t>Summary of Notes and Relevant Guidance</t>
  </si>
  <si>
    <t>No exemptions apply in this scenario. The RoU asset is not considered to be low value. Contract term is 4 years, i.e. it does not meet a definition of a short-term lease (IFRS16.5-8) (IFRS16 B3-B8)</t>
  </si>
  <si>
    <t xml:space="preserve">The underlying asset is depreciated by the lessor in line with the lessor's accounting policy and in accordance with IAS 16 (IFRS16.84). </t>
  </si>
  <si>
    <t>The lessee is accounting for the interest expense in P&amp;L separately from the depreciation expense of the ROU asset (IFRS16.49) (IFRS16 BC209).</t>
  </si>
  <si>
    <t>The discount rate (1.47%) has been provided in this scenario. The rate implicit in the contract is the rate of interest that causes the present value of (a) the lease payments and (b) the unguaranteed</t>
  </si>
  <si>
    <t xml:space="preserve"> residual value to equal the sum of (i) the fair value of the underlying asset and (ii) any initial direct costs of the lessor. If this rate is not readily available entities will use interest rates published by HMT</t>
  </si>
  <si>
    <t>In the above scenario there is no impact of foreign currencies movements on the lease liabilities. Should there be a transactions incurred in foreign currency the lessee will recognise in profit and loss</t>
  </si>
  <si>
    <t xml:space="preserve">any exchange differences relating to lease liabilities denominated in a foreign currency in the period they are incurred (IFRS16 BC198). </t>
  </si>
  <si>
    <t>The contract starts on 1st April 2022 and the discount rate has been provided in the scenario.</t>
  </si>
  <si>
    <t>Commencement date</t>
  </si>
  <si>
    <r>
      <t xml:space="preserve">Discount rate - </t>
    </r>
    <r>
      <rPr>
        <sz val="10"/>
        <color rgb="FFFF0000"/>
        <rFont val="Calibri"/>
        <family val="2"/>
        <scheme val="minor"/>
      </rPr>
      <t>note 4</t>
    </r>
  </si>
  <si>
    <t>Future payments for the lease are listed  in the table below. For each payment, the discount factor is calculated in order to determine the total present value</t>
  </si>
  <si>
    <t>of the lease liability. Initial measurement of a lease liability amounts to £54,000 and is calculated as follows:</t>
  </si>
  <si>
    <t>Calculation of the PV of future payments</t>
  </si>
  <si>
    <t>Payment</t>
  </si>
  <si>
    <t>Date of payment</t>
  </si>
  <si>
    <t>Discount Factor</t>
  </si>
  <si>
    <t>Discounted Amount</t>
  </si>
  <si>
    <t>Using the present value of the lease payments We can establish lease liability.</t>
  </si>
  <si>
    <t>Lease liability represents present value of future payments . I.e. 14,000 x 4 years discounted by rate provided in the scenario (1.47%)</t>
  </si>
  <si>
    <t>It increases every year due to unwinding of discount (charged as finance costs in P/L) and decreases with each payment made.</t>
  </si>
  <si>
    <t>LESSEE - Liability (IFRS 16.26)</t>
  </si>
  <si>
    <t xml:space="preserve">Lease liability at initial recognition: </t>
  </si>
  <si>
    <t>Year</t>
  </si>
  <si>
    <t>Opening (1 Apr)</t>
  </si>
  <si>
    <t xml:space="preserve">Interest Expense </t>
  </si>
  <si>
    <t>closing (31 Mar)</t>
  </si>
  <si>
    <t>2022-23</t>
  </si>
  <si>
    <t>2023-24</t>
  </si>
  <si>
    <t>2024-25</t>
  </si>
  <si>
    <t>2025-26</t>
  </si>
  <si>
    <t>Step 4 and 5</t>
  </si>
  <si>
    <t xml:space="preserve">In this scenario the  right-of-use asset value at recognition equals lease liability calculated above. </t>
  </si>
  <si>
    <t>The RoU asset is depreciated by the lessee over the term of the lease (4 years)</t>
  </si>
  <si>
    <t>RoU Asset (in £'000)</t>
  </si>
  <si>
    <t>Cost Value</t>
  </si>
  <si>
    <t>Accumulated Depreciation</t>
  </si>
  <si>
    <t>Net Book Value</t>
  </si>
  <si>
    <t>Annual Depreciation (4 years - straight line)</t>
  </si>
  <si>
    <t>In this scenario there are no initial direct costs, upfront rent payments or lease incentives. In result the RoU asset value at recognition equals the value of the lease liability</t>
  </si>
  <si>
    <t>The carrying amount of the right-of-use asset decreases with depreciation charged each year.</t>
  </si>
  <si>
    <t>The right-of-use asset is depreciated under IAS 16 requirements (IFRS 16.31). The depreciation period of the right-of-use should not exceed the lease term,</t>
  </si>
  <si>
    <t xml:space="preserve">unless the lease contract transfers ownership of the underlying asset to the lessee by the end of the lease term or if the cost of the </t>
  </si>
  <si>
    <t>right-of-use asset reflect that the lessee will exercise a purchase option (IFRS 16.32)</t>
  </si>
  <si>
    <t>LESSEE - ROU Asset (IFRS 16.23)</t>
  </si>
  <si>
    <t>Gross book value of the right-of use asset at initial recognition</t>
  </si>
  <si>
    <t>NBV opening (1 Apr)</t>
  </si>
  <si>
    <t>Depreciation</t>
  </si>
  <si>
    <t>NBV closing (31 Mar)</t>
  </si>
  <si>
    <t>Diff to liability</t>
  </si>
  <si>
    <t>Total lease payments equal total expense recognised during the lease term and amount to £56,000.</t>
  </si>
  <si>
    <t>They are split between depreciation expense (£54,000) and discounting expense (£2,000)</t>
  </si>
  <si>
    <t>LESSEE - reconciliation</t>
  </si>
  <si>
    <t>Total payments</t>
  </si>
  <si>
    <t>Depreciation expense</t>
  </si>
  <si>
    <t>Interest expense</t>
  </si>
  <si>
    <t>Total expense</t>
  </si>
  <si>
    <t>Lessor's lease income equals the value of the annual payments.</t>
  </si>
  <si>
    <t>Calculation of Lessor's lease income</t>
  </si>
  <si>
    <t>Lease is assessed to be operating lease which means that the underlying asset remains on the Lessor's balance sheet.</t>
  </si>
  <si>
    <t xml:space="preserve">The underlying asset is depreciated by the lessor on a straight line basis over 20 years. </t>
  </si>
  <si>
    <t>Underlying Asset (in £'000)</t>
  </si>
  <si>
    <t>Annual Depreciation (20 years - straight line)</t>
  </si>
  <si>
    <t xml:space="preserve">The underlying asset remains on the lessor's balance sheet and is depreciated in line with lessor's accounting policies (in this case depreciation is on a straight line basis over 20 years) </t>
  </si>
  <si>
    <t xml:space="preserve">LESSOR - underlying asset </t>
  </si>
  <si>
    <r>
      <t xml:space="preserve">Depreciation - </t>
    </r>
    <r>
      <rPr>
        <sz val="11"/>
        <color rgb="FFFF0000"/>
        <rFont val="Calibri"/>
        <family val="2"/>
        <scheme val="minor"/>
      </rPr>
      <t>note 2</t>
    </r>
  </si>
  <si>
    <t>NBV Closing (31 Mar)</t>
  </si>
  <si>
    <t>IFRS16 Worked Example - Operating Lease - Accounting Entries</t>
  </si>
  <si>
    <t>LESSEE</t>
  </si>
  <si>
    <t>LESSOR</t>
  </si>
  <si>
    <t>YEAR 1 (31/03/2023)</t>
  </si>
  <si>
    <t>Lessee (Lease)</t>
  </si>
  <si>
    <t>Lessee (Right of Use Asset)</t>
  </si>
  <si>
    <t>Lessor (Lease)</t>
  </si>
  <si>
    <t>Lessor (Asset)</t>
  </si>
  <si>
    <t>I &amp; E</t>
  </si>
  <si>
    <t>Lease Interest cost</t>
  </si>
  <si>
    <t>Lease Interest (1.47%) recognised by the lessee</t>
  </si>
  <si>
    <t>Depreciation cost - Lessee</t>
  </si>
  <si>
    <t>Dep'n - lessee (£54,000 / 4 years)</t>
  </si>
  <si>
    <t xml:space="preserve">Lessor's Income - Lease payment </t>
  </si>
  <si>
    <t>Depreciation cost - Lessor</t>
  </si>
  <si>
    <t>Dep'n - lessor (£200,000 / 20 years)</t>
  </si>
  <si>
    <t>TOTAL</t>
  </si>
  <si>
    <t>BALANCE SHEET Movements</t>
  </si>
  <si>
    <t xml:space="preserve">Right of use of asset </t>
  </si>
  <si>
    <t>Recognition of RoU Asset</t>
  </si>
  <si>
    <t>Lease liability discounted</t>
  </si>
  <si>
    <t>Recognition of lease liability</t>
  </si>
  <si>
    <t>Lease liability - payment</t>
  </si>
  <si>
    <t>Lease Unwinding of Discount</t>
  </si>
  <si>
    <t>Cash Lease (payment) / receipt</t>
  </si>
  <si>
    <t>TOTAL MOVEMENTS</t>
  </si>
  <si>
    <t>Lease Liability C/F</t>
  </si>
  <si>
    <t>C/F Lease liability (54+0.8-14)</t>
  </si>
  <si>
    <t>Right of Use of Asset NBV C/F</t>
  </si>
  <si>
    <t>C/F RoU asset (54-13.5)</t>
  </si>
  <si>
    <t>Underlying Asset NBV C/F</t>
  </si>
  <si>
    <t xml:space="preserve">Closing </t>
  </si>
  <si>
    <t>YEAR 2 (31/03/2024)</t>
  </si>
  <si>
    <t xml:space="preserve">Income - Lease payment </t>
  </si>
  <si>
    <t>BALANCE SHEET</t>
  </si>
  <si>
    <t>Lease liability payment</t>
  </si>
  <si>
    <t>YEAR 3 (31/03/2025)</t>
  </si>
  <si>
    <t>YEAR 4 (31/03/2026)</t>
  </si>
  <si>
    <t>IFRS16 Worked Example - Operating Lease - Budget</t>
  </si>
  <si>
    <t>Example shows 2 years of budgeting. For years 3 and 4 entries are repeats of year 2</t>
  </si>
  <si>
    <t>Year 1</t>
  </si>
  <si>
    <t xml:space="preserve">LESSEE </t>
  </si>
  <si>
    <t>ACCOUNTS</t>
  </si>
  <si>
    <t>BUDGETS</t>
  </si>
  <si>
    <t>NATIONAL ACCOUNTS</t>
  </si>
  <si>
    <t>OSCAR coding</t>
  </si>
  <si>
    <t>Worked Example</t>
  </si>
  <si>
    <t>SOCNE
("I&amp;E")</t>
  </si>
  <si>
    <t>SOFP
("Bal sheet")</t>
  </si>
  <si>
    <t>RDEL RF</t>
  </si>
  <si>
    <t>RDEL NRF</t>
  </si>
  <si>
    <t>RDEL Total</t>
  </si>
  <si>
    <t>RAME</t>
  </si>
  <si>
    <t>CDEL</t>
  </si>
  <si>
    <t>CAME</t>
  </si>
  <si>
    <t>PSNB</t>
  </si>
  <si>
    <t>PSND</t>
  </si>
  <si>
    <t>Income</t>
  </si>
  <si>
    <t>Expense</t>
  </si>
  <si>
    <t>Assets</t>
  </si>
  <si>
    <t>Cash</t>
  </si>
  <si>
    <t>Liability</t>
  </si>
  <si>
    <t>Equity</t>
  </si>
  <si>
    <t>ROU Asset recognition</t>
  </si>
  <si>
    <t>Lease Liability recognition</t>
  </si>
  <si>
    <t>Lease Interest</t>
  </si>
  <si>
    <t>Cash Paid</t>
  </si>
  <si>
    <t xml:space="preserve">Total budgeting </t>
  </si>
  <si>
    <t>Check Accounting DR/CR</t>
  </si>
  <si>
    <t xml:space="preserve">LESSOR </t>
  </si>
  <si>
    <t>Lease Income</t>
  </si>
  <si>
    <t>Underlying Asset Dep'n</t>
  </si>
  <si>
    <t>* Depreciation scores to NRF RDEL for Providers</t>
  </si>
  <si>
    <t>Year 2</t>
  </si>
  <si>
    <t>ROU Asset</t>
  </si>
  <si>
    <t>Lease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</si>
</sst>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0"/>
    <numFmt numFmtId="165" formatCode="#,##0;\(#,##0\);&quot;-&quot;"/>
    <numFmt numFmtId="166" formatCode="#,##0;[Red]\(#,##0\)"/>
    <numFmt numFmtId="167" formatCode="_-* #,##0_-;\-* #,##0_-;_-* &quot;-&quot;??_-;_-@_-"/>
    <numFmt numFmtId="168" formatCode="#,##0.0;\(#,##0.0\);&quot;-&quot;"/>
    <numFmt numFmtId="169" formatCode="#,##0.00;\(#,##0.00\);&quot;-&quot;"/>
    <numFmt numFmtId="170" formatCode="#,##0.0;[Red]\(#,##0.0\)"/>
    <numFmt numFmtId="171" formatCode="#,##0.00;[Red]\(#,##0.00\)"/>
    <numFmt numFmtId="172" formatCode="_-* #,##0.0_-;\-* #,##0.0_-;_-* &quot;-&quot;??_-;_-@_-"/>
    <numFmt numFmtId="173" formatCode="#,##0.0"/>
  </numFmts>
  <fonts count="17">
    <font>
      <sz val="11"/>
      <color theme="1"/>
      <name val="Calibri"/>
      <family val="2"/>
      <scheme val="minor"/>
    </font>
    <font>
      <b/>
      <sz val="11"/>
      <color theme="1"/>
      <name val="Calibri"/>
      <family val="2"/>
      <scheme val="minor"/>
    </font>
    <font>
      <b/>
      <sz val="11"/>
      <color theme="1"/>
      <name val="Calibri"/>
      <family val="2"/>
      <charset val="238"/>
      <scheme val="minor"/>
    </font>
    <font>
      <b/>
      <u/>
      <sz val="11"/>
      <color theme="1"/>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sz val="10"/>
      <name val="Calibri"/>
      <family val="2"/>
      <scheme val="minor"/>
    </font>
    <font>
      <b/>
      <sz val="12"/>
      <color theme="1"/>
      <name val="Calibri"/>
      <family val="2"/>
      <scheme val="minor"/>
    </font>
    <font>
      <sz val="10"/>
      <color rgb="FFFF0000"/>
      <name val="Calibri"/>
      <family val="2"/>
      <scheme val="minor"/>
    </font>
    <font>
      <u/>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right/>
      <top style="double">
        <color auto="1"/>
      </top>
      <bottom/>
      <diagonal/>
    </border>
    <border>
      <left/>
      <right/>
      <top style="double">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7" fillId="0" borderId="0" applyFont="0" applyFill="0" applyBorder="0" applyAlignment="0" applyProtection="0"/>
  </cellStyleXfs>
  <cellXfs count="243">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xf numFmtId="0" fontId="1" fillId="0" borderId="0" xfId="0" applyFont="1" applyAlignment="1">
      <alignment horizontal="center"/>
    </xf>
    <xf numFmtId="166" fontId="0" fillId="0" borderId="0" xfId="0" applyNumberFormat="1" applyAlignment="1">
      <alignment horizontal="center"/>
    </xf>
    <xf numFmtId="0" fontId="0" fillId="2" borderId="0" xfId="0" applyFill="1" applyAlignment="1">
      <alignment horizontal="left"/>
    </xf>
    <xf numFmtId="0" fontId="0" fillId="0" borderId="0" xfId="0" applyAlignment="1">
      <alignment horizontal="left" wrapText="1"/>
    </xf>
    <xf numFmtId="0" fontId="0" fillId="0" borderId="6" xfId="0" applyBorder="1" applyAlignment="1">
      <alignment horizontal="center"/>
    </xf>
    <xf numFmtId="0" fontId="0" fillId="0" borderId="7" xfId="0" applyBorder="1" applyAlignment="1">
      <alignment horizontal="center"/>
    </xf>
    <xf numFmtId="166" fontId="0" fillId="0" borderId="6" xfId="0" applyNumberFormat="1" applyBorder="1" applyAlignment="1">
      <alignment horizontal="center"/>
    </xf>
    <xf numFmtId="166" fontId="0" fillId="0" borderId="7" xfId="0" applyNumberFormat="1" applyBorder="1" applyAlignment="1">
      <alignment horizontal="center"/>
    </xf>
    <xf numFmtId="0" fontId="0" fillId="0" borderId="14" xfId="0" applyBorder="1" applyAlignment="1">
      <alignment horizontal="center"/>
    </xf>
    <xf numFmtId="166" fontId="0" fillId="0" borderId="14" xfId="0" applyNumberFormat="1" applyBorder="1" applyAlignment="1">
      <alignment horizontal="center"/>
    </xf>
    <xf numFmtId="3" fontId="0" fillId="0" borderId="7" xfId="0" applyNumberFormat="1" applyBorder="1" applyAlignment="1">
      <alignment horizontal="center"/>
    </xf>
    <xf numFmtId="0" fontId="0" fillId="2" borderId="0" xfId="0" applyFill="1" applyAlignment="1">
      <alignment horizontal="center"/>
    </xf>
    <xf numFmtId="164" fontId="0" fillId="2" borderId="0" xfId="0" applyNumberFormat="1" applyFill="1" applyAlignment="1">
      <alignment horizontal="center"/>
    </xf>
    <xf numFmtId="9" fontId="0" fillId="2" borderId="0" xfId="0" applyNumberFormat="1" applyFill="1" applyAlignment="1">
      <alignment horizontal="center" vertical="top"/>
    </xf>
    <xf numFmtId="9" fontId="0" fillId="2" borderId="0" xfId="0" applyNumberFormat="1" applyFill="1" applyAlignment="1">
      <alignment horizontal="center"/>
    </xf>
    <xf numFmtId="165" fontId="0" fillId="2" borderId="0" xfId="0" applyNumberFormat="1" applyFill="1" applyAlignment="1">
      <alignment horizontal="center"/>
    </xf>
    <xf numFmtId="14" fontId="0" fillId="2" borderId="0" xfId="0" applyNumberFormat="1" applyFill="1" applyAlignment="1">
      <alignment horizontal="center"/>
    </xf>
    <xf numFmtId="4" fontId="1" fillId="2" borderId="0" xfId="0" applyNumberFormat="1" applyFont="1" applyFill="1" applyAlignment="1">
      <alignment horizontal="center"/>
    </xf>
    <xf numFmtId="0" fontId="0" fillId="0" borderId="4" xfId="0" applyBorder="1" applyAlignment="1">
      <alignment horizontal="center"/>
    </xf>
    <xf numFmtId="0" fontId="0" fillId="0" borderId="5" xfId="0" applyBorder="1" applyAlignment="1">
      <alignment horizontal="center"/>
    </xf>
    <xf numFmtId="166" fontId="0" fillId="0" borderId="5" xfId="0" applyNumberFormat="1" applyBorder="1" applyAlignment="1">
      <alignment horizontal="center"/>
    </xf>
    <xf numFmtId="166" fontId="0" fillId="0" borderId="15" xfId="0" applyNumberFormat="1" applyBorder="1" applyAlignment="1">
      <alignment horizontal="center"/>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166" fontId="0" fillId="0" borderId="10" xfId="0" applyNumberFormat="1" applyBorder="1" applyAlignment="1">
      <alignment horizontal="center"/>
    </xf>
    <xf numFmtId="166" fontId="0" fillId="0" borderId="8" xfId="0" applyNumberFormat="1" applyBorder="1" applyAlignment="1">
      <alignment horizontal="center"/>
    </xf>
    <xf numFmtId="0" fontId="3" fillId="2" borderId="0" xfId="0" applyFont="1" applyFill="1" applyAlignment="1">
      <alignment horizontal="left"/>
    </xf>
    <xf numFmtId="3" fontId="9" fillId="0" borderId="22" xfId="0" applyNumberFormat="1" applyFont="1" applyBorder="1" applyAlignment="1">
      <alignment horizontal="center" vertical="top" wrapText="1"/>
    </xf>
    <xf numFmtId="3" fontId="9" fillId="0" borderId="21" xfId="0" applyNumberFormat="1" applyFont="1" applyBorder="1" applyAlignment="1">
      <alignment horizontal="center" vertical="top" wrapText="1"/>
    </xf>
    <xf numFmtId="3" fontId="9" fillId="0" borderId="23" xfId="0" applyNumberFormat="1" applyFont="1" applyBorder="1" applyAlignment="1">
      <alignment horizontal="center" vertical="top" wrapText="1"/>
    </xf>
    <xf numFmtId="3" fontId="8" fillId="0" borderId="27" xfId="0" applyNumberFormat="1" applyFont="1" applyBorder="1" applyAlignment="1">
      <alignment horizontal="right" vertical="top" wrapText="1"/>
    </xf>
    <xf numFmtId="0" fontId="0" fillId="0" borderId="25" xfId="0" applyBorder="1" applyAlignment="1">
      <alignment vertical="top"/>
    </xf>
    <xf numFmtId="3" fontId="8" fillId="0" borderId="25" xfId="0" applyNumberFormat="1" applyFont="1" applyBorder="1" applyAlignment="1">
      <alignment vertical="top" wrapText="1"/>
    </xf>
    <xf numFmtId="3" fontId="10" fillId="0" borderId="1" xfId="0" applyNumberFormat="1" applyFont="1" applyBorder="1" applyAlignment="1">
      <alignment vertical="top" wrapText="1"/>
    </xf>
    <xf numFmtId="3" fontId="10" fillId="4" borderId="1" xfId="0" applyNumberFormat="1" applyFont="1" applyFill="1" applyBorder="1" applyAlignment="1">
      <alignment horizontal="right" vertical="top" wrapText="1"/>
    </xf>
    <xf numFmtId="3" fontId="10" fillId="4" borderId="3" xfId="0" applyNumberFormat="1" applyFont="1" applyFill="1" applyBorder="1" applyAlignment="1">
      <alignment horizontal="right" vertical="top" wrapText="1"/>
    </xf>
    <xf numFmtId="3" fontId="10" fillId="4" borderId="2" xfId="0" applyNumberFormat="1" applyFont="1" applyFill="1" applyBorder="1" applyAlignment="1">
      <alignment horizontal="right" vertical="top" wrapText="1"/>
    </xf>
    <xf numFmtId="0" fontId="11" fillId="4" borderId="3" xfId="0" applyFont="1" applyFill="1" applyBorder="1" applyAlignment="1">
      <alignment vertical="top"/>
    </xf>
    <xf numFmtId="3" fontId="5" fillId="0" borderId="0" xfId="0" applyNumberFormat="1" applyFont="1" applyAlignment="1">
      <alignment vertical="top"/>
    </xf>
    <xf numFmtId="3" fontId="6" fillId="0" borderId="32" xfId="0" applyNumberFormat="1" applyFont="1" applyBorder="1" applyAlignment="1">
      <alignment vertical="top"/>
    </xf>
    <xf numFmtId="0" fontId="0" fillId="0" borderId="0" xfId="0" applyAlignment="1">
      <alignment vertical="top"/>
    </xf>
    <xf numFmtId="3" fontId="9" fillId="3" borderId="16" xfId="0" applyNumberFormat="1" applyFont="1" applyFill="1" applyBorder="1" applyAlignment="1">
      <alignment horizontal="center" vertical="top"/>
    </xf>
    <xf numFmtId="3" fontId="9" fillId="0" borderId="20" xfId="0" applyNumberFormat="1" applyFont="1" applyBorder="1" applyAlignment="1">
      <alignment vertical="center" wrapText="1"/>
    </xf>
    <xf numFmtId="0" fontId="1" fillId="0" borderId="0" xfId="0" applyFont="1"/>
    <xf numFmtId="164" fontId="0" fillId="0" borderId="0" xfId="0" applyNumberFormat="1" applyAlignment="1">
      <alignment horizontal="center"/>
    </xf>
    <xf numFmtId="164" fontId="1" fillId="0" borderId="0" xfId="0" applyNumberFormat="1" applyFont="1" applyAlignment="1">
      <alignment horizontal="right"/>
    </xf>
    <xf numFmtId="0" fontId="1" fillId="0" borderId="0" xfId="0" applyFont="1" applyAlignment="1">
      <alignment horizontal="right"/>
    </xf>
    <xf numFmtId="164" fontId="0" fillId="0" borderId="0" xfId="0" applyNumberFormat="1"/>
    <xf numFmtId="165" fontId="0" fillId="0" borderId="0" xfId="0" applyNumberFormat="1"/>
    <xf numFmtId="165" fontId="0" fillId="0" borderId="0" xfId="0" applyNumberFormat="1" applyAlignment="1">
      <alignment horizontal="center"/>
    </xf>
    <xf numFmtId="3" fontId="1" fillId="0" borderId="0" xfId="0" applyNumberFormat="1" applyFont="1" applyAlignment="1">
      <alignment horizontal="left"/>
    </xf>
    <xf numFmtId="3" fontId="1" fillId="0" borderId="0" xfId="0" applyNumberFormat="1" applyFont="1"/>
    <xf numFmtId="3" fontId="0" fillId="0" borderId="0" xfId="0" applyNumberFormat="1"/>
    <xf numFmtId="3" fontId="0" fillId="0" borderId="0" xfId="0" applyNumberFormat="1" applyAlignment="1">
      <alignment horizontal="left"/>
    </xf>
    <xf numFmtId="49" fontId="0" fillId="0" borderId="0" xfId="1" applyNumberFormat="1" applyFont="1" applyFill="1"/>
    <xf numFmtId="165" fontId="0" fillId="0" borderId="0" xfId="0" applyNumberFormat="1" applyAlignment="1">
      <alignment horizontal="left"/>
    </xf>
    <xf numFmtId="165" fontId="8" fillId="0" borderId="27" xfId="0" applyNumberFormat="1" applyFont="1" applyBorder="1" applyAlignment="1">
      <alignment horizontal="right" vertical="top" wrapText="1"/>
    </xf>
    <xf numFmtId="165" fontId="8" fillId="0" borderId="26" xfId="0" applyNumberFormat="1" applyFont="1" applyBorder="1" applyAlignment="1">
      <alignment horizontal="right" vertical="top" wrapText="1"/>
    </xf>
    <xf numFmtId="165" fontId="8" fillId="0" borderId="29" xfId="0" applyNumberFormat="1" applyFont="1" applyBorder="1" applyAlignment="1">
      <alignment horizontal="right" vertical="top" wrapText="1"/>
    </xf>
    <xf numFmtId="0" fontId="1" fillId="0" borderId="24" xfId="0" applyFont="1" applyBorder="1" applyAlignment="1">
      <alignment horizontal="center" vertical="top" wrapText="1"/>
    </xf>
    <xf numFmtId="3" fontId="9" fillId="0" borderId="24" xfId="0" applyNumberFormat="1" applyFont="1" applyBorder="1" applyAlignment="1">
      <alignment vertical="center" wrapText="1"/>
    </xf>
    <xf numFmtId="3" fontId="9" fillId="0" borderId="27" xfId="0" applyNumberFormat="1" applyFont="1" applyBorder="1" applyAlignment="1">
      <alignment horizontal="center" vertical="top" wrapText="1"/>
    </xf>
    <xf numFmtId="3" fontId="9" fillId="0" borderId="26" xfId="0" applyNumberFormat="1" applyFont="1" applyBorder="1" applyAlignment="1">
      <alignment horizontal="center" vertical="top" wrapText="1"/>
    </xf>
    <xf numFmtId="3" fontId="9" fillId="0" borderId="33" xfId="0" applyNumberFormat="1" applyFont="1" applyBorder="1" applyAlignment="1">
      <alignment horizontal="center" vertical="top" wrapText="1"/>
    </xf>
    <xf numFmtId="165" fontId="8" fillId="0" borderId="37" xfId="0" applyNumberFormat="1" applyFont="1" applyBorder="1" applyAlignment="1">
      <alignment horizontal="right" vertical="top" wrapText="1"/>
    </xf>
    <xf numFmtId="3" fontId="9" fillId="0" borderId="41" xfId="0" applyNumberFormat="1" applyFont="1" applyBorder="1" applyAlignment="1">
      <alignment horizontal="center" vertical="center" wrapText="1"/>
    </xf>
    <xf numFmtId="165" fontId="8" fillId="0" borderId="42" xfId="0" applyNumberFormat="1" applyFont="1" applyBorder="1" applyAlignment="1">
      <alignment horizontal="right" vertical="top" wrapText="1"/>
    </xf>
    <xf numFmtId="165" fontId="8" fillId="0" borderId="43" xfId="0" applyNumberFormat="1" applyFont="1" applyBorder="1" applyAlignment="1">
      <alignment horizontal="right" vertical="top" wrapText="1"/>
    </xf>
    <xf numFmtId="3" fontId="9" fillId="0" borderId="29" xfId="0" applyNumberFormat="1" applyFont="1" applyBorder="1" applyAlignment="1">
      <alignment horizontal="center" vertical="center" wrapText="1"/>
    </xf>
    <xf numFmtId="165" fontId="8" fillId="0" borderId="33" xfId="0" applyNumberFormat="1" applyFont="1" applyBorder="1" applyAlignment="1">
      <alignment horizontal="right" vertical="top" wrapText="1"/>
    </xf>
    <xf numFmtId="165" fontId="8" fillId="0" borderId="44" xfId="0" applyNumberFormat="1" applyFont="1" applyBorder="1" applyAlignment="1">
      <alignment horizontal="right" vertical="top" wrapText="1"/>
    </xf>
    <xf numFmtId="165" fontId="8" fillId="0" borderId="35" xfId="0" applyNumberFormat="1" applyFont="1" applyBorder="1" applyAlignment="1">
      <alignment horizontal="right" vertical="top" wrapText="1"/>
    </xf>
    <xf numFmtId="3" fontId="9" fillId="0" borderId="35" xfId="0" applyNumberFormat="1" applyFont="1" applyBorder="1" applyAlignment="1">
      <alignment horizontal="center" vertical="center" wrapText="1"/>
    </xf>
    <xf numFmtId="165" fontId="8" fillId="0" borderId="28" xfId="0" applyNumberFormat="1" applyFont="1" applyBorder="1" applyAlignment="1">
      <alignment horizontal="right" vertical="top" wrapText="1"/>
    </xf>
    <xf numFmtId="165" fontId="9" fillId="0" borderId="29" xfId="0" applyNumberFormat="1" applyFont="1" applyBorder="1" applyAlignment="1">
      <alignment horizontal="right" vertical="top" wrapText="1"/>
    </xf>
    <xf numFmtId="165" fontId="8" fillId="0" borderId="30" xfId="0" applyNumberFormat="1" applyFont="1" applyBorder="1" applyAlignment="1">
      <alignment horizontal="right" vertical="top" wrapText="1"/>
    </xf>
    <xf numFmtId="165" fontId="9" fillId="0" borderId="26" xfId="0" applyNumberFormat="1" applyFont="1" applyBorder="1" applyAlignment="1">
      <alignment horizontal="center" vertical="top" wrapText="1"/>
    </xf>
    <xf numFmtId="165" fontId="9" fillId="0" borderId="33" xfId="0" applyNumberFormat="1" applyFont="1" applyBorder="1" applyAlignment="1">
      <alignment horizontal="center" vertical="top" wrapText="1"/>
    </xf>
    <xf numFmtId="165" fontId="9" fillId="0" borderId="27" xfId="0" applyNumberFormat="1" applyFont="1" applyBorder="1" applyAlignment="1">
      <alignment horizontal="center" vertical="top" wrapText="1"/>
    </xf>
    <xf numFmtId="0" fontId="0" fillId="0" borderId="29" xfId="0" applyBorder="1"/>
    <xf numFmtId="164" fontId="1" fillId="0" borderId="0" xfId="0" applyNumberFormat="1" applyFont="1" applyAlignment="1">
      <alignment horizontal="center"/>
    </xf>
    <xf numFmtId="3" fontId="9" fillId="0" borderId="38" xfId="0" applyNumberFormat="1" applyFont="1" applyBorder="1" applyAlignment="1">
      <alignment horizontal="center" vertical="top" wrapText="1"/>
    </xf>
    <xf numFmtId="3" fontId="9" fillId="0" borderId="45" xfId="0" applyNumberFormat="1" applyFont="1" applyBorder="1" applyAlignment="1">
      <alignment horizontal="center" vertical="top" wrapText="1"/>
    </xf>
    <xf numFmtId="3" fontId="8" fillId="0" borderId="45" xfId="0" applyNumberFormat="1" applyFont="1" applyBorder="1" applyAlignment="1">
      <alignment horizontal="right" vertical="top" wrapText="1"/>
    </xf>
    <xf numFmtId="3" fontId="12" fillId="0" borderId="0" xfId="0" applyNumberFormat="1" applyFont="1" applyAlignment="1">
      <alignment vertical="top"/>
    </xf>
    <xf numFmtId="0" fontId="0" fillId="0" borderId="46" xfId="0" applyBorder="1"/>
    <xf numFmtId="0" fontId="1" fillId="6" borderId="16" xfId="0" applyFont="1" applyFill="1" applyBorder="1" applyAlignment="1">
      <alignment horizontal="center"/>
    </xf>
    <xf numFmtId="168" fontId="0" fillId="0" borderId="0" xfId="0" applyNumberFormat="1" applyAlignment="1">
      <alignment horizontal="right"/>
    </xf>
    <xf numFmtId="169" fontId="0" fillId="0" borderId="0" xfId="0" applyNumberFormat="1" applyAlignment="1">
      <alignment horizontal="right"/>
    </xf>
    <xf numFmtId="168" fontId="0" fillId="0" borderId="0" xfId="0" applyNumberFormat="1"/>
    <xf numFmtId="169" fontId="0" fillId="0" borderId="0" xfId="0" applyNumberFormat="1"/>
    <xf numFmtId="170" fontId="0" fillId="0" borderId="6" xfId="0" applyNumberFormat="1" applyBorder="1" applyAlignment="1">
      <alignment horizontal="center"/>
    </xf>
    <xf numFmtId="170" fontId="0" fillId="0" borderId="10" xfId="0" applyNumberFormat="1" applyBorder="1" applyAlignment="1">
      <alignment horizontal="center"/>
    </xf>
    <xf numFmtId="170" fontId="0" fillId="0" borderId="7" xfId="0" applyNumberFormat="1" applyBorder="1" applyAlignment="1">
      <alignment horizontal="center"/>
    </xf>
    <xf numFmtId="171" fontId="0" fillId="0" borderId="7" xfId="0" applyNumberFormat="1" applyBorder="1" applyAlignment="1">
      <alignment horizontal="center"/>
    </xf>
    <xf numFmtId="168" fontId="8" fillId="0" borderId="33" xfId="0" applyNumberFormat="1" applyFont="1" applyBorder="1" applyAlignment="1">
      <alignment horizontal="right" vertical="top" wrapText="1"/>
    </xf>
    <xf numFmtId="168" fontId="8" fillId="0" borderId="29" xfId="0" applyNumberFormat="1" applyFont="1" applyBorder="1" applyAlignment="1">
      <alignment horizontal="right" vertical="top" wrapText="1"/>
    </xf>
    <xf numFmtId="170" fontId="1" fillId="0" borderId="7" xfId="0" applyNumberFormat="1" applyFont="1" applyBorder="1" applyAlignment="1">
      <alignment horizontal="center"/>
    </xf>
    <xf numFmtId="170" fontId="0" fillId="0" borderId="11" xfId="0" applyNumberFormat="1" applyBorder="1" applyAlignment="1">
      <alignment horizontal="center"/>
    </xf>
    <xf numFmtId="170" fontId="0" fillId="0" borderId="8" xfId="0" applyNumberFormat="1" applyBorder="1" applyAlignment="1">
      <alignment horizontal="center"/>
    </xf>
    <xf numFmtId="170" fontId="0" fillId="0" borderId="12" xfId="0" applyNumberFormat="1" applyBorder="1" applyAlignment="1">
      <alignment horizontal="center"/>
    </xf>
    <xf numFmtId="168" fontId="0" fillId="0" borderId="0" xfId="0" applyNumberFormat="1" applyAlignment="1">
      <alignment horizontal="center"/>
    </xf>
    <xf numFmtId="172" fontId="0" fillId="0" borderId="0" xfId="0" applyNumberFormat="1" applyAlignment="1">
      <alignment horizontal="center"/>
    </xf>
    <xf numFmtId="168" fontId="0" fillId="2" borderId="0" xfId="0" applyNumberFormat="1" applyFill="1" applyAlignment="1">
      <alignment horizontal="center"/>
    </xf>
    <xf numFmtId="168" fontId="8" fillId="0" borderId="42" xfId="0" applyNumberFormat="1" applyFont="1" applyBorder="1" applyAlignment="1">
      <alignment horizontal="right" vertical="top" wrapText="1"/>
    </xf>
    <xf numFmtId="168" fontId="8" fillId="0" borderId="43" xfId="0" applyNumberFormat="1" applyFont="1" applyBorder="1" applyAlignment="1">
      <alignment horizontal="right" vertical="top" wrapText="1"/>
    </xf>
    <xf numFmtId="168" fontId="8" fillId="0" borderId="28" xfId="0" applyNumberFormat="1" applyFont="1" applyBorder="1" applyAlignment="1">
      <alignment horizontal="right" vertical="top" wrapText="1"/>
    </xf>
    <xf numFmtId="168" fontId="10" fillId="0" borderId="31" xfId="0" applyNumberFormat="1" applyFont="1" applyBorder="1" applyAlignment="1">
      <alignment horizontal="right" vertical="top" wrapText="1"/>
    </xf>
    <xf numFmtId="168" fontId="8" fillId="0" borderId="26" xfId="0" applyNumberFormat="1" applyFont="1" applyBorder="1" applyAlignment="1">
      <alignment horizontal="right" vertical="top" wrapText="1"/>
    </xf>
    <xf numFmtId="168" fontId="8" fillId="0" borderId="37" xfId="0" applyNumberFormat="1" applyFont="1" applyBorder="1" applyAlignment="1">
      <alignment horizontal="right" vertical="top" wrapText="1"/>
    </xf>
    <xf numFmtId="43" fontId="0" fillId="2" borderId="0" xfId="1" applyFont="1" applyFill="1" applyBorder="1" applyAlignment="1">
      <alignment horizontal="right"/>
    </xf>
    <xf numFmtId="0" fontId="13" fillId="0" borderId="0" xfId="0" applyFont="1" applyAlignment="1">
      <alignment horizontal="left"/>
    </xf>
    <xf numFmtId="167" fontId="0" fillId="2" borderId="0" xfId="1" applyNumberFormat="1" applyFont="1" applyFill="1" applyBorder="1" applyAlignment="1">
      <alignment horizontal="right"/>
    </xf>
    <xf numFmtId="0" fontId="0" fillId="0" borderId="0" xfId="0" applyAlignment="1">
      <alignment horizontal="right"/>
    </xf>
    <xf numFmtId="0" fontId="1" fillId="5" borderId="41" xfId="0" applyFont="1" applyFill="1" applyBorder="1" applyAlignment="1">
      <alignment horizontal="left"/>
    </xf>
    <xf numFmtId="0" fontId="0" fillId="5" borderId="47" xfId="0" applyFill="1" applyBorder="1" applyAlignment="1">
      <alignment horizontal="center"/>
    </xf>
    <xf numFmtId="164" fontId="0" fillId="5" borderId="47" xfId="0" applyNumberFormat="1" applyFill="1" applyBorder="1" applyAlignment="1">
      <alignment horizontal="center"/>
    </xf>
    <xf numFmtId="0" fontId="0" fillId="5" borderId="47" xfId="0" applyFill="1" applyBorder="1"/>
    <xf numFmtId="0" fontId="0" fillId="5" borderId="48" xfId="0" applyFill="1" applyBorder="1" applyAlignment="1">
      <alignment horizontal="left"/>
    </xf>
    <xf numFmtId="0" fontId="1" fillId="2" borderId="49" xfId="0" applyFont="1" applyFill="1" applyBorder="1" applyAlignment="1">
      <alignment horizontal="left"/>
    </xf>
    <xf numFmtId="0" fontId="0" fillId="2" borderId="50" xfId="0" applyFill="1" applyBorder="1" applyAlignment="1">
      <alignment horizontal="center"/>
    </xf>
    <xf numFmtId="164" fontId="0" fillId="2" borderId="50" xfId="0" applyNumberFormat="1" applyFill="1" applyBorder="1" applyAlignment="1">
      <alignment horizontal="center"/>
    </xf>
    <xf numFmtId="0" fontId="0" fillId="2" borderId="50" xfId="0" applyFill="1" applyBorder="1"/>
    <xf numFmtId="0" fontId="0" fillId="2" borderId="51" xfId="0" applyFill="1" applyBorder="1" applyAlignment="1">
      <alignment horizontal="left"/>
    </xf>
    <xf numFmtId="0" fontId="0" fillId="0" borderId="52" xfId="0" applyBorder="1" applyAlignment="1">
      <alignment horizontal="center"/>
    </xf>
    <xf numFmtId="0" fontId="0" fillId="2" borderId="53" xfId="0" applyFill="1" applyBorder="1" applyAlignment="1">
      <alignment horizontal="left"/>
    </xf>
    <xf numFmtId="0" fontId="1" fillId="0" borderId="53" xfId="0" applyFont="1" applyBorder="1" applyAlignment="1">
      <alignment horizontal="left"/>
    </xf>
    <xf numFmtId="0" fontId="0" fillId="2" borderId="52" xfId="0" applyFill="1" applyBorder="1" applyAlignment="1">
      <alignment horizontal="center"/>
    </xf>
    <xf numFmtId="0" fontId="0" fillId="2" borderId="52" xfId="0" applyFill="1" applyBorder="1" applyAlignment="1">
      <alignment horizontal="left"/>
    </xf>
    <xf numFmtId="0" fontId="3" fillId="2" borderId="42" xfId="0" applyFont="1" applyFill="1" applyBorder="1" applyAlignment="1">
      <alignment horizontal="left"/>
    </xf>
    <xf numFmtId="0" fontId="0" fillId="2" borderId="37" xfId="0" applyFill="1" applyBorder="1" applyAlignment="1">
      <alignment horizontal="left"/>
    </xf>
    <xf numFmtId="0" fontId="0" fillId="2" borderId="37" xfId="0" applyFill="1" applyBorder="1" applyAlignment="1">
      <alignment horizontal="center"/>
    </xf>
    <xf numFmtId="164" fontId="0" fillId="2" borderId="37" xfId="0" applyNumberFormat="1" applyFill="1" applyBorder="1" applyAlignment="1">
      <alignment horizontal="center"/>
    </xf>
    <xf numFmtId="0" fontId="0" fillId="2" borderId="37" xfId="0" applyFill="1" applyBorder="1"/>
    <xf numFmtId="0" fontId="0" fillId="2" borderId="45" xfId="0" applyFill="1" applyBorder="1" applyAlignment="1">
      <alignment horizontal="left"/>
    </xf>
    <xf numFmtId="0" fontId="0" fillId="5" borderId="48" xfId="0" applyFill="1" applyBorder="1" applyAlignment="1">
      <alignment horizontal="center"/>
    </xf>
    <xf numFmtId="164" fontId="0" fillId="5" borderId="48" xfId="0" applyNumberFormat="1" applyFill="1" applyBorder="1" applyAlignment="1">
      <alignment horizontal="center"/>
    </xf>
    <xf numFmtId="0" fontId="0" fillId="2" borderId="50" xfId="0" applyFill="1" applyBorder="1" applyAlignment="1">
      <alignment horizontal="left"/>
    </xf>
    <xf numFmtId="164" fontId="0" fillId="2" borderId="51" xfId="0" applyNumberFormat="1" applyFill="1" applyBorder="1" applyAlignment="1">
      <alignment horizontal="center"/>
    </xf>
    <xf numFmtId="164" fontId="0" fillId="2" borderId="53" xfId="0" applyNumberFormat="1" applyFill="1" applyBorder="1" applyAlignment="1">
      <alignment horizontal="center"/>
    </xf>
    <xf numFmtId="164" fontId="0" fillId="2" borderId="45" xfId="0" applyNumberFormat="1" applyFill="1" applyBorder="1" applyAlignment="1">
      <alignment horizontal="center"/>
    </xf>
    <xf numFmtId="0" fontId="0" fillId="2" borderId="49" xfId="0" applyFill="1" applyBorder="1"/>
    <xf numFmtId="0" fontId="1" fillId="2" borderId="50" xfId="0" applyFont="1" applyFill="1" applyBorder="1" applyAlignment="1">
      <alignment horizontal="center"/>
    </xf>
    <xf numFmtId="164" fontId="1" fillId="2" borderId="50" xfId="0" applyNumberFormat="1" applyFont="1" applyFill="1" applyBorder="1" applyAlignment="1">
      <alignment horizontal="center"/>
    </xf>
    <xf numFmtId="0" fontId="1" fillId="2" borderId="51" xfId="0" applyFont="1" applyFill="1" applyBorder="1" applyAlignment="1">
      <alignment horizontal="center"/>
    </xf>
    <xf numFmtId="0" fontId="0" fillId="2" borderId="52" xfId="0" applyFill="1" applyBorder="1"/>
    <xf numFmtId="0" fontId="0" fillId="2" borderId="42" xfId="0" applyFill="1" applyBorder="1"/>
    <xf numFmtId="165" fontId="0" fillId="2" borderId="37" xfId="0" applyNumberFormat="1" applyFill="1" applyBorder="1" applyAlignment="1">
      <alignment horizontal="center"/>
    </xf>
    <xf numFmtId="14" fontId="0" fillId="2" borderId="37" xfId="0" applyNumberFormat="1" applyFill="1" applyBorder="1" applyAlignment="1">
      <alignment horizontal="center"/>
    </xf>
    <xf numFmtId="0" fontId="2" fillId="5" borderId="41" xfId="0" applyFont="1" applyFill="1" applyBorder="1"/>
    <xf numFmtId="0" fontId="1" fillId="0" borderId="49" xfId="0" applyFont="1" applyBorder="1" applyAlignment="1">
      <alignment horizontal="left"/>
    </xf>
    <xf numFmtId="0" fontId="0" fillId="0" borderId="50" xfId="0" applyBorder="1"/>
    <xf numFmtId="0" fontId="0" fillId="0" borderId="51" xfId="0" applyBorder="1"/>
    <xf numFmtId="0" fontId="0" fillId="0" borderId="53" xfId="0" applyBorder="1"/>
    <xf numFmtId="0" fontId="1" fillId="0" borderId="52" xfId="0" applyFont="1" applyBorder="1" applyAlignment="1">
      <alignment horizontal="right"/>
    </xf>
    <xf numFmtId="0" fontId="1" fillId="0" borderId="53" xfId="0" applyFont="1" applyBorder="1" applyAlignment="1">
      <alignment horizontal="right"/>
    </xf>
    <xf numFmtId="0" fontId="0" fillId="0" borderId="52" xfId="0" applyBorder="1" applyAlignment="1">
      <alignment horizontal="right"/>
    </xf>
    <xf numFmtId="168" fontId="0" fillId="0" borderId="53" xfId="0" applyNumberFormat="1" applyBorder="1" applyAlignment="1">
      <alignment horizontal="right"/>
    </xf>
    <xf numFmtId="0" fontId="0" fillId="0" borderId="42" xfId="0" applyBorder="1" applyAlignment="1">
      <alignment horizontal="right"/>
    </xf>
    <xf numFmtId="168" fontId="0" fillId="0" borderId="37" xfId="0" applyNumberFormat="1" applyBorder="1" applyAlignment="1">
      <alignment horizontal="right"/>
    </xf>
    <xf numFmtId="169" fontId="0" fillId="0" borderId="37" xfId="0" applyNumberFormat="1" applyBorder="1" applyAlignment="1">
      <alignment horizontal="right"/>
    </xf>
    <xf numFmtId="168" fontId="0" fillId="0" borderId="37" xfId="0" applyNumberFormat="1" applyBorder="1"/>
    <xf numFmtId="168" fontId="0" fillId="0" borderId="45" xfId="0" applyNumberFormat="1" applyBorder="1" applyAlignment="1">
      <alignment horizontal="right"/>
    </xf>
    <xf numFmtId="0" fontId="2" fillId="5" borderId="41" xfId="0" applyFont="1" applyFill="1" applyBorder="1" applyAlignment="1">
      <alignment horizontal="left"/>
    </xf>
    <xf numFmtId="0" fontId="0" fillId="5" borderId="47" xfId="0" applyFill="1" applyBorder="1" applyAlignment="1">
      <alignment horizontal="left"/>
    </xf>
    <xf numFmtId="0" fontId="0" fillId="5" borderId="48" xfId="0" applyFill="1" applyBorder="1"/>
    <xf numFmtId="4" fontId="1" fillId="0" borderId="49" xfId="0" applyNumberFormat="1" applyFont="1" applyBorder="1" applyAlignment="1">
      <alignment horizontal="left"/>
    </xf>
    <xf numFmtId="0" fontId="1" fillId="0" borderId="50" xfId="0" applyFont="1" applyBorder="1"/>
    <xf numFmtId="0" fontId="0" fillId="0" borderId="52" xfId="0" applyBorder="1" applyAlignment="1">
      <alignment horizontal="left"/>
    </xf>
    <xf numFmtId="0" fontId="4" fillId="0" borderId="53" xfId="0" applyFont="1" applyBorder="1"/>
    <xf numFmtId="169" fontId="4" fillId="0" borderId="53" xfId="0" applyNumberFormat="1" applyFont="1" applyBorder="1"/>
    <xf numFmtId="0" fontId="0" fillId="0" borderId="42" xfId="0" applyBorder="1" applyAlignment="1">
      <alignment horizontal="left"/>
    </xf>
    <xf numFmtId="169" fontId="0" fillId="0" borderId="37" xfId="0" applyNumberFormat="1" applyBorder="1"/>
    <xf numFmtId="169" fontId="4" fillId="0" borderId="45" xfId="0" applyNumberFormat="1" applyFont="1" applyBorder="1"/>
    <xf numFmtId="168" fontId="0" fillId="5" borderId="41" xfId="0" applyNumberFormat="1" applyFill="1" applyBorder="1"/>
    <xf numFmtId="168" fontId="0" fillId="0" borderId="49" xfId="0" applyNumberFormat="1" applyBorder="1"/>
    <xf numFmtId="168" fontId="0" fillId="0" borderId="52" xfId="0" applyNumberFormat="1" applyBorder="1"/>
    <xf numFmtId="168" fontId="0" fillId="0" borderId="41" xfId="0" applyNumberFormat="1" applyBorder="1"/>
    <xf numFmtId="0" fontId="0" fillId="0" borderId="37" xfId="0" applyBorder="1"/>
    <xf numFmtId="0" fontId="0" fillId="0" borderId="45" xfId="0" applyBorder="1"/>
    <xf numFmtId="0" fontId="1" fillId="0" borderId="49" xfId="0" applyFont="1" applyBorder="1" applyAlignment="1">
      <alignment horizontal="right"/>
    </xf>
    <xf numFmtId="0" fontId="1" fillId="0" borderId="50" xfId="0" applyFont="1" applyBorder="1" applyAlignment="1">
      <alignment horizontal="center"/>
    </xf>
    <xf numFmtId="0" fontId="1" fillId="0" borderId="50" xfId="0" applyFont="1" applyBorder="1" applyAlignment="1">
      <alignment horizontal="left"/>
    </xf>
    <xf numFmtId="172" fontId="0" fillId="0" borderId="37" xfId="0" applyNumberFormat="1" applyBorder="1" applyAlignment="1">
      <alignment horizontal="center"/>
    </xf>
    <xf numFmtId="168" fontId="0" fillId="0" borderId="37" xfId="0" applyNumberFormat="1" applyBorder="1" applyAlignment="1">
      <alignment horizontal="center"/>
    </xf>
    <xf numFmtId="0" fontId="1" fillId="0" borderId="52" xfId="0" applyFont="1" applyBorder="1" applyAlignment="1">
      <alignment horizontal="left"/>
    </xf>
    <xf numFmtId="0" fontId="0" fillId="0" borderId="53" xfId="0" applyBorder="1" applyAlignment="1">
      <alignment horizontal="left"/>
    </xf>
    <xf numFmtId="0" fontId="4" fillId="0" borderId="52" xfId="0" applyFont="1" applyBorder="1" applyAlignment="1">
      <alignment horizontal="left"/>
    </xf>
    <xf numFmtId="0" fontId="1" fillId="5" borderId="0" xfId="0" applyFont="1" applyFill="1" applyAlignment="1">
      <alignment horizontal="center"/>
    </xf>
    <xf numFmtId="0" fontId="1" fillId="5" borderId="1" xfId="0" applyFont="1" applyFill="1" applyBorder="1" applyAlignment="1">
      <alignment horizontal="center"/>
    </xf>
    <xf numFmtId="0" fontId="1" fillId="5" borderId="3" xfId="0" applyFont="1" applyFill="1" applyBorder="1" applyAlignment="1">
      <alignment horizontal="center"/>
    </xf>
    <xf numFmtId="0" fontId="1" fillId="5" borderId="2" xfId="0" applyFont="1" applyFill="1" applyBorder="1" applyAlignment="1">
      <alignment horizontal="center"/>
    </xf>
    <xf numFmtId="0" fontId="0" fillId="2" borderId="42" xfId="0" applyFill="1" applyBorder="1" applyAlignment="1">
      <alignment horizontal="left"/>
    </xf>
    <xf numFmtId="10" fontId="0" fillId="2" borderId="45" xfId="0" applyNumberFormat="1" applyFill="1" applyBorder="1" applyAlignment="1">
      <alignment horizontal="center" vertical="top"/>
    </xf>
    <xf numFmtId="0" fontId="0" fillId="0" borderId="41" xfId="0" applyBorder="1" applyAlignment="1">
      <alignment horizontal="left"/>
    </xf>
    <xf numFmtId="0" fontId="0" fillId="0" borderId="47" xfId="0" applyBorder="1"/>
    <xf numFmtId="14" fontId="0" fillId="0" borderId="48" xfId="0" applyNumberFormat="1" applyBorder="1" applyAlignment="1">
      <alignment horizontal="center"/>
    </xf>
    <xf numFmtId="0" fontId="0" fillId="2" borderId="0" xfId="1" applyNumberFormat="1" applyFont="1" applyFill="1" applyBorder="1" applyAlignment="1">
      <alignment horizontal="left"/>
    </xf>
    <xf numFmtId="14" fontId="0" fillId="2" borderId="53" xfId="0" applyNumberFormat="1" applyFill="1" applyBorder="1" applyAlignment="1">
      <alignment horizontal="center"/>
    </xf>
    <xf numFmtId="14" fontId="0" fillId="2" borderId="45" xfId="0" applyNumberFormat="1" applyFill="1" applyBorder="1" applyAlignment="1">
      <alignment horizontal="center"/>
    </xf>
    <xf numFmtId="168" fontId="0" fillId="2" borderId="37" xfId="0" applyNumberFormat="1" applyFill="1" applyBorder="1" applyAlignment="1">
      <alignment horizontal="center"/>
    </xf>
    <xf numFmtId="173" fontId="1" fillId="0" borderId="52" xfId="0" applyNumberFormat="1" applyFont="1" applyBorder="1" applyAlignment="1">
      <alignment horizontal="left"/>
    </xf>
    <xf numFmtId="173" fontId="0" fillId="2" borderId="53" xfId="0" applyNumberFormat="1" applyFill="1" applyBorder="1" applyAlignment="1">
      <alignment horizontal="center"/>
    </xf>
    <xf numFmtId="173" fontId="0" fillId="2" borderId="45" xfId="0" applyNumberFormat="1" applyFill="1" applyBorder="1" applyAlignment="1">
      <alignment horizontal="center"/>
    </xf>
    <xf numFmtId="173" fontId="1" fillId="2" borderId="45" xfId="0" applyNumberFormat="1" applyFont="1" applyFill="1" applyBorder="1" applyAlignment="1">
      <alignment horizontal="center"/>
    </xf>
    <xf numFmtId="172" fontId="0" fillId="2" borderId="42" xfId="1" applyNumberFormat="1" applyFont="1" applyFill="1" applyBorder="1" applyAlignment="1">
      <alignment horizontal="right"/>
    </xf>
    <xf numFmtId="172" fontId="0" fillId="2" borderId="49" xfId="1" applyNumberFormat="1" applyFont="1" applyFill="1" applyBorder="1" applyAlignment="1">
      <alignment horizontal="right"/>
    </xf>
    <xf numFmtId="172" fontId="0" fillId="2" borderId="52" xfId="1" applyNumberFormat="1" applyFont="1" applyFill="1" applyBorder="1" applyAlignment="1">
      <alignment horizontal="right"/>
    </xf>
    <xf numFmtId="0" fontId="15" fillId="0" borderId="52" xfId="0" applyFont="1" applyBorder="1" applyAlignment="1">
      <alignment horizontal="left"/>
    </xf>
    <xf numFmtId="0" fontId="15" fillId="0" borderId="52" xfId="0" applyFont="1" applyBorder="1" applyAlignment="1">
      <alignment horizontal="center"/>
    </xf>
    <xf numFmtId="172" fontId="0" fillId="2" borderId="0" xfId="1" applyNumberFormat="1" applyFont="1" applyFill="1" applyBorder="1" applyAlignment="1">
      <alignment horizontal="right"/>
    </xf>
    <xf numFmtId="0" fontId="16" fillId="0" borderId="0" xfId="0" applyFont="1"/>
    <xf numFmtId="0" fontId="16" fillId="0" borderId="0" xfId="0" applyFont="1" applyAlignment="1">
      <alignment horizontal="left"/>
    </xf>
    <xf numFmtId="0" fontId="3" fillId="2" borderId="52" xfId="0" applyFont="1" applyFill="1" applyBorder="1" applyAlignment="1">
      <alignment horizontal="left" vertical="top" wrapText="1"/>
    </xf>
    <xf numFmtId="0" fontId="3" fillId="2" borderId="0" xfId="0" applyFont="1" applyFill="1" applyAlignment="1">
      <alignment horizontal="left" vertical="top" wrapText="1"/>
    </xf>
    <xf numFmtId="0" fontId="3" fillId="2" borderId="53" xfId="0" applyFont="1" applyFill="1" applyBorder="1" applyAlignment="1">
      <alignment horizontal="left" vertical="top" wrapText="1"/>
    </xf>
    <xf numFmtId="0" fontId="0" fillId="2" borderId="42" xfId="0" applyFill="1" applyBorder="1" applyAlignment="1">
      <alignment horizontal="left" vertical="top" wrapText="1"/>
    </xf>
    <xf numFmtId="0" fontId="3" fillId="2" borderId="37" xfId="0" applyFont="1" applyFill="1" applyBorder="1" applyAlignment="1">
      <alignment horizontal="left" vertical="top" wrapText="1"/>
    </xf>
    <xf numFmtId="0" fontId="3" fillId="2" borderId="45" xfId="0" applyFont="1" applyFill="1" applyBorder="1" applyAlignment="1">
      <alignment horizontal="left" vertical="top" wrapText="1"/>
    </xf>
    <xf numFmtId="0" fontId="0" fillId="0" borderId="42" xfId="0" applyBorder="1" applyAlignment="1">
      <alignment horizontal="left" vertical="top" wrapText="1"/>
    </xf>
    <xf numFmtId="0" fontId="3" fillId="0" borderId="37" xfId="0" applyFont="1" applyBorder="1" applyAlignment="1">
      <alignment horizontal="left" vertical="top" wrapText="1"/>
    </xf>
    <xf numFmtId="0" fontId="3" fillId="0" borderId="45" xfId="0" applyFont="1" applyBorder="1" applyAlignment="1">
      <alignment horizontal="left" vertical="top" wrapText="1"/>
    </xf>
    <xf numFmtId="0" fontId="1" fillId="0" borderId="9" xfId="0" applyFont="1" applyBorder="1" applyAlignment="1">
      <alignment horizontal="left"/>
    </xf>
    <xf numFmtId="0" fontId="0" fillId="0" borderId="9" xfId="0" applyBorder="1" applyAlignment="1">
      <alignment horizontal="left"/>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xf>
    <xf numFmtId="3" fontId="9" fillId="0" borderId="3" xfId="0" applyNumberFormat="1" applyFont="1" applyBorder="1" applyAlignment="1">
      <alignment horizontal="center" vertical="top"/>
    </xf>
    <xf numFmtId="3" fontId="9" fillId="0" borderId="17" xfId="0" applyNumberFormat="1" applyFont="1" applyBorder="1" applyAlignment="1">
      <alignment horizontal="center" vertical="top"/>
    </xf>
    <xf numFmtId="3" fontId="9" fillId="0" borderId="18" xfId="0" applyNumberFormat="1" applyFont="1" applyBorder="1" applyAlignment="1">
      <alignment horizontal="center" vertical="top"/>
    </xf>
    <xf numFmtId="3" fontId="9" fillId="0" borderId="19" xfId="0" applyNumberFormat="1" applyFont="1" applyBorder="1" applyAlignment="1">
      <alignment horizontal="center" vertical="top"/>
    </xf>
    <xf numFmtId="0" fontId="1" fillId="0" borderId="13" xfId="0" applyFont="1" applyBorder="1" applyAlignment="1">
      <alignment horizontal="center" vertical="top" wrapText="1"/>
    </xf>
    <xf numFmtId="0" fontId="1" fillId="0" borderId="24" xfId="0" applyFont="1" applyBorder="1" applyAlignment="1">
      <alignment horizontal="center" vertical="top" wrapText="1"/>
    </xf>
    <xf numFmtId="3" fontId="9" fillId="0" borderId="34" xfId="0" applyNumberFormat="1" applyFont="1" applyBorder="1" applyAlignment="1">
      <alignment horizontal="center" vertical="top" wrapText="1"/>
    </xf>
    <xf numFmtId="3" fontId="9" fillId="0" borderId="38" xfId="0" applyNumberFormat="1" applyFont="1" applyBorder="1" applyAlignment="1">
      <alignment horizontal="center" vertical="top" wrapText="1"/>
    </xf>
    <xf numFmtId="3" fontId="9" fillId="0" borderId="39" xfId="0" applyNumberFormat="1" applyFont="1" applyBorder="1" applyAlignment="1">
      <alignment horizontal="center" vertical="top" wrapText="1"/>
    </xf>
    <xf numFmtId="3" fontId="9" fillId="0" borderId="36" xfId="0" applyNumberFormat="1" applyFont="1" applyBorder="1" applyAlignment="1">
      <alignment horizontal="center" vertical="top" wrapText="1"/>
    </xf>
    <xf numFmtId="3" fontId="9" fillId="0" borderId="40" xfId="0" applyNumberFormat="1" applyFont="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7"/>
  <sheetViews>
    <sheetView showGridLines="0" tabSelected="1" zoomScaleNormal="100" workbookViewId="0">
      <selection activeCell="A2" sqref="A2"/>
    </sheetView>
  </sheetViews>
  <sheetFormatPr defaultColWidth="8.85546875" defaultRowHeight="14.25"/>
  <cols>
    <col min="1" max="1" width="13.28515625" style="1" customWidth="1"/>
    <col min="2" max="2" width="19.85546875" style="16" customWidth="1"/>
    <col min="3" max="3" width="28.42578125" style="16" customWidth="1"/>
    <col min="4" max="4" width="22.5703125" style="17" customWidth="1"/>
    <col min="5" max="5" width="18.42578125" style="16" bestFit="1" customWidth="1"/>
    <col min="6" max="6" width="15" style="16" bestFit="1" customWidth="1"/>
    <col min="7" max="7" width="15.140625" style="1" bestFit="1" customWidth="1"/>
    <col min="8" max="8" width="11.85546875" style="1" customWidth="1"/>
    <col min="9" max="9" width="14.28515625" style="1" customWidth="1"/>
    <col min="10" max="10" width="38.7109375" style="7" customWidth="1"/>
    <col min="11" max="11" width="20.5703125" style="1" customWidth="1"/>
    <col min="12" max="12" width="15.42578125" style="1" customWidth="1"/>
    <col min="13" max="13" width="19.28515625" style="1" bestFit="1" customWidth="1"/>
    <col min="14" max="16384" width="8.85546875" style="1"/>
  </cols>
  <sheetData>
    <row r="1" spans="1:10" ht="15">
      <c r="A1" s="32" t="s">
        <v>0</v>
      </c>
    </row>
    <row r="2" spans="1:10" ht="15">
      <c r="A2" s="32"/>
    </row>
    <row r="3" spans="1:10" ht="15">
      <c r="A3" s="120" t="s">
        <v>1</v>
      </c>
      <c r="B3" s="121"/>
      <c r="C3" s="121"/>
      <c r="D3" s="122"/>
      <c r="E3" s="121"/>
      <c r="F3" s="121"/>
      <c r="G3" s="123"/>
      <c r="H3" s="123"/>
      <c r="I3" s="123"/>
      <c r="J3" s="124"/>
    </row>
    <row r="4" spans="1:10" ht="62.45" customHeight="1">
      <c r="A4" s="222" t="s">
        <v>2</v>
      </c>
      <c r="B4" s="223"/>
      <c r="C4" s="223"/>
      <c r="D4" s="223"/>
      <c r="E4" s="223"/>
      <c r="F4" s="223"/>
      <c r="G4" s="223"/>
      <c r="H4" s="223"/>
      <c r="I4" s="223"/>
      <c r="J4" s="224"/>
    </row>
    <row r="5" spans="1:10" ht="15">
      <c r="A5" s="32"/>
    </row>
    <row r="6" spans="1:10" ht="15">
      <c r="A6" s="120" t="s">
        <v>3</v>
      </c>
      <c r="B6" s="121"/>
      <c r="C6" s="121"/>
      <c r="D6" s="122"/>
      <c r="E6" s="121"/>
      <c r="F6" s="121"/>
      <c r="G6" s="123"/>
      <c r="H6" s="123"/>
      <c r="I6" s="123"/>
      <c r="J6" s="124"/>
    </row>
    <row r="7" spans="1:10" customFormat="1" ht="15">
      <c r="A7" s="191"/>
      <c r="B7" s="4"/>
      <c r="C7" s="4"/>
      <c r="D7" s="50"/>
      <c r="E7" s="4"/>
      <c r="F7" s="4"/>
      <c r="J7" s="192"/>
    </row>
    <row r="8" spans="1:10" customFormat="1" ht="15">
      <c r="A8" s="174" t="s">
        <v>4</v>
      </c>
      <c r="B8" s="4"/>
      <c r="C8" s="4"/>
      <c r="D8" s="50"/>
      <c r="E8" s="4"/>
      <c r="F8" s="4"/>
      <c r="J8" s="192"/>
    </row>
    <row r="9" spans="1:10" customFormat="1" ht="15">
      <c r="A9" s="174" t="s">
        <v>5</v>
      </c>
      <c r="B9" s="4"/>
      <c r="C9" s="4"/>
      <c r="D9" s="50"/>
      <c r="E9" s="4"/>
      <c r="F9" s="4"/>
      <c r="J9" s="192"/>
    </row>
    <row r="10" spans="1:10" customFormat="1" ht="15">
      <c r="A10" s="174"/>
      <c r="B10" s="4"/>
      <c r="C10" s="4"/>
      <c r="D10" s="50"/>
      <c r="E10" s="4"/>
      <c r="F10" s="4"/>
      <c r="J10" s="192"/>
    </row>
    <row r="11" spans="1:10" customFormat="1" ht="15">
      <c r="A11" s="174" t="s">
        <v>6</v>
      </c>
      <c r="B11" s="4"/>
      <c r="C11" s="4"/>
      <c r="D11" s="50"/>
      <c r="E11" s="4"/>
      <c r="F11" s="4"/>
      <c r="J11" s="192"/>
    </row>
    <row r="12" spans="1:10" customFormat="1" ht="15">
      <c r="A12" s="174" t="s">
        <v>7</v>
      </c>
      <c r="B12" s="4"/>
      <c r="C12" s="4"/>
      <c r="D12" s="50"/>
      <c r="E12" s="4"/>
      <c r="F12" s="4"/>
      <c r="J12" s="192"/>
    </row>
    <row r="13" spans="1:10" customFormat="1" ht="15">
      <c r="A13" s="174" t="s">
        <v>8</v>
      </c>
      <c r="B13" s="4"/>
      <c r="C13" s="4"/>
      <c r="D13" s="50"/>
      <c r="E13" s="4"/>
      <c r="F13" s="4"/>
      <c r="J13" s="192"/>
    </row>
    <row r="14" spans="1:10" customFormat="1" ht="15">
      <c r="A14" s="191"/>
      <c r="B14" s="4"/>
      <c r="C14" s="4"/>
      <c r="D14" s="50"/>
      <c r="E14" s="4"/>
      <c r="F14" s="4"/>
      <c r="J14" s="192"/>
    </row>
    <row r="15" spans="1:10" customFormat="1" ht="15">
      <c r="A15" s="174" t="s">
        <v>9</v>
      </c>
      <c r="B15" s="4"/>
      <c r="C15" s="4"/>
      <c r="D15" s="50"/>
      <c r="E15" s="4"/>
      <c r="F15" s="4"/>
      <c r="J15" s="192"/>
    </row>
    <row r="16" spans="1:10" ht="15">
      <c r="A16" s="214" t="s">
        <v>10</v>
      </c>
      <c r="B16" s="4"/>
      <c r="C16" s="4"/>
      <c r="D16" s="50"/>
      <c r="E16" s="4"/>
      <c r="F16" s="4"/>
      <c r="G16"/>
      <c r="H16"/>
      <c r="I16"/>
      <c r="J16" s="192"/>
    </row>
    <row r="17" spans="1:10" ht="15">
      <c r="A17" s="214"/>
      <c r="B17" s="4"/>
      <c r="C17" s="4"/>
      <c r="D17" s="50"/>
      <c r="E17" s="4"/>
      <c r="F17" s="4"/>
      <c r="G17"/>
      <c r="H17"/>
      <c r="I17"/>
      <c r="J17" s="192"/>
    </row>
    <row r="18" spans="1:10" ht="15">
      <c r="A18" s="130" t="s">
        <v>11</v>
      </c>
      <c r="B18" s="2" t="s">
        <v>12</v>
      </c>
      <c r="C18" s="4"/>
      <c r="D18" s="50"/>
      <c r="E18" s="4"/>
      <c r="F18" s="4"/>
      <c r="G18"/>
      <c r="H18"/>
      <c r="I18"/>
      <c r="J18" s="192"/>
    </row>
    <row r="19" spans="1:10" ht="15">
      <c r="A19" s="130" t="s">
        <v>13</v>
      </c>
      <c r="B19" s="2" t="s">
        <v>14</v>
      </c>
      <c r="C19" s="4"/>
      <c r="D19" s="50"/>
      <c r="E19" s="4"/>
      <c r="F19" s="4"/>
      <c r="G19"/>
      <c r="H19"/>
      <c r="I19"/>
      <c r="J19" s="192"/>
    </row>
    <row r="20" spans="1:10" ht="15">
      <c r="A20" s="130" t="s">
        <v>15</v>
      </c>
      <c r="B20" s="2" t="s">
        <v>16</v>
      </c>
      <c r="C20" s="4"/>
      <c r="D20" s="50"/>
      <c r="E20" s="4"/>
      <c r="F20" s="4"/>
      <c r="G20"/>
      <c r="H20"/>
      <c r="I20"/>
      <c r="J20" s="192"/>
    </row>
    <row r="21" spans="1:10" ht="15">
      <c r="A21" s="130" t="s">
        <v>17</v>
      </c>
      <c r="B21" s="2" t="s">
        <v>18</v>
      </c>
      <c r="C21" s="4"/>
      <c r="D21" s="50"/>
      <c r="E21" s="4"/>
      <c r="F21" s="4"/>
      <c r="G21"/>
      <c r="H21"/>
      <c r="I21"/>
      <c r="J21" s="192"/>
    </row>
    <row r="22" spans="1:10" ht="15">
      <c r="A22" s="130" t="s">
        <v>19</v>
      </c>
      <c r="B22" s="2" t="s">
        <v>20</v>
      </c>
      <c r="C22" s="4"/>
      <c r="D22" s="50"/>
      <c r="E22" s="4"/>
      <c r="F22" s="4"/>
      <c r="G22"/>
      <c r="H22"/>
      <c r="I22"/>
      <c r="J22" s="192"/>
    </row>
    <row r="23" spans="1:10" ht="15">
      <c r="A23" s="130"/>
      <c r="B23" s="2"/>
      <c r="C23" s="4"/>
      <c r="D23" s="50"/>
      <c r="E23" s="4"/>
      <c r="F23" s="4"/>
      <c r="G23"/>
      <c r="H23"/>
      <c r="I23"/>
      <c r="J23" s="192"/>
    </row>
    <row r="24" spans="1:10" ht="15">
      <c r="A24" s="214" t="s">
        <v>21</v>
      </c>
      <c r="B24" s="4"/>
      <c r="C24" s="4"/>
      <c r="D24" s="50"/>
      <c r="E24" s="4"/>
      <c r="F24" s="4"/>
      <c r="G24"/>
      <c r="H24"/>
      <c r="I24"/>
      <c r="J24" s="192"/>
    </row>
    <row r="25" spans="1:10" ht="15">
      <c r="A25" s="214"/>
      <c r="B25" s="4"/>
      <c r="C25" s="4"/>
      <c r="D25" s="50"/>
      <c r="E25" s="4"/>
      <c r="F25" s="4"/>
      <c r="G25"/>
      <c r="H25"/>
      <c r="I25"/>
      <c r="J25" s="192"/>
    </row>
    <row r="26" spans="1:10" ht="15">
      <c r="A26" s="130" t="s">
        <v>22</v>
      </c>
      <c r="B26" s="1" t="s">
        <v>23</v>
      </c>
      <c r="C26" s="4"/>
      <c r="D26" s="50"/>
      <c r="E26" s="4"/>
      <c r="F26" s="4"/>
      <c r="G26"/>
      <c r="H26"/>
      <c r="I26"/>
      <c r="J26" s="192"/>
    </row>
    <row r="27" spans="1:10" ht="15">
      <c r="A27" s="130" t="s">
        <v>24</v>
      </c>
      <c r="B27" s="2" t="s">
        <v>25</v>
      </c>
      <c r="C27" s="4"/>
      <c r="D27" s="50"/>
      <c r="E27" s="4"/>
      <c r="F27" s="4"/>
      <c r="G27"/>
      <c r="H27"/>
      <c r="I27"/>
      <c r="J27" s="192"/>
    </row>
    <row r="28" spans="1:10" ht="15">
      <c r="A28" s="191"/>
      <c r="B28" s="4"/>
      <c r="C28" s="4"/>
      <c r="D28" s="50"/>
      <c r="E28" s="4"/>
      <c r="F28" s="4"/>
      <c r="G28"/>
      <c r="H28"/>
      <c r="I28"/>
      <c r="J28" s="192"/>
    </row>
    <row r="29" spans="1:10">
      <c r="A29" s="193" t="s">
        <v>26</v>
      </c>
      <c r="B29" s="4"/>
      <c r="C29" s="4"/>
      <c r="D29" s="50"/>
      <c r="E29" s="4"/>
      <c r="F29" s="4"/>
      <c r="G29"/>
      <c r="H29"/>
      <c r="I29"/>
      <c r="J29" s="192"/>
    </row>
    <row r="30" spans="1:10">
      <c r="A30" s="225"/>
      <c r="B30" s="226"/>
      <c r="C30" s="226"/>
      <c r="D30" s="226"/>
      <c r="E30" s="226"/>
      <c r="F30" s="226"/>
      <c r="G30" s="226"/>
      <c r="H30" s="226"/>
      <c r="I30" s="226"/>
      <c r="J30" s="227"/>
    </row>
    <row r="31" spans="1:10">
      <c r="A31" s="32"/>
    </row>
    <row r="32" spans="1:10">
      <c r="A32" s="32"/>
    </row>
    <row r="33" spans="1:10" ht="15" customHeight="1">
      <c r="A33" s="125" t="s">
        <v>27</v>
      </c>
      <c r="B33" s="126"/>
      <c r="C33" s="126"/>
      <c r="D33" s="127"/>
      <c r="E33" s="126"/>
      <c r="F33" s="126"/>
      <c r="G33" s="128"/>
      <c r="H33" s="128"/>
      <c r="I33" s="128"/>
      <c r="J33" s="129"/>
    </row>
    <row r="34" spans="1:10" ht="12.2" customHeight="1">
      <c r="A34" s="219"/>
      <c r="B34" s="220"/>
      <c r="C34" s="220"/>
      <c r="D34" s="220"/>
      <c r="E34" s="220"/>
      <c r="F34" s="220"/>
      <c r="G34" s="220"/>
      <c r="H34" s="220"/>
      <c r="I34" s="220"/>
      <c r="J34" s="221"/>
    </row>
    <row r="35" spans="1:10">
      <c r="A35" s="130">
        <v>1</v>
      </c>
      <c r="B35" s="7" t="s">
        <v>28</v>
      </c>
      <c r="J35" s="131"/>
    </row>
    <row r="36" spans="1:10">
      <c r="A36" s="130">
        <v>2</v>
      </c>
      <c r="B36" s="7" t="s">
        <v>29</v>
      </c>
      <c r="C36" s="5"/>
      <c r="D36" s="86"/>
      <c r="E36" s="5"/>
      <c r="F36" s="5"/>
      <c r="G36" s="49"/>
      <c r="H36" s="49"/>
      <c r="I36" s="49"/>
      <c r="J36" s="132"/>
    </row>
    <row r="37" spans="1:10">
      <c r="A37" s="130">
        <v>3</v>
      </c>
      <c r="B37" s="7" t="s">
        <v>30</v>
      </c>
      <c r="J37" s="131"/>
    </row>
    <row r="38" spans="1:10">
      <c r="A38" s="130">
        <v>4</v>
      </c>
      <c r="B38" s="7" t="s">
        <v>31</v>
      </c>
      <c r="J38" s="131"/>
    </row>
    <row r="39" spans="1:10">
      <c r="A39" s="133"/>
      <c r="B39" s="7" t="s">
        <v>32</v>
      </c>
      <c r="J39" s="131"/>
    </row>
    <row r="40" spans="1:10">
      <c r="A40" s="133">
        <v>5</v>
      </c>
      <c r="B40" s="7" t="s">
        <v>33</v>
      </c>
      <c r="J40" s="131"/>
    </row>
    <row r="41" spans="1:10">
      <c r="A41" s="134"/>
      <c r="B41" s="7" t="s">
        <v>34</v>
      </c>
      <c r="J41" s="131"/>
    </row>
    <row r="42" spans="1:10">
      <c r="A42" s="134"/>
      <c r="B42" s="7"/>
      <c r="J42" s="131"/>
    </row>
    <row r="43" spans="1:10" ht="9.75" customHeight="1">
      <c r="A43" s="135"/>
      <c r="B43" s="136"/>
      <c r="C43" s="137"/>
      <c r="D43" s="138"/>
      <c r="E43" s="137"/>
      <c r="F43" s="137"/>
      <c r="G43" s="139"/>
      <c r="H43" s="139"/>
      <c r="I43" s="139"/>
      <c r="J43" s="140"/>
    </row>
    <row r="44" spans="1:10">
      <c r="A44" s="32"/>
    </row>
    <row r="45" spans="1:10">
      <c r="A45" s="215" t="s">
        <v>11</v>
      </c>
    </row>
    <row r="46" spans="1:10">
      <c r="A46" s="32"/>
    </row>
    <row r="47" spans="1:10">
      <c r="A47" s="7" t="s">
        <v>35</v>
      </c>
    </row>
    <row r="48" spans="1:10">
      <c r="A48" s="7"/>
    </row>
    <row r="49" spans="1:5">
      <c r="A49" s="200" t="s">
        <v>36</v>
      </c>
      <c r="B49" s="201"/>
      <c r="C49" s="202">
        <v>44652</v>
      </c>
      <c r="E49" s="1"/>
    </row>
    <row r="50" spans="1:5">
      <c r="A50" s="198" t="s">
        <v>37</v>
      </c>
      <c r="B50" s="136"/>
      <c r="C50" s="199">
        <v>1.47E-2</v>
      </c>
    </row>
    <row r="51" spans="1:5">
      <c r="A51" s="7"/>
    </row>
    <row r="52" spans="1:5">
      <c r="A52" s="215" t="s">
        <v>13</v>
      </c>
    </row>
    <row r="53" spans="1:5">
      <c r="A53" s="7"/>
    </row>
    <row r="54" spans="1:5">
      <c r="A54" s="203" t="s">
        <v>38</v>
      </c>
      <c r="B54" s="7"/>
      <c r="C54" s="17"/>
      <c r="D54" s="18"/>
      <c r="E54" s="1"/>
    </row>
    <row r="55" spans="1:5">
      <c r="A55" s="203" t="s">
        <v>39</v>
      </c>
      <c r="B55" s="7"/>
      <c r="C55" s="17"/>
      <c r="D55" s="18"/>
      <c r="E55" s="1"/>
    </row>
    <row r="56" spans="1:5">
      <c r="E56" s="19"/>
    </row>
    <row r="57" spans="1:5">
      <c r="A57" s="120" t="s">
        <v>40</v>
      </c>
      <c r="B57" s="123"/>
      <c r="C57" s="121"/>
      <c r="D57" s="122"/>
      <c r="E57" s="141"/>
    </row>
    <row r="58" spans="1:5">
      <c r="A58" s="147"/>
      <c r="B58" s="148" t="s">
        <v>41</v>
      </c>
      <c r="C58" s="148" t="s">
        <v>42</v>
      </c>
      <c r="D58" s="149" t="s">
        <v>43</v>
      </c>
      <c r="E58" s="150" t="s">
        <v>44</v>
      </c>
    </row>
    <row r="59" spans="1:5">
      <c r="A59" s="151">
        <v>1</v>
      </c>
      <c r="B59" s="109">
        <v>14</v>
      </c>
      <c r="C59" s="21">
        <v>45016</v>
      </c>
      <c r="D59" s="17">
        <f>1/(1+$C$50)^A59</f>
        <v>0.9855129594954174</v>
      </c>
      <c r="E59" s="208">
        <f>B59*D59</f>
        <v>13.797181432935844</v>
      </c>
    </row>
    <row r="60" spans="1:5">
      <c r="A60" s="151">
        <f>A59+1</f>
        <v>2</v>
      </c>
      <c r="B60" s="109">
        <v>14</v>
      </c>
      <c r="C60" s="21">
        <v>45382</v>
      </c>
      <c r="D60" s="17">
        <f>1/(1+$C$50)^A60</f>
        <v>0.97123579333341636</v>
      </c>
      <c r="E60" s="208">
        <f t="shared" ref="E60:E62" si="0">B60*D60</f>
        <v>13.597301106667828</v>
      </c>
    </row>
    <row r="61" spans="1:5">
      <c r="A61" s="151">
        <f t="shared" ref="A61:A62" si="1">A60+1</f>
        <v>3</v>
      </c>
      <c r="B61" s="109">
        <v>14</v>
      </c>
      <c r="C61" s="21">
        <v>45747</v>
      </c>
      <c r="D61" s="17">
        <f>1/(1+$C$50)^A61</f>
        <v>0.95716546105589484</v>
      </c>
      <c r="E61" s="208">
        <f t="shared" si="0"/>
        <v>13.400316454782528</v>
      </c>
    </row>
    <row r="62" spans="1:5">
      <c r="A62" s="151">
        <f t="shared" si="1"/>
        <v>4</v>
      </c>
      <c r="B62" s="109">
        <v>14</v>
      </c>
      <c r="C62" s="21">
        <v>46112</v>
      </c>
      <c r="D62" s="17">
        <f>1/(1+$C$50)^A62</f>
        <v>0.94329896625199072</v>
      </c>
      <c r="E62" s="209">
        <f t="shared" si="0"/>
        <v>13.20618552752787</v>
      </c>
    </row>
    <row r="63" spans="1:5">
      <c r="A63" s="152"/>
      <c r="B63" s="153"/>
      <c r="C63" s="154"/>
      <c r="D63" s="138"/>
      <c r="E63" s="210">
        <f>SUM(E59:E62)</f>
        <v>54.00098452191407</v>
      </c>
    </row>
    <row r="64" spans="1:5">
      <c r="B64" s="20"/>
      <c r="C64" s="21"/>
      <c r="E64" s="22"/>
    </row>
    <row r="65" spans="1:10">
      <c r="A65" s="215" t="s">
        <v>15</v>
      </c>
      <c r="B65" s="20"/>
      <c r="C65" s="21"/>
      <c r="E65" s="22"/>
    </row>
    <row r="66" spans="1:10">
      <c r="B66" s="20"/>
      <c r="C66" s="21"/>
      <c r="E66" s="22"/>
    </row>
    <row r="67" spans="1:10">
      <c r="A67" s="1" t="s">
        <v>45</v>
      </c>
      <c r="B67" s="20"/>
      <c r="C67" s="21"/>
      <c r="E67" s="22"/>
    </row>
    <row r="68" spans="1:10">
      <c r="A68" s="203" t="s">
        <v>46</v>
      </c>
      <c r="B68" s="20"/>
      <c r="C68" s="21"/>
      <c r="E68" s="22"/>
    </row>
    <row r="69" spans="1:10">
      <c r="A69" s="203" t="s">
        <v>47</v>
      </c>
      <c r="B69" s="20"/>
      <c r="C69" s="21"/>
      <c r="E69" s="22"/>
    </row>
    <row r="70" spans="1:10" customFormat="1">
      <c r="A70" s="49"/>
      <c r="B70" s="4"/>
      <c r="C70" s="4"/>
      <c r="D70" s="50"/>
      <c r="E70" s="4"/>
      <c r="F70" s="4"/>
      <c r="J70" s="2"/>
    </row>
    <row r="71" spans="1:10" customFormat="1">
      <c r="A71" s="155" t="s">
        <v>48</v>
      </c>
      <c r="B71" s="121"/>
      <c r="C71" s="121"/>
      <c r="D71" s="122"/>
      <c r="E71" s="141"/>
      <c r="F71" s="4"/>
    </row>
    <row r="72" spans="1:10" customFormat="1">
      <c r="A72" s="156" t="s">
        <v>49</v>
      </c>
      <c r="B72" s="157"/>
      <c r="C72" s="157"/>
      <c r="D72" s="157"/>
      <c r="E72" s="158"/>
    </row>
    <row r="73" spans="1:10" customFormat="1">
      <c r="A73" s="207">
        <f>SUM(E59:E62)</f>
        <v>54.00098452191407</v>
      </c>
      <c r="C73" s="4"/>
      <c r="D73" s="4"/>
      <c r="E73" s="159"/>
    </row>
    <row r="74" spans="1:10" customFormat="1">
      <c r="A74" s="130"/>
      <c r="B74" s="50"/>
      <c r="C74" s="4"/>
      <c r="D74" s="4"/>
      <c r="E74" s="159"/>
    </row>
    <row r="75" spans="1:10" customFormat="1">
      <c r="A75" s="160" t="s">
        <v>50</v>
      </c>
      <c r="B75" s="51" t="s">
        <v>51</v>
      </c>
      <c r="C75" s="52" t="s">
        <v>52</v>
      </c>
      <c r="D75" s="52" t="s">
        <v>41</v>
      </c>
      <c r="E75" s="161" t="s">
        <v>53</v>
      </c>
    </row>
    <row r="76" spans="1:10" customFormat="1">
      <c r="A76" s="162" t="s">
        <v>54</v>
      </c>
      <c r="B76" s="93">
        <f>A73</f>
        <v>54.00098452191407</v>
      </c>
      <c r="C76" s="93">
        <f>SUM(B76)*$C$50</f>
        <v>0.79381447247213677</v>
      </c>
      <c r="D76" s="95">
        <f>-B59</f>
        <v>-14</v>
      </c>
      <c r="E76" s="163">
        <f>B76+C76+D76</f>
        <v>40.794798994386205</v>
      </c>
    </row>
    <row r="77" spans="1:10" customFormat="1">
      <c r="A77" s="162" t="s">
        <v>55</v>
      </c>
      <c r="B77" s="93">
        <f>E76</f>
        <v>40.794798994386205</v>
      </c>
      <c r="C77" s="93">
        <f>SUM(B77)*$C$50</f>
        <v>0.59968354521747724</v>
      </c>
      <c r="D77" s="95">
        <f>-B60</f>
        <v>-14</v>
      </c>
      <c r="E77" s="163">
        <f t="shared" ref="E77:E79" si="2">B77+C77+D77</f>
        <v>27.394482539603686</v>
      </c>
    </row>
    <row r="78" spans="1:10" customFormat="1">
      <c r="A78" s="162" t="s">
        <v>56</v>
      </c>
      <c r="B78" s="93">
        <f>E77</f>
        <v>27.394482539603686</v>
      </c>
      <c r="C78" s="93">
        <f>SUM(B78)*$C$50</f>
        <v>0.40269889333217418</v>
      </c>
      <c r="D78" s="95">
        <f>-B61</f>
        <v>-14</v>
      </c>
      <c r="E78" s="163">
        <f t="shared" si="2"/>
        <v>13.797181432935862</v>
      </c>
    </row>
    <row r="79" spans="1:10" customFormat="1">
      <c r="A79" s="164" t="s">
        <v>57</v>
      </c>
      <c r="B79" s="165">
        <f t="shared" ref="B79" si="3">E78</f>
        <v>13.797181432935862</v>
      </c>
      <c r="C79" s="165">
        <f>SUM(B79)*$C$50</f>
        <v>0.20281856706415716</v>
      </c>
      <c r="D79" s="167">
        <f>-B62</f>
        <v>-14</v>
      </c>
      <c r="E79" s="168">
        <f t="shared" si="2"/>
        <v>1.9539925233402755E-14</v>
      </c>
    </row>
    <row r="80" spans="1:10" customFormat="1">
      <c r="A80" s="162"/>
      <c r="B80" s="93"/>
      <c r="C80" s="94"/>
      <c r="D80" s="95"/>
      <c r="E80" s="93"/>
    </row>
    <row r="81" spans="1:5" customFormat="1">
      <c r="A81" s="215" t="s">
        <v>58</v>
      </c>
      <c r="B81" s="93"/>
      <c r="C81" s="94"/>
      <c r="D81" s="95"/>
      <c r="E81" s="93"/>
    </row>
    <row r="82" spans="1:5" customFormat="1">
      <c r="A82" s="119"/>
      <c r="B82" s="93"/>
      <c r="C82" s="94"/>
      <c r="D82" s="95"/>
      <c r="E82" s="93"/>
    </row>
    <row r="83" spans="1:5" customFormat="1">
      <c r="A83" s="2" t="s">
        <v>59</v>
      </c>
      <c r="B83" s="93"/>
      <c r="C83" s="94"/>
      <c r="D83" s="95"/>
      <c r="E83" s="93"/>
    </row>
    <row r="84" spans="1:5" customFormat="1">
      <c r="A84" s="2" t="s">
        <v>60</v>
      </c>
      <c r="B84" s="93"/>
      <c r="C84" s="94"/>
      <c r="D84" s="95"/>
      <c r="E84" s="93"/>
    </row>
    <row r="85" spans="1:5" customFormat="1">
      <c r="A85" s="164"/>
      <c r="B85" s="165"/>
      <c r="C85" s="166"/>
      <c r="D85" s="95"/>
      <c r="E85" s="93"/>
    </row>
    <row r="86" spans="1:5">
      <c r="A86" s="120" t="s">
        <v>61</v>
      </c>
      <c r="B86" s="121"/>
      <c r="C86" s="142"/>
      <c r="D86" s="18"/>
      <c r="E86" s="1"/>
    </row>
    <row r="87" spans="1:5">
      <c r="A87" s="212">
        <v>54</v>
      </c>
      <c r="B87" s="143" t="s">
        <v>62</v>
      </c>
      <c r="C87" s="144"/>
      <c r="D87" s="18"/>
      <c r="E87" s="1"/>
    </row>
    <row r="88" spans="1:5">
      <c r="A88" s="213">
        <v>0</v>
      </c>
      <c r="B88" s="7" t="s">
        <v>63</v>
      </c>
      <c r="C88" s="145"/>
      <c r="D88" s="18"/>
      <c r="E88" s="1"/>
    </row>
    <row r="89" spans="1:5">
      <c r="A89" s="213">
        <v>54</v>
      </c>
      <c r="B89" s="7" t="s">
        <v>64</v>
      </c>
      <c r="C89" s="145"/>
      <c r="D89" s="18"/>
      <c r="E89" s="1"/>
    </row>
    <row r="90" spans="1:5">
      <c r="A90" s="211">
        <f>A87/4</f>
        <v>13.5</v>
      </c>
      <c r="B90" s="136" t="s">
        <v>65</v>
      </c>
      <c r="C90" s="146"/>
      <c r="D90" s="18"/>
      <c r="E90" s="1"/>
    </row>
    <row r="91" spans="1:5">
      <c r="A91" s="216"/>
      <c r="B91" s="7"/>
      <c r="C91" s="17"/>
      <c r="D91" s="18"/>
      <c r="E91" s="1"/>
    </row>
    <row r="92" spans="1:5" customFormat="1">
      <c r="A92" s="2" t="s">
        <v>66</v>
      </c>
      <c r="B92" s="93"/>
      <c r="C92" s="94"/>
      <c r="D92" s="95"/>
      <c r="E92" s="93"/>
    </row>
    <row r="93" spans="1:5" customFormat="1">
      <c r="A93" s="2" t="s">
        <v>67</v>
      </c>
      <c r="B93" s="93"/>
      <c r="C93" s="94"/>
      <c r="D93" s="95"/>
      <c r="E93" s="93"/>
    </row>
    <row r="94" spans="1:5" customFormat="1">
      <c r="A94" s="2" t="s">
        <v>68</v>
      </c>
      <c r="B94" s="93"/>
      <c r="C94" s="94"/>
      <c r="D94" s="95"/>
      <c r="E94" s="93"/>
    </row>
    <row r="95" spans="1:5" customFormat="1">
      <c r="A95" s="2" t="s">
        <v>69</v>
      </c>
      <c r="B95" s="93"/>
      <c r="C95" s="94"/>
      <c r="D95" s="95"/>
      <c r="E95" s="93"/>
    </row>
    <row r="96" spans="1:5" customFormat="1">
      <c r="A96" s="2" t="s">
        <v>70</v>
      </c>
      <c r="B96" s="93"/>
      <c r="C96" s="94"/>
      <c r="D96" s="95"/>
      <c r="E96" s="93"/>
    </row>
    <row r="97" spans="1:10" customFormat="1">
      <c r="A97" s="4"/>
      <c r="B97" s="50"/>
      <c r="C97" s="55"/>
      <c r="D97" s="4"/>
      <c r="H97" s="2"/>
    </row>
    <row r="98" spans="1:10" customFormat="1">
      <c r="A98" s="169" t="s">
        <v>71</v>
      </c>
      <c r="B98" s="123"/>
      <c r="C98" s="170"/>
      <c r="D98" s="123"/>
      <c r="E98" s="171"/>
      <c r="H98" s="2"/>
    </row>
    <row r="99" spans="1:10" customFormat="1">
      <c r="A99" s="172">
        <f>E63</f>
        <v>54.00098452191407</v>
      </c>
      <c r="B99" s="173" t="s">
        <v>72</v>
      </c>
      <c r="C99" s="157"/>
      <c r="D99" s="157"/>
      <c r="E99" s="158"/>
      <c r="H99" s="2"/>
    </row>
    <row r="100" spans="1:10" customFormat="1">
      <c r="A100" s="174"/>
      <c r="E100" s="159"/>
      <c r="H100" s="2"/>
    </row>
    <row r="101" spans="1:10" customFormat="1">
      <c r="A101" s="174" t="s">
        <v>50</v>
      </c>
      <c r="B101" s="53" t="s">
        <v>73</v>
      </c>
      <c r="C101" t="s">
        <v>74</v>
      </c>
      <c r="D101" t="s">
        <v>75</v>
      </c>
      <c r="E101" s="175" t="s">
        <v>76</v>
      </c>
      <c r="H101" s="2"/>
    </row>
    <row r="102" spans="1:10" customFormat="1">
      <c r="A102" s="174" t="s">
        <v>54</v>
      </c>
      <c r="B102" s="95">
        <f>A99</f>
        <v>54.00098452191407</v>
      </c>
      <c r="C102" s="96">
        <f>-$A$99*25%</f>
        <v>-13.500246130478518</v>
      </c>
      <c r="D102" s="95">
        <f t="shared" ref="D102:D105" si="4">SUM(B102:C102)</f>
        <v>40.500738391435554</v>
      </c>
      <c r="E102" s="176">
        <f>D102-E76</f>
        <v>-0.29406060295065117</v>
      </c>
      <c r="H102" s="2"/>
    </row>
    <row r="103" spans="1:10" customFormat="1">
      <c r="A103" s="174" t="s">
        <v>55</v>
      </c>
      <c r="B103" s="95">
        <f t="shared" ref="B103:B105" si="5">D102</f>
        <v>40.500738391435554</v>
      </c>
      <c r="C103" s="96">
        <f>-$A$99*25%</f>
        <v>-13.500246130478518</v>
      </c>
      <c r="D103" s="95">
        <f t="shared" si="4"/>
        <v>27.000492260957039</v>
      </c>
      <c r="E103" s="176">
        <f>D103-E77</f>
        <v>-0.3939902786466476</v>
      </c>
      <c r="H103" s="2"/>
    </row>
    <row r="104" spans="1:10" customFormat="1">
      <c r="A104" s="174" t="s">
        <v>56</v>
      </c>
      <c r="B104" s="95">
        <f t="shared" si="5"/>
        <v>27.000492260957039</v>
      </c>
      <c r="C104" s="96">
        <f>-$A$99*25%</f>
        <v>-13.500246130478518</v>
      </c>
      <c r="D104" s="95">
        <f t="shared" si="4"/>
        <v>13.500246130478521</v>
      </c>
      <c r="E104" s="176">
        <f>D104-E78</f>
        <v>-0.29693530245734046</v>
      </c>
      <c r="H104" s="2"/>
    </row>
    <row r="105" spans="1:10" customFormat="1">
      <c r="A105" s="177" t="s">
        <v>57</v>
      </c>
      <c r="B105" s="167">
        <f t="shared" si="5"/>
        <v>13.500246130478521</v>
      </c>
      <c r="C105" s="178">
        <f>-$A$99*25%</f>
        <v>-13.500246130478518</v>
      </c>
      <c r="D105" s="167">
        <f t="shared" si="4"/>
        <v>0</v>
      </c>
      <c r="E105" s="179">
        <f>D105-E79</f>
        <v>-1.9539925233402755E-14</v>
      </c>
      <c r="H105" s="2"/>
    </row>
    <row r="106" spans="1:10">
      <c r="A106" s="216"/>
      <c r="B106" s="7"/>
      <c r="C106" s="17"/>
      <c r="D106" s="18"/>
      <c r="E106" s="1"/>
    </row>
    <row r="107" spans="1:10" customFormat="1">
      <c r="A107" s="2" t="s">
        <v>77</v>
      </c>
      <c r="B107" s="50"/>
      <c r="C107" s="55"/>
      <c r="D107" s="4"/>
      <c r="H107" s="2"/>
    </row>
    <row r="108" spans="1:10" customFormat="1">
      <c r="A108" s="2" t="s">
        <v>78</v>
      </c>
      <c r="B108" s="50"/>
      <c r="C108" s="55"/>
      <c r="D108" s="4"/>
      <c r="H108" s="2"/>
    </row>
    <row r="109" spans="1:10" customFormat="1">
      <c r="A109" s="4"/>
      <c r="B109" s="50"/>
      <c r="C109" s="55"/>
      <c r="D109" s="4"/>
      <c r="H109" s="2"/>
    </row>
    <row r="110" spans="1:10" customFormat="1">
      <c r="A110" s="3" t="s">
        <v>79</v>
      </c>
      <c r="B110" s="50"/>
      <c r="C110" s="55"/>
      <c r="D110" s="4"/>
      <c r="H110" s="2"/>
    </row>
    <row r="111" spans="1:10" customFormat="1">
      <c r="A111" s="180">
        <f>SUM(B59:B62)</f>
        <v>56</v>
      </c>
      <c r="B111" s="123" t="s">
        <v>80</v>
      </c>
      <c r="C111" s="171"/>
      <c r="D111" s="2"/>
      <c r="J111" s="2"/>
    </row>
    <row r="112" spans="1:10" customFormat="1">
      <c r="A112" s="181">
        <f>-SUM(C102:C105)</f>
        <v>54.00098452191407</v>
      </c>
      <c r="B112" s="157" t="s">
        <v>81</v>
      </c>
      <c r="C112" s="158"/>
      <c r="D112" s="2"/>
      <c r="J112" s="2"/>
    </row>
    <row r="113" spans="1:10" customFormat="1">
      <c r="A113" s="182">
        <f>SUM(C76:C79)</f>
        <v>1.9990154780859453</v>
      </c>
      <c r="B113" t="s">
        <v>82</v>
      </c>
      <c r="C113" s="159"/>
      <c r="D113" s="2"/>
      <c r="J113" s="2"/>
    </row>
    <row r="114" spans="1:10" customFormat="1">
      <c r="A114" s="183">
        <f>SUM(A112:A113)</f>
        <v>56.000000000000014</v>
      </c>
      <c r="B114" s="184" t="s">
        <v>83</v>
      </c>
      <c r="C114" s="185"/>
      <c r="D114" s="2"/>
      <c r="J114" s="2"/>
    </row>
    <row r="115" spans="1:10" customFormat="1">
      <c r="B115" s="4"/>
      <c r="C115" s="4"/>
      <c r="D115" s="50"/>
      <c r="E115" s="55"/>
      <c r="F115" s="4"/>
      <c r="G115" s="54"/>
      <c r="J115" s="2"/>
    </row>
    <row r="116" spans="1:10">
      <c r="A116" s="215" t="s">
        <v>22</v>
      </c>
      <c r="B116" s="7"/>
      <c r="C116" s="17"/>
      <c r="D116" s="18"/>
      <c r="E116" s="1"/>
    </row>
    <row r="117" spans="1:10">
      <c r="A117" s="116"/>
      <c r="B117" s="7"/>
      <c r="C117" s="17"/>
      <c r="D117" s="18"/>
      <c r="E117" s="1"/>
    </row>
    <row r="118" spans="1:10">
      <c r="A118" s="203" t="s">
        <v>84</v>
      </c>
      <c r="B118" s="7"/>
      <c r="C118" s="17"/>
      <c r="D118" s="18"/>
      <c r="E118" s="1"/>
    </row>
    <row r="119" spans="1:10">
      <c r="A119" s="116"/>
      <c r="B119" s="7"/>
      <c r="C119" s="17"/>
      <c r="D119" s="18"/>
      <c r="E119" s="1"/>
    </row>
    <row r="120" spans="1:10">
      <c r="A120" s="120" t="s">
        <v>85</v>
      </c>
      <c r="B120" s="123"/>
      <c r="C120" s="141"/>
      <c r="D120" s="16"/>
      <c r="E120" s="1"/>
      <c r="F120" s="1"/>
      <c r="H120" s="7"/>
      <c r="J120" s="1"/>
    </row>
    <row r="121" spans="1:10">
      <c r="A121" s="147"/>
      <c r="B121" s="148" t="s">
        <v>41</v>
      </c>
      <c r="C121" s="150" t="s">
        <v>42</v>
      </c>
      <c r="D121" s="16"/>
      <c r="E121" s="1"/>
      <c r="F121" s="1"/>
      <c r="H121" s="7"/>
      <c r="J121" s="1"/>
    </row>
    <row r="122" spans="1:10">
      <c r="A122" s="151">
        <v>1</v>
      </c>
      <c r="B122" s="109">
        <v>14</v>
      </c>
      <c r="C122" s="204">
        <v>45016</v>
      </c>
      <c r="D122" s="16"/>
      <c r="E122" s="1"/>
      <c r="F122" s="1"/>
      <c r="H122" s="7"/>
      <c r="J122" s="1"/>
    </row>
    <row r="123" spans="1:10">
      <c r="A123" s="151">
        <f>A122+1</f>
        <v>2</v>
      </c>
      <c r="B123" s="109">
        <v>14</v>
      </c>
      <c r="C123" s="204">
        <v>45382</v>
      </c>
      <c r="D123" s="16"/>
      <c r="E123" s="1"/>
      <c r="F123" s="1"/>
      <c r="H123" s="7"/>
      <c r="J123" s="1"/>
    </row>
    <row r="124" spans="1:10">
      <c r="A124" s="151">
        <f t="shared" ref="A124:A125" si="6">A123+1</f>
        <v>3</v>
      </c>
      <c r="B124" s="109">
        <v>14</v>
      </c>
      <c r="C124" s="204">
        <v>45747</v>
      </c>
      <c r="D124" s="16"/>
      <c r="E124" s="1"/>
      <c r="F124" s="1"/>
      <c r="H124" s="7"/>
      <c r="J124" s="1"/>
    </row>
    <row r="125" spans="1:10">
      <c r="A125" s="151">
        <f t="shared" si="6"/>
        <v>4</v>
      </c>
      <c r="B125" s="206">
        <v>14</v>
      </c>
      <c r="C125" s="204">
        <v>46112</v>
      </c>
      <c r="D125" s="16"/>
      <c r="E125" s="1"/>
      <c r="F125" s="1"/>
      <c r="H125" s="7"/>
      <c r="J125" s="1"/>
    </row>
    <row r="126" spans="1:10">
      <c r="A126" s="152"/>
      <c r="B126" s="206">
        <f>SUM(B122:B125)</f>
        <v>56</v>
      </c>
      <c r="C126" s="205"/>
      <c r="D126" s="16"/>
      <c r="E126" s="1"/>
      <c r="F126" s="1"/>
      <c r="H126" s="7"/>
      <c r="J126" s="1"/>
    </row>
    <row r="127" spans="1:10">
      <c r="B127" s="20"/>
      <c r="C127" s="21"/>
      <c r="D127" s="16"/>
      <c r="E127" s="1"/>
      <c r="F127" s="1"/>
      <c r="H127" s="7"/>
      <c r="J127" s="1"/>
    </row>
    <row r="128" spans="1:10">
      <c r="A128" s="215" t="s">
        <v>24</v>
      </c>
      <c r="B128" s="20"/>
      <c r="C128" s="21"/>
      <c r="D128" s="16"/>
      <c r="E128" s="1"/>
      <c r="F128" s="1"/>
      <c r="H128" s="7"/>
      <c r="J128" s="1"/>
    </row>
    <row r="129" spans="1:10">
      <c r="B129" s="20"/>
      <c r="C129" s="21"/>
      <c r="D129" s="16"/>
      <c r="E129" s="1"/>
      <c r="F129" s="1"/>
      <c r="H129" s="7"/>
      <c r="J129" s="1"/>
    </row>
    <row r="130" spans="1:10">
      <c r="A130" s="203" t="s">
        <v>86</v>
      </c>
      <c r="B130" s="7"/>
      <c r="C130" s="17"/>
      <c r="D130" s="18"/>
      <c r="E130" s="1"/>
    </row>
    <row r="131" spans="1:10">
      <c r="A131" s="203" t="s">
        <v>87</v>
      </c>
      <c r="B131" s="7"/>
      <c r="C131" s="17"/>
      <c r="D131" s="18"/>
      <c r="E131" s="1"/>
    </row>
    <row r="132" spans="1:10">
      <c r="A132" s="116"/>
      <c r="B132" s="7"/>
      <c r="C132" s="17"/>
      <c r="D132" s="18"/>
      <c r="E132" s="1"/>
    </row>
    <row r="133" spans="1:10">
      <c r="A133" s="120" t="s">
        <v>88</v>
      </c>
      <c r="B133" s="121"/>
      <c r="C133" s="142"/>
      <c r="D133" s="18"/>
      <c r="E133" s="1"/>
    </row>
    <row r="134" spans="1:10">
      <c r="A134" s="212">
        <v>200</v>
      </c>
      <c r="B134" s="143" t="s">
        <v>62</v>
      </c>
      <c r="C134" s="144"/>
      <c r="D134" s="18"/>
      <c r="E134" s="1"/>
    </row>
    <row r="135" spans="1:10">
      <c r="A135" s="213">
        <v>50</v>
      </c>
      <c r="B135" s="7" t="s">
        <v>63</v>
      </c>
      <c r="C135" s="145"/>
      <c r="D135" s="18"/>
      <c r="E135" s="1"/>
    </row>
    <row r="136" spans="1:10">
      <c r="A136" s="213">
        <v>150</v>
      </c>
      <c r="B136" s="7" t="s">
        <v>64</v>
      </c>
      <c r="C136" s="145"/>
      <c r="D136" s="18"/>
      <c r="E136" s="1"/>
    </row>
    <row r="137" spans="1:10">
      <c r="A137" s="211">
        <f>A134/20</f>
        <v>10</v>
      </c>
      <c r="B137" s="136" t="s">
        <v>89</v>
      </c>
      <c r="C137" s="146"/>
      <c r="D137" s="18"/>
      <c r="E137" s="1"/>
    </row>
    <row r="138" spans="1:10">
      <c r="A138" s="118"/>
      <c r="B138" s="7"/>
      <c r="C138" s="17"/>
      <c r="D138" s="18"/>
      <c r="E138" s="1"/>
    </row>
    <row r="139" spans="1:10" customFormat="1">
      <c r="A139" s="2" t="s">
        <v>90</v>
      </c>
      <c r="B139" s="6"/>
      <c r="C139" s="4"/>
      <c r="D139" s="50"/>
      <c r="E139" s="4"/>
      <c r="F139" s="4"/>
      <c r="J139" s="2"/>
    </row>
    <row r="140" spans="1:10" customFormat="1">
      <c r="A140" s="2"/>
      <c r="B140" s="6"/>
      <c r="C140" s="4"/>
      <c r="D140" s="50"/>
      <c r="E140" s="4"/>
      <c r="F140" s="4"/>
      <c r="J140" s="2"/>
    </row>
    <row r="141" spans="1:10" customFormat="1">
      <c r="A141" s="155" t="s">
        <v>91</v>
      </c>
      <c r="B141" s="121"/>
      <c r="C141" s="121"/>
      <c r="D141" s="121"/>
      <c r="E141" s="171"/>
      <c r="F141" s="56"/>
      <c r="G141" s="57"/>
      <c r="H141" s="56"/>
      <c r="I141" s="57"/>
      <c r="J141" s="58"/>
    </row>
    <row r="142" spans="1:10" customFormat="1">
      <c r="A142" s="186" t="s">
        <v>50</v>
      </c>
      <c r="B142" s="187" t="s">
        <v>51</v>
      </c>
      <c r="C142" s="187" t="s">
        <v>92</v>
      </c>
      <c r="D142" s="188" t="s">
        <v>93</v>
      </c>
      <c r="E142" s="158"/>
      <c r="F142" s="58"/>
      <c r="G142" s="58"/>
      <c r="H142" s="59"/>
      <c r="I142" s="58"/>
      <c r="J142" s="58"/>
    </row>
    <row r="143" spans="1:10" customFormat="1">
      <c r="A143" s="162" t="s">
        <v>54</v>
      </c>
      <c r="B143" s="108">
        <f>A136</f>
        <v>150</v>
      </c>
      <c r="C143" s="107">
        <f>-$A$137</f>
        <v>-10</v>
      </c>
      <c r="D143" s="108">
        <f>B143+C143</f>
        <v>140</v>
      </c>
      <c r="E143" s="159"/>
      <c r="F143" s="58"/>
      <c r="G143" s="58"/>
      <c r="H143" s="59"/>
      <c r="I143" s="58"/>
      <c r="J143" s="58"/>
    </row>
    <row r="144" spans="1:10" customFormat="1">
      <c r="A144" s="162" t="s">
        <v>55</v>
      </c>
      <c r="B144" s="108">
        <f>D143</f>
        <v>140</v>
      </c>
      <c r="C144" s="107">
        <f t="shared" ref="C144:C146" si="7">-$A$137</f>
        <v>-10</v>
      </c>
      <c r="D144" s="108">
        <f t="shared" ref="D144:D146" si="8">B144+C144</f>
        <v>130</v>
      </c>
      <c r="E144" s="159"/>
      <c r="F144" s="60"/>
      <c r="G144" s="58"/>
      <c r="H144" s="61"/>
      <c r="I144" s="58"/>
      <c r="J144" s="58"/>
    </row>
    <row r="145" spans="1:10" customFormat="1">
      <c r="A145" s="162" t="s">
        <v>56</v>
      </c>
      <c r="B145" s="108">
        <f>D144</f>
        <v>130</v>
      </c>
      <c r="C145" s="107">
        <f t="shared" si="7"/>
        <v>-10</v>
      </c>
      <c r="D145" s="108">
        <f t="shared" si="8"/>
        <v>120</v>
      </c>
      <c r="E145" s="159"/>
      <c r="F145" s="60"/>
      <c r="G145" s="58"/>
      <c r="H145" s="61"/>
      <c r="I145" s="58"/>
      <c r="J145" s="58"/>
    </row>
    <row r="146" spans="1:10" customFormat="1">
      <c r="A146" s="164" t="s">
        <v>57</v>
      </c>
      <c r="B146" s="189">
        <f>D145</f>
        <v>120</v>
      </c>
      <c r="C146" s="190">
        <f t="shared" si="7"/>
        <v>-10</v>
      </c>
      <c r="D146" s="189">
        <f t="shared" si="8"/>
        <v>110</v>
      </c>
      <c r="E146" s="185"/>
      <c r="F146" s="60"/>
      <c r="G146" s="58"/>
      <c r="H146" s="61"/>
      <c r="I146" s="58"/>
      <c r="J146" s="58"/>
    </row>
    <row r="148" spans="1:10" customFormat="1">
      <c r="A148" s="4"/>
      <c r="B148" s="50"/>
      <c r="C148" s="55"/>
      <c r="D148" s="4"/>
      <c r="H148" s="2"/>
    </row>
    <row r="166" spans="2:12" customFormat="1">
      <c r="B166" s="4"/>
      <c r="C166" s="4"/>
      <c r="D166" s="50"/>
      <c r="E166" s="4"/>
      <c r="F166" s="4"/>
      <c r="H166" s="60"/>
      <c r="I166" s="58"/>
      <c r="J166" s="61"/>
      <c r="K166" s="58"/>
      <c r="L166" s="58"/>
    </row>
    <row r="167" spans="2:12" customFormat="1">
      <c r="B167" s="4"/>
      <c r="C167" s="4"/>
      <c r="D167" s="50"/>
      <c r="E167" s="4"/>
      <c r="F167" s="4"/>
      <c r="J167" s="2"/>
    </row>
  </sheetData>
  <mergeCells count="3">
    <mergeCell ref="A34:J34"/>
    <mergeCell ref="A4:J4"/>
    <mergeCell ref="A30:J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4"/>
  <sheetViews>
    <sheetView showGridLines="0" zoomScale="98" zoomScaleNormal="98" workbookViewId="0">
      <selection activeCell="A12" sqref="A12"/>
    </sheetView>
  </sheetViews>
  <sheetFormatPr defaultRowHeight="14.25" outlineLevelCol="1"/>
  <cols>
    <col min="1" max="1" width="33.7109375" style="2" customWidth="1"/>
    <col min="2" max="2" width="15.140625" style="4" customWidth="1"/>
    <col min="3" max="3" width="24.7109375" style="4" customWidth="1"/>
    <col min="4" max="4" width="15.7109375" style="4" customWidth="1"/>
    <col min="5" max="5" width="26.42578125" style="4" customWidth="1"/>
    <col min="6" max="6" width="15.85546875" style="4" hidden="1" customWidth="1" outlineLevel="1"/>
    <col min="7" max="7" width="8.85546875" hidden="1" customWidth="1" outlineLevel="1"/>
    <col min="8" max="8" width="8.85546875" customWidth="1" collapsed="1"/>
    <col min="9" max="10" width="8.85546875" customWidth="1"/>
  </cols>
  <sheetData>
    <row r="1" spans="1:7" ht="15">
      <c r="A1" s="32" t="s">
        <v>94</v>
      </c>
    </row>
    <row r="3" spans="1:7" ht="15">
      <c r="B3" s="27"/>
    </row>
    <row r="4" spans="1:7" ht="15.75" thickBot="1">
      <c r="A4" s="3"/>
      <c r="B4" s="228" t="s">
        <v>95</v>
      </c>
      <c r="C4" s="229"/>
      <c r="D4" s="3" t="s">
        <v>96</v>
      </c>
    </row>
    <row r="5" spans="1:7" ht="18.75" customHeight="1" thickBot="1">
      <c r="A5" s="194" t="s">
        <v>97</v>
      </c>
      <c r="B5" s="195" t="s">
        <v>98</v>
      </c>
      <c r="C5" s="196" t="s">
        <v>99</v>
      </c>
      <c r="D5" s="195" t="s">
        <v>100</v>
      </c>
      <c r="E5" s="196" t="s">
        <v>101</v>
      </c>
      <c r="F5" s="5"/>
    </row>
    <row r="6" spans="1:7" ht="15.75">
      <c r="A6" s="117" t="s">
        <v>102</v>
      </c>
      <c r="B6" s="9"/>
      <c r="C6" s="10"/>
      <c r="D6" s="9"/>
      <c r="E6" s="10"/>
    </row>
    <row r="7" spans="1:7" ht="15">
      <c r="A7" s="2" t="s">
        <v>103</v>
      </c>
      <c r="B7" s="97">
        <f>'Scenario and Data'!C76</f>
        <v>0.79381447247213677</v>
      </c>
      <c r="C7" s="10"/>
      <c r="D7" s="11"/>
      <c r="E7" s="10"/>
      <c r="G7" t="s">
        <v>104</v>
      </c>
    </row>
    <row r="8" spans="1:7">
      <c r="A8" s="2" t="s">
        <v>105</v>
      </c>
      <c r="B8" s="9"/>
      <c r="C8" s="100">
        <f>-'Scenario and Data'!C102</f>
        <v>13.500246130478518</v>
      </c>
      <c r="D8" s="11"/>
      <c r="E8" s="12"/>
      <c r="G8" t="s">
        <v>106</v>
      </c>
    </row>
    <row r="9" spans="1:7" ht="15">
      <c r="A9" s="2" t="s">
        <v>107</v>
      </c>
      <c r="B9" s="9"/>
      <c r="C9" s="10"/>
      <c r="D9" s="97">
        <f>-'Scenario and Data'!B59</f>
        <v>-14</v>
      </c>
      <c r="E9" s="10"/>
    </row>
    <row r="10" spans="1:7">
      <c r="A10" s="2" t="s">
        <v>108</v>
      </c>
      <c r="B10" s="9"/>
      <c r="C10" s="10"/>
      <c r="D10" s="9"/>
      <c r="E10" s="103">
        <f>'Scenario and Data'!$A$137</f>
        <v>10</v>
      </c>
      <c r="G10" t="s">
        <v>109</v>
      </c>
    </row>
    <row r="11" spans="1:7" ht="15.75" thickBot="1">
      <c r="A11" s="3" t="s">
        <v>110</v>
      </c>
      <c r="B11" s="98">
        <f>SUM(B7:B10)</f>
        <v>0.79381447247213677</v>
      </c>
      <c r="C11" s="104">
        <f>SUM(C7:C10)</f>
        <v>13.500246130478518</v>
      </c>
      <c r="D11" s="98">
        <f>SUM(D7:D10)</f>
        <v>-14</v>
      </c>
      <c r="E11" s="104">
        <f>SUM(E7:E10)</f>
        <v>10</v>
      </c>
      <c r="F11" s="6"/>
    </row>
    <row r="12" spans="1:7" ht="16.5" thickTop="1" thickBot="1">
      <c r="A12" s="3"/>
      <c r="B12" s="14"/>
      <c r="C12" s="14"/>
      <c r="D12" s="14"/>
      <c r="E12" s="14"/>
      <c r="F12" s="6"/>
    </row>
    <row r="13" spans="1:7" ht="16.5" thickBot="1">
      <c r="A13" s="117" t="s">
        <v>111</v>
      </c>
      <c r="B13" s="195" t="s">
        <v>98</v>
      </c>
      <c r="C13" s="196" t="s">
        <v>99</v>
      </c>
      <c r="D13" s="195" t="s">
        <v>100</v>
      </c>
      <c r="E13" s="196" t="s">
        <v>101</v>
      </c>
      <c r="G13" s="217"/>
    </row>
    <row r="14" spans="1:7" ht="15">
      <c r="A14" s="8" t="s">
        <v>112</v>
      </c>
      <c r="B14" s="9"/>
      <c r="C14" s="15">
        <f>-B15</f>
        <v>54.00098452191407</v>
      </c>
      <c r="D14" s="9"/>
      <c r="E14" s="12"/>
      <c r="G14" s="218" t="s">
        <v>113</v>
      </c>
    </row>
    <row r="15" spans="1:7" ht="15">
      <c r="A15" s="2" t="s">
        <v>114</v>
      </c>
      <c r="B15" s="11">
        <f>-'Scenario and Data'!A73</f>
        <v>-54.00098452191407</v>
      </c>
      <c r="C15" s="10"/>
      <c r="D15" s="9"/>
      <c r="E15" s="12"/>
      <c r="G15" s="218" t="s">
        <v>115</v>
      </c>
    </row>
    <row r="16" spans="1:7" ht="15">
      <c r="A16" s="2" t="s">
        <v>116</v>
      </c>
      <c r="B16" s="97">
        <f>-B19</f>
        <v>14</v>
      </c>
      <c r="C16" s="10"/>
      <c r="D16" s="9"/>
      <c r="E16" s="12"/>
      <c r="G16" s="28"/>
    </row>
    <row r="17" spans="1:7" ht="15">
      <c r="A17" s="2" t="s">
        <v>117</v>
      </c>
      <c r="B17" s="97">
        <f>-B7</f>
        <v>-0.79381447247213677</v>
      </c>
      <c r="C17" s="10"/>
      <c r="D17" s="11"/>
      <c r="E17" s="12"/>
      <c r="G17" s="28"/>
    </row>
    <row r="18" spans="1:7" ht="15">
      <c r="A18" s="2" t="s">
        <v>74</v>
      </c>
      <c r="B18" s="9"/>
      <c r="C18" s="99">
        <f>-C8</f>
        <v>-13.500246130478518</v>
      </c>
      <c r="D18" s="11"/>
      <c r="E18" s="99">
        <f>-E10</f>
        <v>-10</v>
      </c>
      <c r="G18" s="28"/>
    </row>
    <row r="19" spans="1:7" ht="15">
      <c r="A19" s="2" t="s">
        <v>118</v>
      </c>
      <c r="B19" s="97">
        <f>'Scenario and Data'!D76</f>
        <v>-14</v>
      </c>
      <c r="C19" s="12"/>
      <c r="D19" s="97">
        <f>-D9</f>
        <v>14</v>
      </c>
      <c r="E19" s="10"/>
      <c r="G19" s="2"/>
    </row>
    <row r="20" spans="1:7" ht="15">
      <c r="B20" s="11"/>
      <c r="C20" s="10"/>
      <c r="D20" s="9"/>
      <c r="E20" s="12"/>
      <c r="G20" s="2"/>
    </row>
    <row r="21" spans="1:7" ht="15.75" thickBot="1">
      <c r="A21" s="3" t="s">
        <v>119</v>
      </c>
      <c r="B21" s="98">
        <f>SUM(B14:B20)</f>
        <v>-54.794798994386205</v>
      </c>
      <c r="C21" s="104">
        <f>SUM(C14:C20)</f>
        <v>40.500738391435554</v>
      </c>
      <c r="D21" s="98">
        <f>SUM(D14:D20)</f>
        <v>14</v>
      </c>
      <c r="E21" s="104">
        <f>SUM(E14:E20)</f>
        <v>-10</v>
      </c>
      <c r="F21" s="6"/>
      <c r="G21" s="2"/>
    </row>
    <row r="22" spans="1:7" ht="15.75" thickTop="1">
      <c r="B22" s="9"/>
      <c r="C22" s="10"/>
      <c r="D22" s="9"/>
      <c r="E22" s="12"/>
      <c r="G22" s="2"/>
    </row>
    <row r="23" spans="1:7" ht="15">
      <c r="A23" s="2" t="s">
        <v>120</v>
      </c>
      <c r="B23" s="97">
        <f>B15+B17+B16</f>
        <v>-40.794798994386205</v>
      </c>
      <c r="C23" s="10"/>
      <c r="D23" s="9"/>
      <c r="E23" s="12"/>
      <c r="G23" s="2" t="s">
        <v>121</v>
      </c>
    </row>
    <row r="24" spans="1:7" ht="15">
      <c r="A24" s="2" t="s">
        <v>122</v>
      </c>
      <c r="B24" s="11"/>
      <c r="C24" s="99">
        <f>C21</f>
        <v>40.500738391435554</v>
      </c>
      <c r="D24" s="9"/>
      <c r="E24" s="12"/>
      <c r="G24" s="2" t="s">
        <v>123</v>
      </c>
    </row>
    <row r="25" spans="1:7" ht="15">
      <c r="A25" s="2" t="s">
        <v>124</v>
      </c>
      <c r="B25" s="9"/>
      <c r="C25" s="12"/>
      <c r="D25" s="11"/>
      <c r="E25" s="99">
        <f>'Scenario and Data'!A136+Accounting!E18</f>
        <v>140</v>
      </c>
      <c r="G25" s="2"/>
    </row>
    <row r="26" spans="1:7" ht="15.75" thickBot="1">
      <c r="A26" s="3" t="s">
        <v>125</v>
      </c>
      <c r="B26" s="98">
        <f>SUM(B23:B25)</f>
        <v>-40.794798994386205</v>
      </c>
      <c r="C26" s="104">
        <f>SUM(C23:C25)</f>
        <v>40.500738391435554</v>
      </c>
      <c r="D26" s="30"/>
      <c r="E26" s="104">
        <f>SUM(E23:E25)</f>
        <v>140</v>
      </c>
      <c r="F26" s="6"/>
      <c r="G26" s="2"/>
    </row>
    <row r="27" spans="1:7" ht="15.75" thickTop="1">
      <c r="B27" s="13"/>
      <c r="C27" s="13"/>
      <c r="D27" s="13"/>
      <c r="E27" s="13"/>
      <c r="G27" s="2"/>
    </row>
    <row r="28" spans="1:7" ht="15">
      <c r="G28" s="2"/>
    </row>
    <row r="29" spans="1:7" ht="15.75" thickBot="1">
      <c r="B29" s="228" t="s">
        <v>95</v>
      </c>
      <c r="C29" s="229"/>
      <c r="D29" s="3" t="s">
        <v>96</v>
      </c>
      <c r="G29" s="2"/>
    </row>
    <row r="30" spans="1:7" ht="17.100000000000001" customHeight="1" thickBot="1">
      <c r="A30" s="194" t="s">
        <v>126</v>
      </c>
      <c r="B30" s="195" t="s">
        <v>98</v>
      </c>
      <c r="C30" s="197" t="s">
        <v>99</v>
      </c>
      <c r="D30" s="195" t="s">
        <v>100</v>
      </c>
      <c r="E30" s="196" t="s">
        <v>101</v>
      </c>
      <c r="F30" s="5"/>
      <c r="G30" s="2"/>
    </row>
    <row r="31" spans="1:7" ht="16.350000000000001">
      <c r="A31" s="117" t="s">
        <v>102</v>
      </c>
      <c r="B31" s="9"/>
      <c r="D31" s="9"/>
      <c r="E31" s="10"/>
      <c r="G31" s="2"/>
    </row>
    <row r="32" spans="1:7">
      <c r="A32" s="2" t="s">
        <v>103</v>
      </c>
      <c r="B32" s="97">
        <f>'Scenario and Data'!C77</f>
        <v>0.59968354521747724</v>
      </c>
      <c r="C32" s="10"/>
      <c r="D32" s="11"/>
      <c r="E32" s="10"/>
      <c r="G32" s="29"/>
    </row>
    <row r="33" spans="1:7">
      <c r="A33" s="2" t="s">
        <v>105</v>
      </c>
      <c r="B33" s="9"/>
      <c r="C33" s="99">
        <f>-'Scenario and Data'!C103</f>
        <v>13.500246130478518</v>
      </c>
      <c r="D33" s="11"/>
      <c r="E33" s="12"/>
      <c r="G33" s="2"/>
    </row>
    <row r="34" spans="1:7">
      <c r="A34" s="2" t="s">
        <v>127</v>
      </c>
      <c r="B34" s="9"/>
      <c r="C34" s="10"/>
      <c r="D34" s="97">
        <f>-'Scenario and Data'!B60</f>
        <v>-14</v>
      </c>
      <c r="E34" s="10"/>
      <c r="G34" s="2"/>
    </row>
    <row r="35" spans="1:7">
      <c r="A35" s="2" t="s">
        <v>108</v>
      </c>
      <c r="B35" s="97"/>
      <c r="C35" s="99"/>
      <c r="D35" s="9"/>
      <c r="E35" s="99">
        <f>'Scenario and Data'!$A$137</f>
        <v>10</v>
      </c>
      <c r="G35" s="2"/>
    </row>
    <row r="36" spans="1:7" ht="15" thickBot="1">
      <c r="A36" s="3" t="s">
        <v>110</v>
      </c>
      <c r="B36" s="98">
        <f>SUM(B32:B35)</f>
        <v>0.59968354521747724</v>
      </c>
      <c r="C36" s="104">
        <f>SUM(C32:C35)</f>
        <v>13.500246130478518</v>
      </c>
      <c r="D36" s="98">
        <f>SUM(D32:D35)</f>
        <v>-14</v>
      </c>
      <c r="E36" s="104">
        <f>SUM(E32:E35)</f>
        <v>10</v>
      </c>
      <c r="F36" s="6"/>
      <c r="G36" s="2"/>
    </row>
    <row r="37" spans="1:7" ht="15.6" thickTop="1" thickBot="1">
      <c r="A37" s="3"/>
      <c r="B37" s="26"/>
      <c r="C37" s="26"/>
      <c r="D37" s="26"/>
      <c r="E37" s="26"/>
      <c r="F37" s="6"/>
      <c r="G37" s="2"/>
    </row>
    <row r="38" spans="1:7" ht="16.350000000000001">
      <c r="A38" s="117" t="s">
        <v>128</v>
      </c>
      <c r="B38" s="23"/>
      <c r="C38" s="24"/>
      <c r="D38" s="23"/>
      <c r="E38" s="25"/>
      <c r="G38" s="2"/>
    </row>
    <row r="39" spans="1:7">
      <c r="A39" s="2" t="s">
        <v>117</v>
      </c>
      <c r="B39" s="97">
        <f>-B32</f>
        <v>-0.59968354521747724</v>
      </c>
      <c r="C39" s="10"/>
      <c r="D39" s="11"/>
      <c r="E39" s="12"/>
      <c r="G39" s="2"/>
    </row>
    <row r="40" spans="1:7">
      <c r="A40" s="2" t="s">
        <v>74</v>
      </c>
      <c r="B40" s="9"/>
      <c r="C40" s="99">
        <f>-C33</f>
        <v>-13.500246130478518</v>
      </c>
      <c r="D40" s="11"/>
      <c r="E40" s="99">
        <f>-E35</f>
        <v>-10</v>
      </c>
      <c r="G40" s="2"/>
    </row>
    <row r="41" spans="1:7">
      <c r="A41" s="2" t="s">
        <v>129</v>
      </c>
      <c r="B41" s="97">
        <f>-B42</f>
        <v>14</v>
      </c>
      <c r="C41" s="12"/>
      <c r="D41" s="11"/>
      <c r="E41" s="12"/>
      <c r="G41" s="2"/>
    </row>
    <row r="42" spans="1:7">
      <c r="A42" s="2" t="s">
        <v>118</v>
      </c>
      <c r="B42" s="97">
        <f>'Scenario and Data'!D77</f>
        <v>-14</v>
      </c>
      <c r="C42" s="12"/>
      <c r="D42" s="97">
        <f>-D34</f>
        <v>14</v>
      </c>
      <c r="E42" s="10"/>
      <c r="G42" s="2"/>
    </row>
    <row r="43" spans="1:7">
      <c r="B43" s="11"/>
      <c r="C43" s="10"/>
      <c r="D43" s="9"/>
      <c r="E43" s="12"/>
      <c r="G43" s="2"/>
    </row>
    <row r="44" spans="1:7" ht="15" thickBot="1">
      <c r="A44" s="3" t="s">
        <v>119</v>
      </c>
      <c r="B44" s="98">
        <f>SUM(B39:B42)</f>
        <v>-0.59968354521747713</v>
      </c>
      <c r="C44" s="104">
        <f>SUM(C39:C42)</f>
        <v>-13.500246130478518</v>
      </c>
      <c r="D44" s="98">
        <f>SUM(D39:D42)</f>
        <v>14</v>
      </c>
      <c r="E44" s="104">
        <f>SUM(E39:E42)</f>
        <v>-10</v>
      </c>
      <c r="F44" s="6"/>
      <c r="G44" s="2"/>
    </row>
    <row r="45" spans="1:7" ht="15" thickTop="1">
      <c r="B45" s="9"/>
      <c r="C45" s="10"/>
      <c r="D45" s="9"/>
      <c r="E45" s="12"/>
      <c r="G45" s="2"/>
    </row>
    <row r="46" spans="1:7">
      <c r="A46" s="2" t="s">
        <v>120</v>
      </c>
      <c r="B46" s="97">
        <f>B23+B39+B41</f>
        <v>-27.394482539603686</v>
      </c>
      <c r="C46" s="99"/>
      <c r="D46" s="9"/>
      <c r="E46" s="12"/>
      <c r="G46" s="2"/>
    </row>
    <row r="47" spans="1:7">
      <c r="A47" s="2" t="s">
        <v>122</v>
      </c>
      <c r="B47" s="97"/>
      <c r="C47" s="99">
        <f>C24+C40</f>
        <v>27.000492260957039</v>
      </c>
      <c r="D47" s="9"/>
      <c r="E47" s="12"/>
      <c r="G47" s="2"/>
    </row>
    <row r="48" spans="1:7">
      <c r="A48" s="2" t="s">
        <v>124</v>
      </c>
      <c r="B48" s="9"/>
      <c r="C48" s="12"/>
      <c r="D48" s="11"/>
      <c r="E48" s="99">
        <f>E25+E40</f>
        <v>130</v>
      </c>
      <c r="G48" s="2"/>
    </row>
    <row r="49" spans="1:7" ht="15" thickBot="1">
      <c r="A49" s="3" t="s">
        <v>125</v>
      </c>
      <c r="B49" s="105">
        <f>SUM(B46:B48)</f>
        <v>-27.394482539603686</v>
      </c>
      <c r="C49" s="106">
        <f t="shared" ref="C49:E49" si="0">SUM(C46:C48)</f>
        <v>27.000492260957039</v>
      </c>
      <c r="D49" s="31">
        <f t="shared" si="0"/>
        <v>0</v>
      </c>
      <c r="E49" s="106">
        <f t="shared" si="0"/>
        <v>130</v>
      </c>
      <c r="F49" s="6"/>
      <c r="G49" s="2"/>
    </row>
    <row r="50" spans="1:7">
      <c r="G50" s="2"/>
    </row>
    <row r="51" spans="1:7" ht="15" thickBot="1">
      <c r="B51" s="228" t="s">
        <v>95</v>
      </c>
      <c r="C51" s="229"/>
      <c r="D51" s="3" t="s">
        <v>96</v>
      </c>
      <c r="G51" s="2"/>
    </row>
    <row r="52" spans="1:7" ht="16.149999999999999" customHeight="1" thickBot="1">
      <c r="A52" s="194" t="s">
        <v>130</v>
      </c>
      <c r="B52" s="195" t="s">
        <v>98</v>
      </c>
      <c r="C52" s="197" t="s">
        <v>99</v>
      </c>
      <c r="D52" s="195" t="s">
        <v>100</v>
      </c>
      <c r="E52" s="196" t="s">
        <v>101</v>
      </c>
      <c r="F52" s="5"/>
      <c r="G52" s="2"/>
    </row>
    <row r="53" spans="1:7" ht="16.350000000000001">
      <c r="A53" s="117" t="s">
        <v>102</v>
      </c>
      <c r="B53" s="9"/>
      <c r="D53" s="9"/>
      <c r="E53" s="10"/>
      <c r="G53" s="2"/>
    </row>
    <row r="54" spans="1:7">
      <c r="A54" s="2" t="s">
        <v>103</v>
      </c>
      <c r="B54" s="97">
        <f>'Scenario and Data'!C78</f>
        <v>0.40269889333217418</v>
      </c>
      <c r="C54" s="10"/>
      <c r="D54" s="11"/>
      <c r="E54" s="10"/>
      <c r="G54" s="29"/>
    </row>
    <row r="55" spans="1:7">
      <c r="A55" s="2" t="s">
        <v>105</v>
      </c>
      <c r="B55" s="9"/>
      <c r="C55" s="99">
        <f>-'Scenario and Data'!C104</f>
        <v>13.500246130478518</v>
      </c>
      <c r="D55" s="11"/>
      <c r="E55" s="12"/>
      <c r="G55" s="2"/>
    </row>
    <row r="56" spans="1:7">
      <c r="A56" s="2" t="s">
        <v>127</v>
      </c>
      <c r="B56" s="9"/>
      <c r="C56" s="10"/>
      <c r="D56" s="97">
        <f>-'Scenario and Data'!B61</f>
        <v>-14</v>
      </c>
      <c r="E56" s="10"/>
      <c r="G56" s="2"/>
    </row>
    <row r="57" spans="1:7">
      <c r="A57" s="2" t="s">
        <v>108</v>
      </c>
      <c r="B57" s="9"/>
      <c r="C57" s="10"/>
      <c r="D57" s="9"/>
      <c r="E57" s="99">
        <f>'Scenario and Data'!$A$137</f>
        <v>10</v>
      </c>
      <c r="G57" s="2"/>
    </row>
    <row r="58" spans="1:7" ht="15" thickBot="1">
      <c r="A58" s="3" t="s">
        <v>110</v>
      </c>
      <c r="B58" s="98">
        <f>SUM(B54:B57)</f>
        <v>0.40269889333217418</v>
      </c>
      <c r="C58" s="104">
        <f>SUM(C54:C57)</f>
        <v>13.500246130478518</v>
      </c>
      <c r="D58" s="98">
        <f>SUM(D54:D57)</f>
        <v>-14</v>
      </c>
      <c r="E58" s="104">
        <f>SUM(E54:E57)</f>
        <v>10</v>
      </c>
      <c r="F58" s="6"/>
      <c r="G58" s="2"/>
    </row>
    <row r="59" spans="1:7" ht="15.6" thickTop="1" thickBot="1">
      <c r="A59" s="3"/>
      <c r="B59" s="26"/>
      <c r="C59" s="26"/>
      <c r="D59" s="26"/>
      <c r="E59" s="26"/>
      <c r="F59" s="6"/>
      <c r="G59" s="2"/>
    </row>
    <row r="60" spans="1:7" ht="16.350000000000001">
      <c r="A60" s="117" t="s">
        <v>128</v>
      </c>
      <c r="B60" s="23"/>
      <c r="C60" s="24"/>
      <c r="D60" s="23"/>
      <c r="E60" s="25"/>
      <c r="G60" s="2"/>
    </row>
    <row r="61" spans="1:7">
      <c r="A61" s="2" t="s">
        <v>117</v>
      </c>
      <c r="B61" s="97">
        <f>-B54</f>
        <v>-0.40269889333217418</v>
      </c>
      <c r="C61" s="10"/>
      <c r="D61" s="11"/>
      <c r="E61" s="12"/>
      <c r="G61" s="2"/>
    </row>
    <row r="62" spans="1:7">
      <c r="A62" s="2" t="s">
        <v>74</v>
      </c>
      <c r="B62" s="9"/>
      <c r="C62" s="99">
        <f>-C55</f>
        <v>-13.500246130478518</v>
      </c>
      <c r="D62" s="11"/>
      <c r="E62" s="99">
        <f>-E57</f>
        <v>-10</v>
      </c>
      <c r="G62" s="2"/>
    </row>
    <row r="63" spans="1:7">
      <c r="A63" s="2" t="s">
        <v>129</v>
      </c>
      <c r="B63" s="97">
        <f>-B64</f>
        <v>14</v>
      </c>
      <c r="C63" s="12"/>
      <c r="D63" s="11"/>
      <c r="E63" s="99"/>
      <c r="G63" s="2"/>
    </row>
    <row r="64" spans="1:7">
      <c r="A64" s="2" t="s">
        <v>118</v>
      </c>
      <c r="B64" s="97">
        <f>'Scenario and Data'!D78</f>
        <v>-14</v>
      </c>
      <c r="C64" s="12"/>
      <c r="D64" s="97">
        <f>-D56</f>
        <v>14</v>
      </c>
      <c r="E64" s="99"/>
      <c r="G64" s="2"/>
    </row>
    <row r="65" spans="1:7">
      <c r="B65" s="11"/>
      <c r="C65" s="10"/>
      <c r="D65" s="9"/>
      <c r="E65" s="99"/>
      <c r="G65" s="2"/>
    </row>
    <row r="66" spans="1:7" ht="15" thickBot="1">
      <c r="A66" s="3" t="s">
        <v>119</v>
      </c>
      <c r="B66" s="98">
        <f>SUM(B61:B64)</f>
        <v>-0.40269889333217357</v>
      </c>
      <c r="C66" s="104">
        <f>SUM(C61:C64)</f>
        <v>-13.500246130478518</v>
      </c>
      <c r="D66" s="30">
        <f>SUM(D61:D64)</f>
        <v>14</v>
      </c>
      <c r="E66" s="104">
        <f>SUM(E61:E64)</f>
        <v>-10</v>
      </c>
      <c r="F66" s="6"/>
      <c r="G66" s="2"/>
    </row>
    <row r="67" spans="1:7" ht="15" thickTop="1">
      <c r="B67" s="9"/>
      <c r="C67" s="10"/>
      <c r="D67" s="9"/>
      <c r="E67" s="12"/>
      <c r="G67" s="2"/>
    </row>
    <row r="68" spans="1:7">
      <c r="A68" s="2" t="s">
        <v>120</v>
      </c>
      <c r="B68" s="97">
        <f>B46+B61+B63</f>
        <v>-13.797181432935862</v>
      </c>
      <c r="C68" s="99"/>
      <c r="D68" s="9"/>
      <c r="E68" s="12"/>
      <c r="G68" s="2"/>
    </row>
    <row r="69" spans="1:7">
      <c r="A69" s="2" t="s">
        <v>122</v>
      </c>
      <c r="B69" s="97"/>
      <c r="C69" s="99">
        <f>C47+C62</f>
        <v>13.500246130478521</v>
      </c>
      <c r="D69" s="9"/>
      <c r="E69" s="12"/>
      <c r="G69" s="2"/>
    </row>
    <row r="70" spans="1:7">
      <c r="A70" s="2" t="s">
        <v>124</v>
      </c>
      <c r="B70" s="9"/>
      <c r="C70" s="12"/>
      <c r="D70" s="11"/>
      <c r="E70" s="99">
        <f>E48+E62</f>
        <v>120</v>
      </c>
      <c r="G70" s="2"/>
    </row>
    <row r="71" spans="1:7" ht="15" thickBot="1">
      <c r="A71" s="3" t="s">
        <v>125</v>
      </c>
      <c r="B71" s="105">
        <f>SUM(B68:B70)</f>
        <v>-13.797181432935862</v>
      </c>
      <c r="C71" s="106">
        <f t="shared" ref="C71:E71" si="1">SUM(C68:C70)</f>
        <v>13.500246130478521</v>
      </c>
      <c r="D71" s="105">
        <f t="shared" si="1"/>
        <v>0</v>
      </c>
      <c r="E71" s="106">
        <f t="shared" si="1"/>
        <v>120</v>
      </c>
      <c r="F71" s="6"/>
      <c r="G71" s="2"/>
    </row>
    <row r="72" spans="1:7">
      <c r="G72" s="2"/>
    </row>
    <row r="73" spans="1:7" ht="15" thickBot="1">
      <c r="B73" s="228" t="s">
        <v>95</v>
      </c>
      <c r="C73" s="229"/>
      <c r="D73" s="3" t="s">
        <v>96</v>
      </c>
      <c r="G73" s="2"/>
    </row>
    <row r="74" spans="1:7" ht="15" thickBot="1">
      <c r="A74" s="194" t="s">
        <v>131</v>
      </c>
      <c r="B74" s="195" t="s">
        <v>98</v>
      </c>
      <c r="C74" s="197" t="s">
        <v>99</v>
      </c>
      <c r="D74" s="195" t="s">
        <v>100</v>
      </c>
      <c r="E74" s="196" t="s">
        <v>101</v>
      </c>
      <c r="F74" s="5"/>
      <c r="G74" s="2"/>
    </row>
    <row r="75" spans="1:7" ht="16.350000000000001">
      <c r="A75" s="117" t="s">
        <v>102</v>
      </c>
      <c r="B75" s="9"/>
      <c r="D75" s="9"/>
      <c r="E75" s="10"/>
      <c r="G75" s="2"/>
    </row>
    <row r="76" spans="1:7">
      <c r="A76" s="2" t="s">
        <v>103</v>
      </c>
      <c r="B76" s="97">
        <f>'Scenario and Data'!C79</f>
        <v>0.20281856706415716</v>
      </c>
      <c r="C76" s="10"/>
      <c r="D76" s="11"/>
      <c r="E76" s="10"/>
      <c r="G76" s="2"/>
    </row>
    <row r="77" spans="1:7">
      <c r="A77" s="2" t="s">
        <v>105</v>
      </c>
      <c r="B77" s="9"/>
      <c r="C77" s="99">
        <f>-'Scenario and Data'!C105</f>
        <v>13.500246130478518</v>
      </c>
      <c r="D77" s="11"/>
      <c r="E77" s="12"/>
      <c r="G77" s="2"/>
    </row>
    <row r="78" spans="1:7">
      <c r="A78" s="2" t="s">
        <v>127</v>
      </c>
      <c r="B78" s="9"/>
      <c r="C78" s="10"/>
      <c r="D78" s="97">
        <f>-'Scenario and Data'!B62</f>
        <v>-14</v>
      </c>
      <c r="E78" s="10"/>
      <c r="G78" s="2"/>
    </row>
    <row r="79" spans="1:7">
      <c r="A79" s="2" t="s">
        <v>108</v>
      </c>
      <c r="B79" s="9"/>
      <c r="C79" s="10"/>
      <c r="D79" s="9"/>
      <c r="E79" s="99">
        <f>'Scenario and Data'!$A$137</f>
        <v>10</v>
      </c>
      <c r="G79" s="2"/>
    </row>
    <row r="80" spans="1:7" ht="15" thickBot="1">
      <c r="A80" s="3" t="s">
        <v>110</v>
      </c>
      <c r="B80" s="98">
        <f>SUM(B76:B79)</f>
        <v>0.20281856706415716</v>
      </c>
      <c r="C80" s="104">
        <f>SUM(C76:C79)</f>
        <v>13.500246130478518</v>
      </c>
      <c r="D80" s="98">
        <f>SUM(D76:D79)</f>
        <v>-14</v>
      </c>
      <c r="E80" s="104">
        <f>SUM(E76:E79)</f>
        <v>10</v>
      </c>
      <c r="F80" s="6"/>
      <c r="G80" s="2"/>
    </row>
    <row r="81" spans="1:7" ht="15.6" thickTop="1" thickBot="1">
      <c r="A81" s="3"/>
      <c r="B81" s="26"/>
      <c r="C81" s="26"/>
      <c r="D81" s="26"/>
      <c r="E81" s="26"/>
      <c r="F81" s="6"/>
      <c r="G81" s="2"/>
    </row>
    <row r="82" spans="1:7" ht="16.350000000000001">
      <c r="A82" s="117" t="s">
        <v>128</v>
      </c>
      <c r="B82" s="23"/>
      <c r="C82" s="24"/>
      <c r="D82" s="23"/>
      <c r="E82" s="25"/>
      <c r="G82" s="2"/>
    </row>
    <row r="83" spans="1:7">
      <c r="A83" s="2" t="s">
        <v>117</v>
      </c>
      <c r="B83" s="97">
        <f>-B76</f>
        <v>-0.20281856706415716</v>
      </c>
      <c r="C83" s="10"/>
      <c r="D83" s="11"/>
      <c r="E83" s="12"/>
      <c r="G83" s="2"/>
    </row>
    <row r="84" spans="1:7">
      <c r="A84" s="2" t="s">
        <v>74</v>
      </c>
      <c r="B84" s="9"/>
      <c r="C84" s="99">
        <f>-C77</f>
        <v>-13.500246130478518</v>
      </c>
      <c r="D84" s="11"/>
      <c r="E84" s="99">
        <f>-E79</f>
        <v>-10</v>
      </c>
      <c r="G84" s="2"/>
    </row>
    <row r="85" spans="1:7">
      <c r="A85" s="2" t="s">
        <v>129</v>
      </c>
      <c r="B85" s="97">
        <f>-B86</f>
        <v>14</v>
      </c>
      <c r="C85" s="12"/>
      <c r="D85" s="11"/>
      <c r="E85" s="12"/>
      <c r="G85" s="2"/>
    </row>
    <row r="86" spans="1:7">
      <c r="A86" s="2" t="s">
        <v>118</v>
      </c>
      <c r="B86" s="97">
        <f>'Scenario and Data'!D79</f>
        <v>-14</v>
      </c>
      <c r="C86" s="12"/>
      <c r="D86" s="97">
        <f>-D78</f>
        <v>14</v>
      </c>
      <c r="E86" s="10"/>
      <c r="G86" s="2"/>
    </row>
    <row r="87" spans="1:7">
      <c r="B87" s="11"/>
      <c r="C87" s="10"/>
      <c r="D87" s="97"/>
      <c r="E87" s="12"/>
      <c r="G87" s="2"/>
    </row>
    <row r="88" spans="1:7" ht="15" thickBot="1">
      <c r="A88" s="3" t="s">
        <v>119</v>
      </c>
      <c r="B88" s="98">
        <f>SUM(B83:B86)</f>
        <v>-0.20281856706415802</v>
      </c>
      <c r="C88" s="104">
        <f>SUM(C83:C86)</f>
        <v>-13.500246130478518</v>
      </c>
      <c r="D88" s="98">
        <f>SUM(D83:D86)</f>
        <v>14</v>
      </c>
      <c r="E88" s="104">
        <f>SUM(E83:E86)</f>
        <v>-10</v>
      </c>
      <c r="F88" s="6"/>
      <c r="G88" s="2"/>
    </row>
    <row r="89" spans="1:7" ht="15" thickTop="1">
      <c r="B89" s="9"/>
      <c r="C89" s="10"/>
      <c r="D89" s="9"/>
      <c r="E89" s="12"/>
      <c r="G89" s="2"/>
    </row>
    <row r="90" spans="1:7">
      <c r="A90" s="2" t="s">
        <v>120</v>
      </c>
      <c r="B90" s="97">
        <f>B68+B83+B85</f>
        <v>-1.9539925233402755E-14</v>
      </c>
      <c r="C90" s="99"/>
      <c r="D90" s="97"/>
      <c r="E90" s="99"/>
      <c r="G90" s="2"/>
    </row>
    <row r="91" spans="1:7">
      <c r="A91" s="2" t="s">
        <v>122</v>
      </c>
      <c r="B91" s="97"/>
      <c r="C91" s="99">
        <f>C69+C84</f>
        <v>0</v>
      </c>
      <c r="D91" s="97"/>
      <c r="E91" s="99"/>
      <c r="G91" s="2"/>
    </row>
    <row r="92" spans="1:7">
      <c r="A92" s="2" t="s">
        <v>124</v>
      </c>
      <c r="B92" s="97"/>
      <c r="C92" s="99"/>
      <c r="D92" s="97"/>
      <c r="E92" s="99">
        <f>E70+E84</f>
        <v>110</v>
      </c>
      <c r="G92" s="2"/>
    </row>
    <row r="93" spans="1:7" ht="15" thickBot="1">
      <c r="A93" s="3" t="s">
        <v>125</v>
      </c>
      <c r="B93" s="105">
        <f>SUM(B90:B92)</f>
        <v>-1.9539925233402755E-14</v>
      </c>
      <c r="C93" s="106">
        <f t="shared" ref="C93:E93" si="2">SUM(C90:C92)</f>
        <v>0</v>
      </c>
      <c r="D93" s="105">
        <f t="shared" si="2"/>
        <v>0</v>
      </c>
      <c r="E93" s="106">
        <f t="shared" si="2"/>
        <v>110</v>
      </c>
      <c r="F93" s="6"/>
      <c r="G93" s="2"/>
    </row>
    <row r="94" spans="1:7">
      <c r="G94" s="2"/>
    </row>
  </sheetData>
  <mergeCells count="4">
    <mergeCell ref="B29:C29"/>
    <mergeCell ref="B4:C4"/>
    <mergeCell ref="B51:C51"/>
    <mergeCell ref="B73:C7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73202-8600-4E31-987B-948B24D7170B}">
  <dimension ref="A1:R48"/>
  <sheetViews>
    <sheetView showGridLines="0" workbookViewId="0">
      <selection activeCell="D3" sqref="D3"/>
    </sheetView>
  </sheetViews>
  <sheetFormatPr defaultRowHeight="14.25" outlineLevelCol="1"/>
  <cols>
    <col min="1" max="1" width="23.28515625" customWidth="1"/>
    <col min="2" max="13" width="14.28515625" customWidth="1"/>
    <col min="14" max="16" width="14.28515625" hidden="1" customWidth="1" outlineLevel="1"/>
    <col min="17" max="17" width="8.85546875" hidden="1" customWidth="1" outlineLevel="1"/>
    <col min="18" max="18" width="9.140625" collapsed="1"/>
  </cols>
  <sheetData>
    <row r="1" spans="1:16" ht="15">
      <c r="A1" s="32" t="s">
        <v>132</v>
      </c>
    </row>
    <row r="2" spans="1:16" ht="15">
      <c r="A2" t="s">
        <v>133</v>
      </c>
    </row>
    <row r="3" spans="1:16" ht="15.75" thickBot="1"/>
    <row r="4" spans="1:16" ht="15.75" thickBot="1">
      <c r="A4" s="92" t="s">
        <v>134</v>
      </c>
    </row>
    <row r="5" spans="1:16" ht="15.75" thickBot="1"/>
    <row r="6" spans="1:16" ht="15" thickBot="1">
      <c r="A6" s="47" t="s">
        <v>135</v>
      </c>
      <c r="B6" s="230" t="s">
        <v>136</v>
      </c>
      <c r="C6" s="231"/>
      <c r="D6" s="231"/>
      <c r="E6" s="231"/>
      <c r="F6" s="231"/>
      <c r="G6" s="232"/>
      <c r="H6" s="233" t="s">
        <v>137</v>
      </c>
      <c r="I6" s="234"/>
      <c r="J6" s="234"/>
      <c r="K6" s="234"/>
      <c r="L6" s="234"/>
      <c r="M6" s="235"/>
      <c r="N6" s="231" t="s">
        <v>138</v>
      </c>
      <c r="O6" s="231"/>
      <c r="P6" s="236" t="s">
        <v>139</v>
      </c>
    </row>
    <row r="7" spans="1:16" ht="30.6" customHeight="1">
      <c r="A7" s="48" t="s">
        <v>140</v>
      </c>
      <c r="B7" s="238" t="s">
        <v>141</v>
      </c>
      <c r="C7" s="239"/>
      <c r="D7" s="240" t="s">
        <v>142</v>
      </c>
      <c r="E7" s="241"/>
      <c r="F7" s="241"/>
      <c r="G7" s="242"/>
      <c r="H7" s="34" t="s">
        <v>143</v>
      </c>
      <c r="I7" s="35" t="s">
        <v>144</v>
      </c>
      <c r="J7" s="35" t="s">
        <v>145</v>
      </c>
      <c r="K7" s="35" t="s">
        <v>146</v>
      </c>
      <c r="L7" s="35" t="s">
        <v>147</v>
      </c>
      <c r="M7" s="33" t="s">
        <v>148</v>
      </c>
      <c r="N7" s="87" t="s">
        <v>149</v>
      </c>
      <c r="O7" s="33" t="s">
        <v>150</v>
      </c>
      <c r="P7" s="237"/>
    </row>
    <row r="8" spans="1:16" ht="19.899999999999999" customHeight="1">
      <c r="A8" s="66"/>
      <c r="B8" s="78" t="s">
        <v>151</v>
      </c>
      <c r="C8" s="74" t="s">
        <v>152</v>
      </c>
      <c r="D8" s="71" t="s">
        <v>153</v>
      </c>
      <c r="E8" s="71" t="s">
        <v>154</v>
      </c>
      <c r="F8" s="74" t="s">
        <v>155</v>
      </c>
      <c r="G8" s="67" t="s">
        <v>156</v>
      </c>
      <c r="H8" s="68"/>
      <c r="I8" s="69"/>
      <c r="J8" s="69"/>
      <c r="K8" s="69"/>
      <c r="L8" s="69"/>
      <c r="M8" s="67"/>
      <c r="N8" s="88"/>
      <c r="O8" s="67"/>
      <c r="P8" s="65"/>
    </row>
    <row r="9" spans="1:16" ht="18" customHeight="1">
      <c r="A9" s="38" t="s">
        <v>157</v>
      </c>
      <c r="B9" s="77"/>
      <c r="C9" s="75"/>
      <c r="D9" s="72">
        <f>'Scenario and Data'!A99</f>
        <v>54.00098452191407</v>
      </c>
      <c r="E9" s="72"/>
      <c r="F9" s="85"/>
      <c r="G9" s="62"/>
      <c r="H9" s="79"/>
      <c r="I9" s="64"/>
      <c r="J9" s="80"/>
      <c r="K9" s="64"/>
      <c r="L9" s="64">
        <f>D9</f>
        <v>54.00098452191407</v>
      </c>
      <c r="M9" s="81"/>
      <c r="N9" s="89"/>
      <c r="O9" s="36"/>
      <c r="P9" s="37"/>
    </row>
    <row r="10" spans="1:16" ht="18" customHeight="1">
      <c r="A10" s="38" t="s">
        <v>158</v>
      </c>
      <c r="B10" s="77"/>
      <c r="C10" s="75"/>
      <c r="D10" s="72"/>
      <c r="E10" s="72"/>
      <c r="F10" s="75">
        <f>Accounting!B15</f>
        <v>-54.00098452191407</v>
      </c>
      <c r="G10" s="62"/>
      <c r="H10" s="79"/>
      <c r="I10" s="64"/>
      <c r="J10" s="80"/>
      <c r="K10" s="64"/>
      <c r="L10" s="64">
        <v>0</v>
      </c>
      <c r="M10" s="81"/>
      <c r="N10" s="89"/>
      <c r="O10" s="36"/>
      <c r="P10" s="37"/>
    </row>
    <row r="11" spans="1:16" ht="18" customHeight="1">
      <c r="A11" s="38" t="s">
        <v>159</v>
      </c>
      <c r="B11" s="77"/>
      <c r="C11" s="102">
        <f>Accounting!B7</f>
        <v>0.79381447247213677</v>
      </c>
      <c r="D11" s="64"/>
      <c r="E11" s="72"/>
      <c r="F11" s="101">
        <f>Accounting!B17</f>
        <v>-0.79381447247213677</v>
      </c>
      <c r="G11" s="62"/>
      <c r="H11" s="79"/>
      <c r="I11" s="102">
        <f>C11</f>
        <v>0.79381447247213677</v>
      </c>
      <c r="J11" s="80"/>
      <c r="K11" s="64"/>
      <c r="L11" s="64"/>
      <c r="M11" s="81"/>
      <c r="N11" s="89"/>
      <c r="O11" s="36"/>
      <c r="P11" s="37"/>
    </row>
    <row r="12" spans="1:16" ht="18" customHeight="1">
      <c r="A12" s="38" t="s">
        <v>74</v>
      </c>
      <c r="B12" s="77"/>
      <c r="C12" s="101">
        <f>Accounting!C8</f>
        <v>13.500246130478518</v>
      </c>
      <c r="D12" s="110">
        <f>Accounting!C18</f>
        <v>-13.500246130478518</v>
      </c>
      <c r="E12" s="72"/>
      <c r="F12" s="75"/>
      <c r="G12" s="62"/>
      <c r="H12" s="112">
        <f>C12</f>
        <v>13.500246130478518</v>
      </c>
      <c r="I12" s="64"/>
      <c r="J12" s="80"/>
      <c r="K12" s="64"/>
      <c r="L12" s="64"/>
      <c r="M12" s="81"/>
      <c r="N12" s="89"/>
      <c r="O12" s="36"/>
      <c r="P12" s="37"/>
    </row>
    <row r="13" spans="1:16" ht="18" customHeight="1" thickBot="1">
      <c r="A13" s="38" t="s">
        <v>160</v>
      </c>
      <c r="B13" s="77"/>
      <c r="C13" s="76"/>
      <c r="D13" s="73"/>
      <c r="E13" s="111">
        <f>SUM(Accounting!B19:B19)</f>
        <v>-14</v>
      </c>
      <c r="F13" s="76">
        <f>-E13</f>
        <v>14</v>
      </c>
      <c r="G13" s="62"/>
      <c r="H13" s="79"/>
      <c r="I13" s="64"/>
      <c r="J13" s="80"/>
      <c r="K13" s="64"/>
      <c r="L13" s="64"/>
      <c r="M13" s="81"/>
      <c r="N13" s="89"/>
      <c r="O13" s="36"/>
      <c r="P13" s="37"/>
    </row>
    <row r="14" spans="1:16" ht="18" customHeight="1" thickBot="1">
      <c r="A14" s="39" t="s">
        <v>161</v>
      </c>
      <c r="B14" s="40"/>
      <c r="C14" s="42"/>
      <c r="D14" s="42"/>
      <c r="E14" s="42"/>
      <c r="F14" s="42"/>
      <c r="G14" s="41"/>
      <c r="H14" s="113">
        <f t="shared" ref="H14:K14" si="0">SUM(H9:H13)</f>
        <v>13.500246130478518</v>
      </c>
      <c r="I14" s="113">
        <f t="shared" si="0"/>
        <v>0.79381447247213677</v>
      </c>
      <c r="J14" s="113">
        <f t="shared" si="0"/>
        <v>0</v>
      </c>
      <c r="K14" s="113">
        <f t="shared" si="0"/>
        <v>0</v>
      </c>
      <c r="L14" s="113">
        <f>SUM(L9:L13)</f>
        <v>54.00098452191407</v>
      </c>
      <c r="M14" s="113">
        <f>SUM(M9:M13)</f>
        <v>0</v>
      </c>
      <c r="N14" s="42"/>
      <c r="O14" s="42"/>
      <c r="P14" s="43"/>
    </row>
    <row r="15" spans="1:16" ht="15.75" thickBot="1">
      <c r="A15" s="44" t="s">
        <v>162</v>
      </c>
      <c r="B15" s="44"/>
      <c r="C15" s="44"/>
      <c r="D15" s="44"/>
      <c r="E15" s="44"/>
      <c r="F15" s="44"/>
      <c r="G15" s="45">
        <f>SUM(B9:G13)</f>
        <v>0</v>
      </c>
      <c r="H15" s="46"/>
      <c r="I15" s="46"/>
      <c r="J15" s="46"/>
      <c r="K15" s="46"/>
      <c r="L15" s="46"/>
      <c r="M15" s="46"/>
      <c r="N15" s="46"/>
      <c r="O15" s="46"/>
      <c r="P15" s="46"/>
    </row>
    <row r="16" spans="1:16" ht="15.75" thickBot="1"/>
    <row r="17" spans="1:16" ht="15" thickBot="1">
      <c r="A17" s="47" t="s">
        <v>163</v>
      </c>
      <c r="B17" s="230" t="s">
        <v>136</v>
      </c>
      <c r="C17" s="231"/>
      <c r="D17" s="231"/>
      <c r="E17" s="231"/>
      <c r="F17" s="231"/>
      <c r="G17" s="232"/>
      <c r="H17" s="233" t="s">
        <v>137</v>
      </c>
      <c r="I17" s="234"/>
      <c r="J17" s="234"/>
      <c r="K17" s="234"/>
      <c r="L17" s="234"/>
      <c r="M17" s="235"/>
      <c r="N17" s="231" t="s">
        <v>138</v>
      </c>
      <c r="O17" s="231"/>
      <c r="P17" s="236" t="s">
        <v>139</v>
      </c>
    </row>
    <row r="18" spans="1:16" ht="27.75" customHeight="1">
      <c r="A18" s="48" t="s">
        <v>140</v>
      </c>
      <c r="B18" s="238" t="s">
        <v>141</v>
      </c>
      <c r="C18" s="241"/>
      <c r="D18" s="240" t="s">
        <v>142</v>
      </c>
      <c r="E18" s="241"/>
      <c r="F18" s="241"/>
      <c r="G18" s="242"/>
      <c r="H18" s="34" t="s">
        <v>143</v>
      </c>
      <c r="I18" s="35" t="s">
        <v>144</v>
      </c>
      <c r="J18" s="35" t="s">
        <v>145</v>
      </c>
      <c r="K18" s="35" t="s">
        <v>146</v>
      </c>
      <c r="L18" s="35" t="s">
        <v>147</v>
      </c>
      <c r="M18" s="33" t="s">
        <v>148</v>
      </c>
      <c r="N18" s="87" t="s">
        <v>149</v>
      </c>
      <c r="O18" s="33" t="s">
        <v>150</v>
      </c>
      <c r="P18" s="237"/>
    </row>
    <row r="19" spans="1:16" ht="18" customHeight="1">
      <c r="A19" s="66"/>
      <c r="B19" s="78" t="s">
        <v>151</v>
      </c>
      <c r="C19" s="74" t="s">
        <v>152</v>
      </c>
      <c r="D19" s="71" t="s">
        <v>153</v>
      </c>
      <c r="E19" s="71" t="s">
        <v>154</v>
      </c>
      <c r="F19" s="74" t="s">
        <v>155</v>
      </c>
      <c r="G19" s="67" t="s">
        <v>156</v>
      </c>
      <c r="H19" s="82"/>
      <c r="I19" s="83"/>
      <c r="J19" s="83"/>
      <c r="K19" s="83"/>
      <c r="L19" s="85"/>
      <c r="M19" s="84"/>
      <c r="N19" s="88"/>
      <c r="O19" s="67"/>
      <c r="P19" s="65"/>
    </row>
    <row r="20" spans="1:16" ht="15">
      <c r="A20" s="38" t="s">
        <v>164</v>
      </c>
      <c r="B20" s="114">
        <f>SUM(Accounting!D9:D9)</f>
        <v>-14</v>
      </c>
      <c r="C20" s="70"/>
      <c r="D20" s="72"/>
      <c r="E20" s="110">
        <f>-SUM(Accounting!D9:D9)</f>
        <v>14</v>
      </c>
      <c r="F20" s="75"/>
      <c r="G20" s="62"/>
      <c r="H20" s="79"/>
      <c r="I20" s="102">
        <f>B20</f>
        <v>-14</v>
      </c>
      <c r="J20" s="80"/>
      <c r="K20" s="64"/>
      <c r="L20" s="64"/>
      <c r="M20" s="81"/>
      <c r="N20" s="89"/>
      <c r="O20" s="36"/>
      <c r="P20" s="37"/>
    </row>
    <row r="21" spans="1:16" ht="15.75" thickBot="1">
      <c r="A21" s="38" t="s">
        <v>165</v>
      </c>
      <c r="B21" s="91"/>
      <c r="C21" s="102">
        <f>Accounting!E10</f>
        <v>10</v>
      </c>
      <c r="D21" s="110">
        <f>Accounting!E18</f>
        <v>-10</v>
      </c>
      <c r="E21" s="72"/>
      <c r="F21" s="75"/>
      <c r="G21" s="62"/>
      <c r="H21" s="112">
        <f>C21</f>
        <v>10</v>
      </c>
      <c r="I21" s="64"/>
      <c r="J21" s="80"/>
      <c r="K21" s="64"/>
      <c r="L21" s="64"/>
      <c r="M21" s="81"/>
      <c r="N21" s="89"/>
      <c r="O21" s="36"/>
      <c r="P21" s="37"/>
    </row>
    <row r="22" spans="1:16" ht="15.75" thickBot="1">
      <c r="A22" s="39" t="s">
        <v>161</v>
      </c>
      <c r="B22" s="40"/>
      <c r="C22" s="42"/>
      <c r="D22" s="42"/>
      <c r="E22" s="42"/>
      <c r="F22" s="42"/>
      <c r="G22" s="41"/>
      <c r="H22" s="113">
        <f>SUM(H19:H21)</f>
        <v>10</v>
      </c>
      <c r="I22" s="113">
        <f>SUM(I19:I21)</f>
        <v>-14</v>
      </c>
      <c r="J22" s="113">
        <f>SUM(J19:J21)</f>
        <v>0</v>
      </c>
      <c r="K22" s="113">
        <f>SUM(K19:K21)</f>
        <v>0</v>
      </c>
      <c r="L22" s="113">
        <f>SUM(L20:L21)</f>
        <v>0</v>
      </c>
      <c r="M22" s="113">
        <f>SUM(M19:M21)</f>
        <v>0</v>
      </c>
      <c r="N22" s="42"/>
      <c r="O22" s="42"/>
      <c r="P22" s="43"/>
    </row>
    <row r="23" spans="1:16" ht="15.75" thickBot="1">
      <c r="A23" s="44" t="s">
        <v>162</v>
      </c>
      <c r="B23" s="44"/>
      <c r="C23" s="44"/>
      <c r="D23" s="44"/>
      <c r="E23" s="44"/>
      <c r="F23" s="44"/>
      <c r="G23" s="45">
        <f>SUM(B20:G21)</f>
        <v>0</v>
      </c>
      <c r="H23" s="46"/>
      <c r="I23" s="46"/>
      <c r="J23" s="46"/>
      <c r="K23" s="46"/>
      <c r="L23" s="46"/>
      <c r="M23" s="46"/>
      <c r="N23" s="46"/>
      <c r="O23" s="46"/>
      <c r="P23" s="46"/>
    </row>
    <row r="25" spans="1:16" ht="15">
      <c r="A25" s="90" t="s">
        <v>166</v>
      </c>
    </row>
    <row r="26" spans="1:16" ht="15" thickBot="1">
      <c r="A26" s="90"/>
    </row>
    <row r="27" spans="1:16" ht="15" thickBot="1">
      <c r="A27" s="92" t="s">
        <v>167</v>
      </c>
    </row>
    <row r="28" spans="1:16" ht="15" thickBot="1"/>
    <row r="29" spans="1:16" ht="15" thickBot="1">
      <c r="A29" s="47" t="s">
        <v>135</v>
      </c>
      <c r="B29" s="230" t="s">
        <v>136</v>
      </c>
      <c r="C29" s="231"/>
      <c r="D29" s="231"/>
      <c r="E29" s="231"/>
      <c r="F29" s="231"/>
      <c r="G29" s="232"/>
      <c r="H29" s="233" t="s">
        <v>137</v>
      </c>
      <c r="I29" s="234"/>
      <c r="J29" s="234"/>
      <c r="K29" s="234"/>
      <c r="L29" s="234"/>
      <c r="M29" s="235"/>
      <c r="N29" s="231" t="s">
        <v>138</v>
      </c>
      <c r="O29" s="231"/>
      <c r="P29" s="236" t="s">
        <v>139</v>
      </c>
    </row>
    <row r="30" spans="1:16" ht="30.6" customHeight="1">
      <c r="A30" s="48" t="s">
        <v>140</v>
      </c>
      <c r="B30" s="238" t="s">
        <v>141</v>
      </c>
      <c r="C30" s="239"/>
      <c r="D30" s="240" t="s">
        <v>142</v>
      </c>
      <c r="E30" s="241"/>
      <c r="F30" s="241"/>
      <c r="G30" s="242"/>
      <c r="H30" s="34" t="s">
        <v>143</v>
      </c>
      <c r="I30" s="35" t="s">
        <v>144</v>
      </c>
      <c r="J30" s="35" t="s">
        <v>145</v>
      </c>
      <c r="K30" s="35" t="s">
        <v>146</v>
      </c>
      <c r="L30" s="35" t="s">
        <v>147</v>
      </c>
      <c r="M30" s="33" t="s">
        <v>148</v>
      </c>
      <c r="N30" s="87" t="s">
        <v>149</v>
      </c>
      <c r="O30" s="33" t="s">
        <v>150</v>
      </c>
      <c r="P30" s="237"/>
    </row>
    <row r="31" spans="1:16" ht="19.899999999999999" customHeight="1">
      <c r="A31" s="66"/>
      <c r="B31" s="78" t="s">
        <v>151</v>
      </c>
      <c r="C31" s="74" t="s">
        <v>152</v>
      </c>
      <c r="D31" s="71" t="s">
        <v>153</v>
      </c>
      <c r="E31" s="71" t="s">
        <v>154</v>
      </c>
      <c r="F31" s="74" t="s">
        <v>155</v>
      </c>
      <c r="G31" s="67" t="s">
        <v>156</v>
      </c>
      <c r="H31" s="68"/>
      <c r="I31" s="69"/>
      <c r="J31" s="69"/>
      <c r="K31" s="69"/>
      <c r="L31" s="69"/>
      <c r="M31" s="67"/>
      <c r="N31" s="88"/>
      <c r="O31" s="67"/>
      <c r="P31" s="65"/>
    </row>
    <row r="32" spans="1:16" ht="18" customHeight="1">
      <c r="A32" s="38" t="s">
        <v>168</v>
      </c>
      <c r="B32" s="77"/>
      <c r="C32" s="75"/>
      <c r="D32" s="72"/>
      <c r="E32" s="72"/>
      <c r="F32" s="85"/>
      <c r="G32" s="62"/>
      <c r="H32" s="79"/>
      <c r="I32" s="64"/>
      <c r="J32" s="80"/>
      <c r="K32" s="64"/>
      <c r="L32" s="64"/>
      <c r="M32" s="81"/>
      <c r="N32" s="89"/>
      <c r="O32" s="36"/>
      <c r="P32" s="37"/>
    </row>
    <row r="33" spans="1:16" ht="18" customHeight="1">
      <c r="A33" s="38" t="s">
        <v>169</v>
      </c>
      <c r="B33" s="77"/>
      <c r="C33" s="75"/>
      <c r="D33" s="72"/>
      <c r="E33" s="72"/>
      <c r="F33" s="101">
        <f>Accounting!B41</f>
        <v>14</v>
      </c>
      <c r="G33" s="62"/>
      <c r="H33" s="79"/>
      <c r="I33" s="64"/>
      <c r="J33" s="80"/>
      <c r="K33" s="64"/>
      <c r="L33" s="64"/>
      <c r="M33" s="81"/>
      <c r="N33" s="89"/>
      <c r="O33" s="36"/>
      <c r="P33" s="37"/>
    </row>
    <row r="34" spans="1:16" ht="18" customHeight="1">
      <c r="A34" s="38" t="s">
        <v>159</v>
      </c>
      <c r="B34" s="77"/>
      <c r="C34" s="102">
        <f>Accounting!B32</f>
        <v>0.59968354521747724</v>
      </c>
      <c r="D34" s="64"/>
      <c r="E34" s="72"/>
      <c r="F34" s="101">
        <f>Accounting!B39</f>
        <v>-0.59968354521747724</v>
      </c>
      <c r="G34" s="62"/>
      <c r="H34" s="79"/>
      <c r="I34" s="102">
        <f>C34</f>
        <v>0.59968354521747724</v>
      </c>
      <c r="J34" s="80"/>
      <c r="K34" s="64"/>
      <c r="L34" s="64"/>
      <c r="M34" s="81"/>
      <c r="N34" s="89"/>
      <c r="O34" s="36"/>
      <c r="P34" s="37"/>
    </row>
    <row r="35" spans="1:16" ht="18" customHeight="1">
      <c r="A35" s="38" t="s">
        <v>74</v>
      </c>
      <c r="B35" s="77"/>
      <c r="C35" s="101">
        <f>Accounting!C33</f>
        <v>13.500246130478518</v>
      </c>
      <c r="D35" s="110">
        <f>Accounting!C40</f>
        <v>-13.500246130478518</v>
      </c>
      <c r="E35" s="72"/>
      <c r="F35" s="75"/>
      <c r="G35" s="62"/>
      <c r="H35" s="112">
        <f>C35</f>
        <v>13.500246130478518</v>
      </c>
      <c r="I35" s="64"/>
      <c r="J35" s="80"/>
      <c r="K35" s="64"/>
      <c r="L35" s="64"/>
      <c r="M35" s="81"/>
      <c r="N35" s="89"/>
      <c r="O35" s="36"/>
      <c r="P35" s="37"/>
    </row>
    <row r="36" spans="1:16" ht="18" customHeight="1" thickBot="1">
      <c r="A36" s="38" t="s">
        <v>160</v>
      </c>
      <c r="B36" s="77"/>
      <c r="C36" s="76"/>
      <c r="D36" s="73"/>
      <c r="E36" s="111">
        <f>Accounting!B42</f>
        <v>-14</v>
      </c>
      <c r="F36" s="76"/>
      <c r="G36" s="62"/>
      <c r="H36" s="79"/>
      <c r="I36" s="64"/>
      <c r="J36" s="80"/>
      <c r="K36" s="64"/>
      <c r="L36" s="64"/>
      <c r="M36" s="81"/>
      <c r="N36" s="89"/>
      <c r="O36" s="36"/>
      <c r="P36" s="37"/>
    </row>
    <row r="37" spans="1:16" ht="18" customHeight="1" thickBot="1">
      <c r="A37" s="39" t="s">
        <v>161</v>
      </c>
      <c r="B37" s="40"/>
      <c r="C37" s="42"/>
      <c r="D37" s="42"/>
      <c r="E37" s="42"/>
      <c r="F37" s="42"/>
      <c r="G37" s="41"/>
      <c r="H37" s="113">
        <f t="shared" ref="H37:K37" si="1">SUM(H32:H36)</f>
        <v>13.500246130478518</v>
      </c>
      <c r="I37" s="113">
        <f t="shared" si="1"/>
        <v>0.59968354521747724</v>
      </c>
      <c r="J37" s="113">
        <f t="shared" si="1"/>
        <v>0</v>
      </c>
      <c r="K37" s="113">
        <f t="shared" si="1"/>
        <v>0</v>
      </c>
      <c r="L37" s="113">
        <f>SUM(L32:L36)</f>
        <v>0</v>
      </c>
      <c r="M37" s="113">
        <f>SUM(M32:M36)</f>
        <v>0</v>
      </c>
      <c r="N37" s="42"/>
      <c r="O37" s="42"/>
      <c r="P37" s="43"/>
    </row>
    <row r="38" spans="1:16" ht="15" thickBot="1">
      <c r="A38" s="44" t="s">
        <v>162</v>
      </c>
      <c r="B38" s="44"/>
      <c r="C38" s="44"/>
      <c r="D38" s="44"/>
      <c r="E38" s="44"/>
      <c r="F38" s="44"/>
      <c r="G38" s="45">
        <f>SUM(B32:G36)</f>
        <v>0</v>
      </c>
      <c r="H38" s="46"/>
      <c r="I38" s="46"/>
      <c r="J38" s="46"/>
      <c r="K38" s="46"/>
      <c r="L38" s="46"/>
      <c r="M38" s="46"/>
      <c r="N38" s="46"/>
      <c r="O38" s="46"/>
      <c r="P38" s="46"/>
    </row>
    <row r="39" spans="1:16" ht="15" thickBot="1"/>
    <row r="40" spans="1:16" ht="15" thickBot="1">
      <c r="A40" s="47" t="s">
        <v>163</v>
      </c>
      <c r="B40" s="230" t="s">
        <v>136</v>
      </c>
      <c r="C40" s="231"/>
      <c r="D40" s="231"/>
      <c r="E40" s="231"/>
      <c r="F40" s="231"/>
      <c r="G40" s="232"/>
      <c r="H40" s="233" t="s">
        <v>137</v>
      </c>
      <c r="I40" s="234"/>
      <c r="J40" s="234"/>
      <c r="K40" s="234"/>
      <c r="L40" s="234"/>
      <c r="M40" s="235"/>
      <c r="N40" s="231" t="s">
        <v>138</v>
      </c>
      <c r="O40" s="231"/>
      <c r="P40" s="236" t="s">
        <v>139</v>
      </c>
    </row>
    <row r="41" spans="1:16" ht="27.75" customHeight="1">
      <c r="A41" s="48" t="s">
        <v>140</v>
      </c>
      <c r="B41" s="238" t="s">
        <v>141</v>
      </c>
      <c r="C41" s="241"/>
      <c r="D41" s="240" t="s">
        <v>142</v>
      </c>
      <c r="E41" s="241"/>
      <c r="F41" s="241"/>
      <c r="G41" s="242"/>
      <c r="H41" s="34" t="s">
        <v>143</v>
      </c>
      <c r="I41" s="35" t="s">
        <v>144</v>
      </c>
      <c r="J41" s="35" t="s">
        <v>145</v>
      </c>
      <c r="K41" s="35" t="s">
        <v>146</v>
      </c>
      <c r="L41" s="35" t="s">
        <v>147</v>
      </c>
      <c r="M41" s="33" t="s">
        <v>148</v>
      </c>
      <c r="N41" s="87" t="s">
        <v>149</v>
      </c>
      <c r="O41" s="33" t="s">
        <v>150</v>
      </c>
      <c r="P41" s="237"/>
    </row>
    <row r="42" spans="1:16" ht="18" customHeight="1">
      <c r="A42" s="66"/>
      <c r="B42" s="78" t="s">
        <v>151</v>
      </c>
      <c r="C42" s="74" t="s">
        <v>152</v>
      </c>
      <c r="D42" s="71" t="s">
        <v>153</v>
      </c>
      <c r="E42" s="71" t="s">
        <v>154</v>
      </c>
      <c r="F42" s="74" t="s">
        <v>155</v>
      </c>
      <c r="G42" s="67" t="s">
        <v>156</v>
      </c>
      <c r="H42" s="82"/>
      <c r="I42" s="83"/>
      <c r="J42" s="83"/>
      <c r="K42" s="83"/>
      <c r="L42" s="85"/>
      <c r="M42" s="84"/>
      <c r="N42" s="88"/>
      <c r="O42" s="67"/>
      <c r="P42" s="65"/>
    </row>
    <row r="43" spans="1:16">
      <c r="A43" s="38" t="s">
        <v>164</v>
      </c>
      <c r="B43" s="63">
        <f>Accounting!D34</f>
        <v>-14</v>
      </c>
      <c r="C43" s="70"/>
      <c r="D43" s="72"/>
      <c r="E43" s="102">
        <f>Accounting!D42</f>
        <v>14</v>
      </c>
      <c r="F43" s="75"/>
      <c r="G43" s="62"/>
      <c r="H43" s="79"/>
      <c r="I43" s="102">
        <f>B43</f>
        <v>-14</v>
      </c>
      <c r="J43" s="80"/>
      <c r="K43" s="64"/>
      <c r="L43" s="64"/>
      <c r="M43" s="81"/>
      <c r="N43" s="89"/>
      <c r="O43" s="36"/>
      <c r="P43" s="37"/>
    </row>
    <row r="44" spans="1:16" ht="15" thickBot="1">
      <c r="A44" s="38" t="s">
        <v>165</v>
      </c>
      <c r="B44" s="63">
        <f>Accounting!E28</f>
        <v>0</v>
      </c>
      <c r="C44" s="115">
        <f>Accounting!E35</f>
        <v>10</v>
      </c>
      <c r="D44" s="110">
        <f>Accounting!E40</f>
        <v>-10</v>
      </c>
      <c r="E44" s="72"/>
      <c r="F44" s="75"/>
      <c r="G44" s="62"/>
      <c r="H44" s="112">
        <f>C44</f>
        <v>10</v>
      </c>
      <c r="I44" s="64"/>
      <c r="J44" s="80"/>
      <c r="K44" s="64"/>
      <c r="L44" s="64"/>
      <c r="M44" s="81"/>
      <c r="N44" s="89"/>
      <c r="O44" s="36"/>
      <c r="P44" s="37"/>
    </row>
    <row r="45" spans="1:16" ht="15" thickBot="1">
      <c r="A45" s="39" t="s">
        <v>161</v>
      </c>
      <c r="B45" s="40"/>
      <c r="C45" s="42"/>
      <c r="D45" s="42"/>
      <c r="E45" s="42"/>
      <c r="F45" s="42"/>
      <c r="G45" s="41"/>
      <c r="H45" s="113">
        <f t="shared" ref="H45:M45" si="2">SUM(H42:H44)</f>
        <v>10</v>
      </c>
      <c r="I45" s="113">
        <f t="shared" si="2"/>
        <v>-14</v>
      </c>
      <c r="J45" s="113">
        <f t="shared" si="2"/>
        <v>0</v>
      </c>
      <c r="K45" s="113">
        <f t="shared" si="2"/>
        <v>0</v>
      </c>
      <c r="L45" s="113">
        <f t="shared" si="2"/>
        <v>0</v>
      </c>
      <c r="M45" s="113">
        <f t="shared" si="2"/>
        <v>0</v>
      </c>
      <c r="N45" s="42"/>
      <c r="O45" s="42"/>
      <c r="P45" s="43"/>
    </row>
    <row r="46" spans="1:16" ht="15" thickBot="1">
      <c r="A46" s="44" t="s">
        <v>162</v>
      </c>
      <c r="B46" s="44"/>
      <c r="C46" s="44"/>
      <c r="D46" s="44"/>
      <c r="E46" s="44"/>
      <c r="F46" s="44"/>
      <c r="G46" s="45">
        <f>SUM(B43:G44)</f>
        <v>0</v>
      </c>
      <c r="H46" s="46"/>
      <c r="I46" s="46"/>
      <c r="J46" s="46"/>
      <c r="K46" s="46"/>
      <c r="L46" s="46"/>
      <c r="M46" s="46"/>
      <c r="N46" s="46"/>
      <c r="O46" s="46"/>
      <c r="P46" s="46"/>
    </row>
    <row r="48" spans="1:16">
      <c r="A48" s="90" t="s">
        <v>166</v>
      </c>
    </row>
  </sheetData>
  <mergeCells count="24">
    <mergeCell ref="B40:G40"/>
    <mergeCell ref="H40:M40"/>
    <mergeCell ref="N40:O40"/>
    <mergeCell ref="P40:P41"/>
    <mergeCell ref="B41:C41"/>
    <mergeCell ref="D41:G41"/>
    <mergeCell ref="B29:G29"/>
    <mergeCell ref="H29:M29"/>
    <mergeCell ref="N29:O29"/>
    <mergeCell ref="P29:P30"/>
    <mergeCell ref="B30:C30"/>
    <mergeCell ref="D30:G30"/>
    <mergeCell ref="B6:G6"/>
    <mergeCell ref="H6:M6"/>
    <mergeCell ref="N6:O6"/>
    <mergeCell ref="P6:P7"/>
    <mergeCell ref="B17:G17"/>
    <mergeCell ref="H17:M17"/>
    <mergeCell ref="N17:O17"/>
    <mergeCell ref="P17:P18"/>
    <mergeCell ref="B7:C7"/>
    <mergeCell ref="D7:G7"/>
    <mergeCell ref="D18:G18"/>
    <mergeCell ref="B18:C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32" ma:contentTypeDescription="Create a new document." ma:contentTypeScope="" ma:versionID="04dd133d15aef2201c904d77d856316c">
  <xsd:schema xmlns:xsd="http://www.w3.org/2001/XMLSchema" xmlns:xs="http://www.w3.org/2001/XMLSchema" xmlns:p="http://schemas.microsoft.com/office/2006/metadata/properties" xmlns:ns1="http://schemas.microsoft.com/sharepoint/v3" xmlns:ns2="cf922d0c-7565-4a19-867a-78a71dd2f738" targetNamespace="http://schemas.microsoft.com/office/2006/metadata/properties" ma:root="true" ma:fieldsID="17203287061b73b82478b3aa300a02b0" ns1:_="" ns2:_="">
    <xsd:import namespace="http://schemas.microsoft.com/sharepoint/v3"/>
    <xsd:import namespace="cf922d0c-7565-4a19-867a-78a71dd2f738"/>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avestamp xmlns="cf922d0c-7565-4a19-867a-78a71dd2f738" xsi:nil="true"/>
    <_ip_UnifiedCompliancePolicyUIAction xmlns="http://schemas.microsoft.com/sharepoint/v3" xsi:nil="true"/>
    <Time xmlns="cf922d0c-7565-4a19-867a-78a71dd2f738"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1BA824-B622-4774-9276-9ABEFDBFCA30}"/>
</file>

<file path=customXml/itemProps2.xml><?xml version="1.0" encoding="utf-8"?>
<ds:datastoreItem xmlns:ds="http://schemas.openxmlformats.org/officeDocument/2006/customXml" ds:itemID="{309001E8-A76E-4F84-B5C1-6CE2B2A43DAB}"/>
</file>

<file path=customXml/itemProps3.xml><?xml version="1.0" encoding="utf-8"?>
<ds:datastoreItem xmlns:ds="http://schemas.openxmlformats.org/officeDocument/2006/customXml" ds:itemID="{E5C5EE7B-B155-49CA-9F81-39BCF9D2CD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16 example: initial measurement of the right-of-use asset and lease liability</dc:title>
  <dc:subject/>
  <dc:creator>MM</dc:creator>
  <cp:keywords/>
  <dc:description/>
  <cp:lastModifiedBy>Eleanor Shirtliff</cp:lastModifiedBy>
  <cp:revision/>
  <dcterms:created xsi:type="dcterms:W3CDTF">2018-10-06T14:44:45Z</dcterms:created>
  <dcterms:modified xsi:type="dcterms:W3CDTF">2021-10-21T15:53:07Z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0x010100430B453C2E56BC40827FBB9E03A7F75B</vt:lpwstr>
  </property>
</Properties>
</file>