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defaultThemeVersion="124226"/>
  <mc:AlternateContent xmlns:mc="http://schemas.openxmlformats.org/markup-compatibility/2006">
    <mc:Choice Requires="x15">
      <x15ac:absPath xmlns:x15ac="http://schemas.microsoft.com/office/spreadsheetml/2010/11/ac" url="https://nhsengland.sharepoint.com/sites/CFO/fc/fy/OpenLib/2022-23 Annual Accounts/Provider Accounts/IFRS 16/Examples and tools - updated for 2022 implementation/"/>
    </mc:Choice>
  </mc:AlternateContent>
  <xr:revisionPtr revIDLastSave="1" documentId="8_{19C8DEB8-46B9-4017-8A38-E50444238D4C}" xr6:coauthVersionLast="47" xr6:coauthVersionMax="47" xr10:uidLastSave="{76965A17-4207-4B05-AB0F-12394A2744C5}"/>
  <bookViews>
    <workbookView xWindow="-109" yWindow="-109" windowWidth="26301" windowHeight="14305" tabRatio="609" xr2:uid="{00000000-000D-0000-FFFF-FFFF00000000}"/>
  </bookViews>
  <sheets>
    <sheet name="Scenario and Data" sheetId="8" r:id="rId1"/>
    <sheet name="Accounting" sheetId="7" r:id="rId2"/>
    <sheet name="Budgeting" sheetId="15"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8" i="15" l="1"/>
  <c r="K48" i="15"/>
  <c r="J48" i="15"/>
  <c r="H48" i="15"/>
  <c r="L44" i="15"/>
  <c r="L48" i="15" s="1"/>
  <c r="M38" i="15"/>
  <c r="K38" i="15"/>
  <c r="J38" i="15"/>
  <c r="L34" i="15"/>
  <c r="L33" i="15"/>
  <c r="L38" i="15" s="1"/>
  <c r="M23" i="15"/>
  <c r="K23" i="15"/>
  <c r="J23" i="15"/>
  <c r="H23" i="15"/>
  <c r="I21" i="15"/>
  <c r="D20" i="15"/>
  <c r="L20" i="15" s="1"/>
  <c r="L23" i="15" s="1"/>
  <c r="M14" i="15"/>
  <c r="K14" i="15"/>
  <c r="J14" i="15"/>
  <c r="L10" i="15"/>
  <c r="E91" i="7"/>
  <c r="E92" i="7" s="1"/>
  <c r="E87" i="7"/>
  <c r="B85" i="7"/>
  <c r="B83" i="7" s="1"/>
  <c r="E78" i="7"/>
  <c r="E69" i="7"/>
  <c r="E70" i="7" s="1"/>
  <c r="E65" i="7"/>
  <c r="E56" i="7"/>
  <c r="E47" i="7"/>
  <c r="E48" i="7" s="1"/>
  <c r="E43" i="7"/>
  <c r="E34" i="7"/>
  <c r="E25" i="7"/>
  <c r="E20" i="7"/>
  <c r="E15" i="7"/>
  <c r="C123" i="8"/>
  <c r="D142" i="8" s="1"/>
  <c r="C122" i="8"/>
  <c r="D141" i="8" s="1"/>
  <c r="C121" i="8"/>
  <c r="D140" i="8" s="1"/>
  <c r="C120" i="8"/>
  <c r="D139" i="8" s="1"/>
  <c r="C119" i="8"/>
  <c r="A106" i="8"/>
  <c r="D84" i="8"/>
  <c r="D83" i="8"/>
  <c r="B63" i="7" s="1"/>
  <c r="D82" i="8"/>
  <c r="B41" i="7" s="1"/>
  <c r="D81" i="8"/>
  <c r="B18" i="7" s="1"/>
  <c r="E13" i="15" s="1"/>
  <c r="F10" i="15" s="1"/>
  <c r="A65" i="8"/>
  <c r="D65" i="8" s="1"/>
  <c r="E65" i="8" s="1"/>
  <c r="D64" i="8"/>
  <c r="E64" i="8" s="1"/>
  <c r="B39" i="7" l="1"/>
  <c r="F37" i="15" s="1"/>
  <c r="D41" i="7"/>
  <c r="D40" i="7" s="1"/>
  <c r="D63" i="7"/>
  <c r="D62" i="7" s="1"/>
  <c r="B61" i="7"/>
  <c r="B127" i="8"/>
  <c r="E120" i="8" s="1"/>
  <c r="F120" i="8" s="1"/>
  <c r="A66" i="8"/>
  <c r="A67" i="8" s="1"/>
  <c r="D67" i="8" s="1"/>
  <c r="E67" i="8" s="1"/>
  <c r="B17" i="7"/>
  <c r="D66" i="8"/>
  <c r="E66" i="8" s="1"/>
  <c r="E68" i="8" s="1"/>
  <c r="A97" i="8" s="1"/>
  <c r="D18" i="7"/>
  <c r="D17" i="7" s="1"/>
  <c r="D85" i="7"/>
  <c r="D84" i="7" s="1"/>
  <c r="E37" i="15"/>
  <c r="E47" i="15"/>
  <c r="F47" i="15" s="1"/>
  <c r="E122" i="8" l="1"/>
  <c r="F122" i="8" s="1"/>
  <c r="E123" i="8"/>
  <c r="F123" i="8" s="1"/>
  <c r="E121" i="8"/>
  <c r="F121" i="8" s="1"/>
  <c r="F124" i="8" s="1"/>
  <c r="D14" i="7" s="1"/>
  <c r="C103" i="8"/>
  <c r="C76" i="7" s="1"/>
  <c r="C102" i="8"/>
  <c r="C54" i="7" s="1"/>
  <c r="C101" i="8"/>
  <c r="C32" i="7" s="1"/>
  <c r="C100" i="8"/>
  <c r="B100" i="8"/>
  <c r="A77" i="8"/>
  <c r="F126" i="8" l="1"/>
  <c r="B139" i="8" s="1"/>
  <c r="C139" i="8" s="1"/>
  <c r="D5" i="7" s="1"/>
  <c r="B12" i="7"/>
  <c r="B81" i="8"/>
  <c r="C38" i="7"/>
  <c r="C34" i="7"/>
  <c r="C36" i="15"/>
  <c r="H36" i="15" s="1"/>
  <c r="H38" i="15" s="1"/>
  <c r="F20" i="15"/>
  <c r="E7" i="7"/>
  <c r="C60" i="7"/>
  <c r="C65" i="7" s="1"/>
  <c r="C56" i="7"/>
  <c r="A107" i="8"/>
  <c r="C16" i="7"/>
  <c r="D12" i="15" s="1"/>
  <c r="C6" i="7"/>
  <c r="D100" i="8"/>
  <c r="C82" i="7"/>
  <c r="C87" i="7" s="1"/>
  <c r="C78" i="7"/>
  <c r="E139" i="8" l="1"/>
  <c r="B140" i="8" s="1"/>
  <c r="B101" i="8"/>
  <c r="D101" i="8" s="1"/>
  <c r="B22" i="15"/>
  <c r="I22" i="15" s="1"/>
  <c r="I23" i="15" s="1"/>
  <c r="D8" i="7"/>
  <c r="D13" i="7"/>
  <c r="E8" i="7"/>
  <c r="C20" i="15"/>
  <c r="C81" i="8"/>
  <c r="C140" i="8"/>
  <c r="D33" i="7" s="1"/>
  <c r="E140" i="8"/>
  <c r="B141" i="8" s="1"/>
  <c r="C8" i="7"/>
  <c r="C12" i="15"/>
  <c r="H12" i="15" s="1"/>
  <c r="H14" i="15" s="1"/>
  <c r="C43" i="7"/>
  <c r="D36" i="15"/>
  <c r="F9" i="15"/>
  <c r="C11" i="7"/>
  <c r="B5" i="7" l="1"/>
  <c r="B46" i="15"/>
  <c r="D34" i="7"/>
  <c r="D37" i="7"/>
  <c r="D43" i="7" s="1"/>
  <c r="C141" i="8"/>
  <c r="D55" i="7" s="1"/>
  <c r="E141" i="8"/>
  <c r="B142" i="8" s="1"/>
  <c r="D9" i="15"/>
  <c r="C20" i="7"/>
  <c r="C23" i="7" s="1"/>
  <c r="E81" i="8"/>
  <c r="F22" i="15"/>
  <c r="G24" i="15" s="1"/>
  <c r="D20" i="7"/>
  <c r="D24" i="7"/>
  <c r="B102" i="8"/>
  <c r="D102" i="8" s="1"/>
  <c r="C142" i="8" l="1"/>
  <c r="D77" i="7" s="1"/>
  <c r="E142" i="8"/>
  <c r="D56" i="7"/>
  <c r="D59" i="7"/>
  <c r="D65" i="7" s="1"/>
  <c r="B103" i="8"/>
  <c r="D103" i="8" s="1"/>
  <c r="F46" i="15"/>
  <c r="G49" i="15" s="1"/>
  <c r="I46" i="15"/>
  <c r="I48" i="15" s="1"/>
  <c r="B82" i="8"/>
  <c r="E100" i="8"/>
  <c r="D25" i="7"/>
  <c r="D47" i="7"/>
  <c r="C46" i="7"/>
  <c r="C25" i="7"/>
  <c r="L9" i="15"/>
  <c r="L14" i="15" s="1"/>
  <c r="C11" i="15"/>
  <c r="I11" i="15" s="1"/>
  <c r="I14" i="15" s="1"/>
  <c r="B8" i="7"/>
  <c r="B13" i="7"/>
  <c r="C82" i="8" l="1"/>
  <c r="E82" i="8" s="1"/>
  <c r="F11" i="15"/>
  <c r="G15" i="15" s="1"/>
  <c r="B22" i="7"/>
  <c r="B20" i="7"/>
  <c r="C48" i="7"/>
  <c r="C68" i="7"/>
  <c r="D69" i="7"/>
  <c r="D48" i="7"/>
  <c r="D81" i="7"/>
  <c r="D87" i="7" s="1"/>
  <c r="D78" i="7"/>
  <c r="B83" i="8" l="1"/>
  <c r="E101" i="8"/>
  <c r="B25" i="7"/>
  <c r="B31" i="7"/>
  <c r="D70" i="7"/>
  <c r="D91" i="7"/>
  <c r="D92" i="7" s="1"/>
  <c r="C90" i="7"/>
  <c r="C92" i="7" s="1"/>
  <c r="C70" i="7"/>
  <c r="B37" i="7" l="1"/>
  <c r="B34" i="7"/>
  <c r="C35" i="15"/>
  <c r="C83" i="8"/>
  <c r="I35" i="15" l="1"/>
  <c r="I38" i="15" s="1"/>
  <c r="B53" i="7"/>
  <c r="E83" i="8"/>
  <c r="F35" i="15"/>
  <c r="G39" i="15" s="1"/>
  <c r="B43" i="7"/>
  <c r="B45" i="7"/>
  <c r="B48" i="7" l="1"/>
  <c r="B59" i="7"/>
  <c r="B65" i="7" s="1"/>
  <c r="B56" i="7"/>
  <c r="B84" i="8"/>
  <c r="E102" i="8"/>
  <c r="B67" i="7" l="1"/>
  <c r="C84" i="8"/>
  <c r="E84" i="8"/>
  <c r="E103" i="8" s="1"/>
  <c r="B75" i="7" l="1"/>
  <c r="A108" i="8"/>
  <c r="A109" i="8" s="1"/>
  <c r="B70" i="7"/>
  <c r="B81" i="7" l="1"/>
  <c r="B78" i="7"/>
  <c r="B87" i="7" l="1"/>
  <c r="B89" i="7"/>
  <c r="B92" i="7" s="1"/>
</calcChain>
</file>

<file path=xl/sharedStrings.xml><?xml version="1.0" encoding="utf-8"?>
<sst xmlns="http://schemas.openxmlformats.org/spreadsheetml/2006/main" count="340" uniqueCount="177">
  <si>
    <t>IFRS16 Worked Example - Finance Lease (simple)</t>
  </si>
  <si>
    <t>Scenario details</t>
  </si>
  <si>
    <t xml:space="preserve">[Example based on CBG IFRS 16 example in appendix B]                                                                                                                                                                                                                                                                                                                                                                                                                Entity A (Lessee) and Entity B (Lessor) enter into a lease agreement on 1st April 2022. Lease term is 4 years. There is no option to extend the contract nor there is an option to purchase the asset by the lessee. The lessor accounts for the lease as a finance lease. Four annual payments of £14,000 are made at the end of each year. The interest rate implicit in the contract is 1.47%. </t>
  </si>
  <si>
    <t>Objectives</t>
  </si>
  <si>
    <t>The purpose of this example is to show accounting entries and budgeting impact of the finance lease arrangement between two entities.</t>
  </si>
  <si>
    <t>There are three tabs in this workbook:</t>
  </si>
  <si>
    <t>1. Scenario and Data</t>
  </si>
  <si>
    <t>2. Accounting</t>
  </si>
  <si>
    <t>3. Budgeting</t>
  </si>
  <si>
    <t>Firstly, We need to complete few calculations based on the scenario details provided above. These calculations are:</t>
  </si>
  <si>
    <t>Lessee:</t>
  </si>
  <si>
    <t>Step 1</t>
  </si>
  <si>
    <t>Identify discount rate that can be used to calculate present value of the future lease payments</t>
  </si>
  <si>
    <t>Step 2</t>
  </si>
  <si>
    <t>Calculate PV of future lease payments using the discount rate</t>
  </si>
  <si>
    <t>Step 3</t>
  </si>
  <si>
    <t xml:space="preserve">Calculate lease liability  </t>
  </si>
  <si>
    <t>Step 4</t>
  </si>
  <si>
    <t>Calculate value of the RoU asset considering any potential upfront payments, lease incentives etc.</t>
  </si>
  <si>
    <t>Step 5</t>
  </si>
  <si>
    <t>Decide what depreciation period of the RoU asset is appropriate considering length of the lease and the useful life of the asset</t>
  </si>
  <si>
    <t>Lessor:</t>
  </si>
  <si>
    <t>Step 6</t>
  </si>
  <si>
    <t>Calculate the rate implicit in the lease</t>
  </si>
  <si>
    <t>Step 7</t>
  </si>
  <si>
    <t xml:space="preserve">Calculate Lease Receivable </t>
  </si>
  <si>
    <t xml:space="preserve">To note: This is a finance lease. The lessor has to recognise lease receivable on the balance sheet and therefore is required to calculate the rate implicit in the lease. </t>
  </si>
  <si>
    <t>Notes and Relevant Guidance</t>
  </si>
  <si>
    <t>No exemptions apply in this scenario. The asset is not considered to be low value and the contract does not meet definition of a short-term lease (IFRS16.5-8) (IFRS16 B3-B8)</t>
  </si>
  <si>
    <t>At the commencement date, a lessee shall recognise a right-of-use asset and a lease liability. (IFRS16.22-28)</t>
  </si>
  <si>
    <t>The lessee presents interest expense in  the P&amp;L separate from depreciation expense of the ROU asset (IFRS16.49) (IFRS16 BC209)</t>
  </si>
  <si>
    <t xml:space="preserve">The lessor recognises lease receivable at an amount equal to the gross investment in the lease discounted at the interest rate implicit in the lease. (IFRS 16.67). </t>
  </si>
  <si>
    <r>
      <t>The lessor accounts for a disposal in line with IAS 16 "The disposal of an item of property, plant and equipment may occur in a variety of ways (e.g. by sale,</t>
    </r>
    <r>
      <rPr>
        <u/>
        <sz val="11"/>
        <color theme="1"/>
        <rFont val="Calibri"/>
        <family val="2"/>
        <scheme val="minor"/>
      </rPr>
      <t xml:space="preserve"> by entering into a finance lease</t>
    </r>
    <r>
      <rPr>
        <sz val="11"/>
        <color theme="1"/>
        <rFont val="Calibri"/>
        <family val="2"/>
        <scheme val="minor"/>
      </rPr>
      <t xml:space="preserve"> or by donation) (IAS16.69)"</t>
    </r>
  </si>
  <si>
    <t>The underlying asset is derecognised by the lessor and any difference is immediately recognised in P/L as a gain/loss on disposal of an asset (IFRS community)</t>
  </si>
  <si>
    <t xml:space="preserve">The lessor splits minimum payments received into finance income and reduction of the lease receivable. Finance income is recognized based on a pattern reflecting constant periodic rate </t>
  </si>
  <si>
    <t>of return on the lessor’s net investment in the lease. (IFRS16.75-76)</t>
  </si>
  <si>
    <t>Under a finance lease substantially all the risks and rewards incidental to legal ownership are transferred by the lessor, and thus the lease payment receivable is</t>
  </si>
  <si>
    <t>treated by the lessor as repayment of principal and finance income to reimburse and reward the lessor for its investment and services. (IAS17.37)</t>
  </si>
  <si>
    <t>The recognition of finance income by the lessor is based on a pattern reflecting a
constant periodic rate of return on the lessor’s net investment in the finance lease. (IAS 17.39)</t>
  </si>
  <si>
    <t xml:space="preserve">The discount rate has been provided in this scenario (1.47%). The rate of interest that causes the present value of (a) the lease payments and (b) the unguaranteed residual value to equal the sum of (i) </t>
  </si>
  <si>
    <t>the fair value of the underlying asset and (ii) any initial direct costs of the lessor. If this rate is not readily available entities will use interest rates published by HMT</t>
  </si>
  <si>
    <t>Contract starts on 1st April 2022.</t>
  </si>
  <si>
    <t>Commencement date</t>
  </si>
  <si>
    <t xml:space="preserve">Discount rate </t>
  </si>
  <si>
    <t>Future payments for the lease are listed  in the table below. For each payment, the discount factor is calculated in order to determine the total present value</t>
  </si>
  <si>
    <t>of the lease liability. Initial measurement of a lease liability amounts to £54,000 and is calculated as follows:</t>
  </si>
  <si>
    <t>Calculation of the PV of future payments (in £'000)</t>
  </si>
  <si>
    <t>Payment</t>
  </si>
  <si>
    <t>Date of payment</t>
  </si>
  <si>
    <t>Discount Factor</t>
  </si>
  <si>
    <t>Discounted Amount</t>
  </si>
  <si>
    <t>Using the present value of the lease payments We can establish lease liability.</t>
  </si>
  <si>
    <t>The lessee is required to present finance cost of the lease in  the P&amp;L separately from depreciation expense of the ROU asset.</t>
  </si>
  <si>
    <t>Below calculation also provides closing balance of the lease liability recognised by the lessee every year over the term of the contract.</t>
  </si>
  <si>
    <t>LESSEE - Liability (IFRS 16.26) (in £'000)</t>
  </si>
  <si>
    <t>Lease liability at initial recognition</t>
  </si>
  <si>
    <t>Year</t>
  </si>
  <si>
    <t>Opening (1 Apr)</t>
  </si>
  <si>
    <t xml:space="preserve">Interest Expense </t>
  </si>
  <si>
    <t>Payment (31 Mar)</t>
  </si>
  <si>
    <t>closing (31 Mar)</t>
  </si>
  <si>
    <t>2022-23</t>
  </si>
  <si>
    <t>2023-24</t>
  </si>
  <si>
    <t>2024-25</t>
  </si>
  <si>
    <t>2025-26</t>
  </si>
  <si>
    <t>Step 4 and 5</t>
  </si>
  <si>
    <t>RoU Asset (in £'000)</t>
  </si>
  <si>
    <t>Cost Value</t>
  </si>
  <si>
    <t>Accumulated Depreciation</t>
  </si>
  <si>
    <t xml:space="preserve">Net Book Value </t>
  </si>
  <si>
    <t>Annual Depreciation (20 years - straight line)</t>
  </si>
  <si>
    <t>In this scenario there are no initial direct costs or upfront payments. RoU asset value at recognition = lease liability</t>
  </si>
  <si>
    <t>LESSEE - ROU Asset (in £'000)</t>
  </si>
  <si>
    <t>Gross book value of the right-of use asset at initial recognition</t>
  </si>
  <si>
    <t>NBV opening (1 Apr)</t>
  </si>
  <si>
    <t xml:space="preserve">Depreciation </t>
  </si>
  <si>
    <t>NBV closing (31 Mar)</t>
  </si>
  <si>
    <t>Diff to liability</t>
  </si>
  <si>
    <t>LESSEE - reconciliation</t>
  </si>
  <si>
    <t>Total payments</t>
  </si>
  <si>
    <t>Depreciation expense</t>
  </si>
  <si>
    <t>Interest expense</t>
  </si>
  <si>
    <t>Total expense</t>
  </si>
  <si>
    <t xml:space="preserve">Lessor's discount rate implicit in the lease has been calculated in line with a guidance in the standard. For lessees, the lease payments are required to be discounted using either the interest rate implicit in the lease (IRIL), </t>
  </si>
  <si>
    <t>if that rate can be readily determined, or the lessee’s incremental borrowing rate (IBR). For lessors, the discount rate will always be the interest rate implicit in the lease.</t>
  </si>
  <si>
    <t xml:space="preserve">Rate implicit in the contract is the interest rate that causes the present value of (a) the lease payments and (b) the unguaranteed residual value to equal the sum of (i) </t>
  </si>
  <si>
    <t>the fair value of the underlying asset and (ii) any initial direct costs of the lessor.</t>
  </si>
  <si>
    <t>LESSOR -Calculation of the rate implicit in the lease (in £'000)</t>
  </si>
  <si>
    <t>Total</t>
  </si>
  <si>
    <t>Received at commencement</t>
  </si>
  <si>
    <t>Receivable</t>
  </si>
  <si>
    <t>- Discount Rate implicit in the lease</t>
  </si>
  <si>
    <t>Opening Balance of the lease receivable is calculated above (54,000).</t>
  </si>
  <si>
    <t xml:space="preserve">Lessor splits minimum payments received into finance income and reduction of the lease receivable. Finance income is recognized based on a pattern reflecting constant periodic rate </t>
  </si>
  <si>
    <t>of return on the lessor’s net investment in the lease.</t>
  </si>
  <si>
    <t>LESSOR - Receivable (IFRS 16.26) (in £'000)</t>
  </si>
  <si>
    <r>
      <t xml:space="preserve">Interest Income - </t>
    </r>
    <r>
      <rPr>
        <b/>
        <sz val="9"/>
        <color rgb="FFFF0000"/>
        <rFont val="Calibri"/>
        <family val="2"/>
        <scheme val="minor"/>
      </rPr>
      <t>note 6</t>
    </r>
  </si>
  <si>
    <t>ACCOUNTING ENTRIES - Group Finance Lease</t>
  </si>
  <si>
    <t>LESSEE</t>
  </si>
  <si>
    <t>LESSOR</t>
  </si>
  <si>
    <t>YEAR 1 (31/03/2023)</t>
  </si>
  <si>
    <t>Lessee (Lease)</t>
  </si>
  <si>
    <t>Lessee (RoU Asset)</t>
  </si>
  <si>
    <t>Lessor (Lease)</t>
  </si>
  <si>
    <t>Lessor (Asset)</t>
  </si>
  <si>
    <t>I &amp; E</t>
  </si>
  <si>
    <t>Lease Interest (income) / cost</t>
  </si>
  <si>
    <t>Depreciation</t>
  </si>
  <si>
    <t>Dep'n recognised by lessee (£54,000 / 4 years)</t>
  </si>
  <si>
    <t>Profit &amp; Loss on disposal of underlying asset</t>
  </si>
  <si>
    <t>TOTAL</t>
  </si>
  <si>
    <t>BALANCE SHEET Movements</t>
  </si>
  <si>
    <t xml:space="preserve">Right of use of asset </t>
  </si>
  <si>
    <t>Finance lease liability discounted at 1.47%</t>
  </si>
  <si>
    <t>Finance Lease Interest</t>
  </si>
  <si>
    <t>Investment in the lease</t>
  </si>
  <si>
    <t>Recognition of the investment in the lease (lease receivable)</t>
  </si>
  <si>
    <t>PPE Cost derecognition</t>
  </si>
  <si>
    <t>Derecognition of the asset by lessor</t>
  </si>
  <si>
    <t>Lease liability - reduction</t>
  </si>
  <si>
    <t>Cash Lease (payment) / receipt</t>
  </si>
  <si>
    <t>TOTAL MOVEMENTS</t>
  </si>
  <si>
    <t>Lease Liability C/F</t>
  </si>
  <si>
    <t>C/F Lease liability (54-14+0.8)</t>
  </si>
  <si>
    <t>Right of Use of Asset NBV C/F</t>
  </si>
  <si>
    <t>C/F RoU Asset (54-13.5)</t>
  </si>
  <si>
    <t>Receivable  C/F</t>
  </si>
  <si>
    <t>C/F Lease receivable (54-14+0.8)</t>
  </si>
  <si>
    <t xml:space="preserve">Closing </t>
  </si>
  <si>
    <t>YEAR 2 (31/03/2024)</t>
  </si>
  <si>
    <t>Lease Interest cost</t>
  </si>
  <si>
    <t>Lease finance income</t>
  </si>
  <si>
    <t>BALANCE SHEET</t>
  </si>
  <si>
    <t>Finance Lease liability</t>
  </si>
  <si>
    <t>Finance Lease Receivable</t>
  </si>
  <si>
    <t>NBV C/F</t>
  </si>
  <si>
    <t>YEAR 3 (31/03/2025)</t>
  </si>
  <si>
    <t>YEAR 4 (31/03/2026)</t>
  </si>
  <si>
    <t>IFRS16 Worked Example - Finance Lease - Budget</t>
  </si>
  <si>
    <t>Example shows 2 years of budgeting. For years 3 and 4 entries are repeats of year 2</t>
  </si>
  <si>
    <t>Year 1</t>
  </si>
  <si>
    <t xml:space="preserve">LESSEE </t>
  </si>
  <si>
    <t>ACCOUNTS</t>
  </si>
  <si>
    <t>BUDGETS</t>
  </si>
  <si>
    <t>NATIONAL ACCOUNTS</t>
  </si>
  <si>
    <t>OSCAR coding</t>
  </si>
  <si>
    <t>Worked Example</t>
  </si>
  <si>
    <t>SOCNE
("I&amp;E")</t>
  </si>
  <si>
    <t>SOFP
("Bal sheet")</t>
  </si>
  <si>
    <t>RDEL RF</t>
  </si>
  <si>
    <t>RDEL NRF</t>
  </si>
  <si>
    <t>RDEL Total</t>
  </si>
  <si>
    <t>RAME</t>
  </si>
  <si>
    <t>CDEL</t>
  </si>
  <si>
    <t>CAME</t>
  </si>
  <si>
    <t>PSNB</t>
  </si>
  <si>
    <t>PSND</t>
  </si>
  <si>
    <t>Income</t>
  </si>
  <si>
    <t>Expense</t>
  </si>
  <si>
    <t>Assets</t>
  </si>
  <si>
    <t>Cash</t>
  </si>
  <si>
    <t>Liability</t>
  </si>
  <si>
    <t>Equity</t>
  </si>
  <si>
    <t>ROU Asset</t>
  </si>
  <si>
    <t>Lease Liability</t>
  </si>
  <si>
    <t>Interest</t>
  </si>
  <si>
    <t>Cash Paid</t>
  </si>
  <si>
    <t xml:space="preserve">Total budgeting </t>
  </si>
  <si>
    <t>Check Accounting DR/CR</t>
  </si>
  <si>
    <t xml:space="preserve">LESSOR </t>
  </si>
  <si>
    <t>Asset disposal</t>
  </si>
  <si>
    <t>Lease Income</t>
  </si>
  <si>
    <t>Finance Income</t>
  </si>
  <si>
    <t>* Depreciation scores to NRF RDEL for Providers</t>
  </si>
  <si>
    <t>Year 2</t>
  </si>
  <si>
    <t>Lease Costs</t>
  </si>
  <si>
    <t xml:space="preserve">Cash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</si>
</sst>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0.0000"/>
    <numFmt numFmtId="165" formatCode="#,##0;\(#,##0\);&quot;-&quot;"/>
    <numFmt numFmtId="166" formatCode="#,##0;[Red]\(#,##0\)"/>
    <numFmt numFmtId="167" formatCode="_-* #,##0_-;\-* #,##0_-;_-* &quot;-&quot;??_-;_-@_-"/>
    <numFmt numFmtId="168" formatCode="0.0000"/>
    <numFmt numFmtId="169" formatCode="_-* #,##0.0_-;\-* #,##0.0_-;_-* &quot;-&quot;??_-;_-@_-"/>
    <numFmt numFmtId="170" formatCode="#,##0.0"/>
    <numFmt numFmtId="171" formatCode="#,##0.0;\(#,##0.0\);&quot;-&quot;"/>
    <numFmt numFmtId="172" formatCode="#,##0.00;\(#,##0.00\);&quot;-&quot;"/>
    <numFmt numFmtId="173" formatCode="#,##0.0;[Red]\(#,##0.0\)"/>
  </numFmts>
  <fonts count="17">
    <font>
      <sz val="11"/>
      <color theme="1"/>
      <name val="Calibri"/>
      <family val="2"/>
      <scheme val="minor"/>
    </font>
    <font>
      <b/>
      <sz val="11"/>
      <color theme="1"/>
      <name val="Calibri"/>
      <family val="2"/>
      <scheme val="minor"/>
    </font>
    <font>
      <b/>
      <sz val="11"/>
      <color theme="1"/>
      <name val="Calibri"/>
      <family val="2"/>
      <charset val="238"/>
      <scheme val="minor"/>
    </font>
    <font>
      <b/>
      <u/>
      <sz val="11"/>
      <color theme="1"/>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color rgb="FFFF0000"/>
      <name val="Calibri"/>
      <family val="2"/>
      <scheme val="minor"/>
    </font>
    <font>
      <u/>
      <sz val="11"/>
      <color theme="1"/>
      <name val="Calibri"/>
      <family val="2"/>
      <scheme val="minor"/>
    </font>
    <font>
      <sz val="11"/>
      <name val="Calibri"/>
      <family val="2"/>
      <scheme val="minor"/>
    </font>
    <font>
      <b/>
      <sz val="12"/>
      <color theme="1"/>
      <name val="Calibri"/>
      <family val="2"/>
      <scheme val="minor"/>
    </font>
    <font>
      <sz val="10"/>
      <color rgb="FFFF0000"/>
      <name val="Calibri"/>
      <family val="2"/>
      <scheme val="minor"/>
    </font>
    <font>
      <i/>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style="medium">
        <color indexed="64"/>
      </left>
      <right style="medium">
        <color indexed="64"/>
      </right>
      <top style="medium">
        <color indexed="64"/>
      </top>
      <bottom/>
      <diagonal/>
    </border>
    <border>
      <left/>
      <right/>
      <top style="double">
        <color auto="1"/>
      </top>
      <bottom/>
      <diagonal/>
    </border>
    <border>
      <left/>
      <right/>
      <top style="double">
        <color auto="1"/>
      </top>
      <bottom style="medium">
        <color indexed="64"/>
      </bottom>
      <diagonal/>
    </border>
    <border>
      <left style="medium">
        <color indexed="64"/>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auto="1"/>
      </top>
      <bottom style="double">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cellStyleXfs>
  <cellXfs count="245">
    <xf numFmtId="0" fontId="0" fillId="0" borderId="0" xfId="0"/>
    <xf numFmtId="14" fontId="0" fillId="2" borderId="0" xfId="0" applyNumberFormat="1" applyFill="1"/>
    <xf numFmtId="0" fontId="0" fillId="2" borderId="0" xfId="0" applyFill="1"/>
    <xf numFmtId="165" fontId="0" fillId="2" borderId="0" xfId="0" applyNumberFormat="1" applyFill="1"/>
    <xf numFmtId="0" fontId="1" fillId="2" borderId="0" xfId="0" applyFont="1" applyFill="1"/>
    <xf numFmtId="0" fontId="0" fillId="0" borderId="0" xfId="0" applyAlignment="1">
      <alignment horizontal="left"/>
    </xf>
    <xf numFmtId="0" fontId="1" fillId="0" borderId="0" xfId="0" applyFont="1" applyAlignment="1">
      <alignment horizontal="left"/>
    </xf>
    <xf numFmtId="0" fontId="0" fillId="0" borderId="0" xfId="0" applyAlignment="1">
      <alignment horizontal="center"/>
    </xf>
    <xf numFmtId="0" fontId="0" fillId="2" borderId="0" xfId="0" applyFill="1" applyAlignment="1">
      <alignment horizontal="left"/>
    </xf>
    <xf numFmtId="0" fontId="0" fillId="0" borderId="0" xfId="0" applyAlignment="1">
      <alignment horizontal="left" wrapText="1"/>
    </xf>
    <xf numFmtId="0" fontId="0" fillId="0" borderId="6" xfId="0" applyBorder="1" applyAlignment="1">
      <alignment horizontal="center"/>
    </xf>
    <xf numFmtId="0" fontId="0" fillId="0" borderId="7" xfId="0" applyBorder="1" applyAlignment="1">
      <alignment horizontal="center"/>
    </xf>
    <xf numFmtId="166" fontId="0" fillId="0" borderId="6" xfId="0" applyNumberFormat="1" applyBorder="1" applyAlignment="1">
      <alignment horizontal="center"/>
    </xf>
    <xf numFmtId="166" fontId="0" fillId="0" borderId="7" xfId="0" applyNumberFormat="1" applyBorder="1" applyAlignment="1">
      <alignment horizontal="center"/>
    </xf>
    <xf numFmtId="166" fontId="0" fillId="0" borderId="13" xfId="0" applyNumberFormat="1" applyBorder="1" applyAlignment="1">
      <alignment horizontal="center"/>
    </xf>
    <xf numFmtId="0" fontId="0" fillId="0" borderId="15" xfId="0" applyBorder="1" applyAlignment="1">
      <alignment horizontal="center"/>
    </xf>
    <xf numFmtId="166" fontId="0" fillId="0" borderId="15" xfId="0" applyNumberFormat="1" applyBorder="1" applyAlignment="1">
      <alignment horizontal="center"/>
    </xf>
    <xf numFmtId="0" fontId="0" fillId="2" borderId="0" xfId="0" applyFill="1" applyAlignment="1">
      <alignment horizontal="center"/>
    </xf>
    <xf numFmtId="164" fontId="0" fillId="2" borderId="0" xfId="0" applyNumberFormat="1" applyFill="1" applyAlignment="1">
      <alignment horizontal="center"/>
    </xf>
    <xf numFmtId="9" fontId="0" fillId="2" borderId="0" xfId="0" applyNumberFormat="1" applyFill="1" applyAlignment="1">
      <alignment horizontal="center" vertical="top"/>
    </xf>
    <xf numFmtId="9" fontId="0" fillId="2" borderId="0" xfId="0" applyNumberFormat="1" applyFill="1" applyAlignment="1">
      <alignment horizontal="center"/>
    </xf>
    <xf numFmtId="165" fontId="0" fillId="2" borderId="0" xfId="0" applyNumberFormat="1" applyFill="1" applyAlignment="1">
      <alignment horizontal="center"/>
    </xf>
    <xf numFmtId="166" fontId="0" fillId="0" borderId="0" xfId="0" applyNumberFormat="1" applyAlignment="1">
      <alignment horizontal="center"/>
    </xf>
    <xf numFmtId="0" fontId="0" fillId="0" borderId="4" xfId="0" applyBorder="1" applyAlignment="1">
      <alignment horizontal="center"/>
    </xf>
    <xf numFmtId="0" fontId="0" fillId="0" borderId="5" xfId="0" applyBorder="1" applyAlignment="1">
      <alignment horizontal="center"/>
    </xf>
    <xf numFmtId="166" fontId="0" fillId="0" borderId="5" xfId="0" applyNumberFormat="1" applyBorder="1" applyAlignment="1">
      <alignment horizontal="center"/>
    </xf>
    <xf numFmtId="166" fontId="0" fillId="0" borderId="16" xfId="0" applyNumberFormat="1" applyBorder="1" applyAlignment="1">
      <alignment horizontal="center"/>
    </xf>
    <xf numFmtId="0" fontId="3" fillId="2" borderId="0" xfId="0" applyFont="1" applyFill="1" applyAlignment="1">
      <alignment horizontal="center"/>
    </xf>
    <xf numFmtId="166" fontId="0" fillId="0" borderId="0" xfId="0" applyNumberFormat="1"/>
    <xf numFmtId="0" fontId="3" fillId="0" borderId="0" xfId="0" applyFont="1" applyAlignment="1">
      <alignment horizontal="left"/>
    </xf>
    <xf numFmtId="0" fontId="0" fillId="0" borderId="17" xfId="0" applyBorder="1" applyAlignment="1">
      <alignment horizontal="left"/>
    </xf>
    <xf numFmtId="166" fontId="0" fillId="0" borderId="0" xfId="0" applyNumberFormat="1" applyAlignment="1">
      <alignment horizontal="left"/>
    </xf>
    <xf numFmtId="0" fontId="5" fillId="0" borderId="0" xfId="0" applyFont="1"/>
    <xf numFmtId="0" fontId="1" fillId="4" borderId="1" xfId="0" applyFont="1" applyFill="1" applyBorder="1" applyAlignment="1">
      <alignment horizontal="center"/>
    </xf>
    <xf numFmtId="0" fontId="1" fillId="4" borderId="3" xfId="0" applyFont="1" applyFill="1" applyBorder="1" applyAlignment="1">
      <alignment horizontal="center"/>
    </xf>
    <xf numFmtId="0" fontId="1" fillId="4" borderId="0" xfId="0" applyFont="1" applyFill="1" applyAlignment="1">
      <alignment horizontal="center"/>
    </xf>
    <xf numFmtId="167" fontId="0" fillId="2" borderId="0" xfId="0" applyNumberFormat="1" applyFill="1"/>
    <xf numFmtId="0" fontId="3" fillId="2" borderId="0" xfId="0" applyFont="1" applyFill="1" applyAlignment="1">
      <alignment horizontal="left"/>
    </xf>
    <xf numFmtId="14" fontId="0" fillId="2" borderId="0" xfId="0" applyNumberFormat="1" applyFill="1" applyAlignment="1">
      <alignment horizontal="center"/>
    </xf>
    <xf numFmtId="3" fontId="1" fillId="2" borderId="0" xfId="0" applyNumberFormat="1" applyFont="1" applyFill="1" applyAlignment="1">
      <alignment horizontal="center"/>
    </xf>
    <xf numFmtId="0" fontId="1" fillId="0" borderId="0" xfId="0" applyFont="1"/>
    <xf numFmtId="164" fontId="0" fillId="0" borderId="0" xfId="0" applyNumberFormat="1" applyAlignment="1">
      <alignment horizontal="center"/>
    </xf>
    <xf numFmtId="164" fontId="1" fillId="0" borderId="0" xfId="0" applyNumberFormat="1" applyFont="1" applyAlignment="1">
      <alignment horizontal="right"/>
    </xf>
    <xf numFmtId="0" fontId="1" fillId="0" borderId="0" xfId="0" applyFont="1" applyAlignment="1">
      <alignment horizontal="right"/>
    </xf>
    <xf numFmtId="0" fontId="1" fillId="0" borderId="0" xfId="0" applyFont="1" applyAlignment="1">
      <alignment horizontal="center"/>
    </xf>
    <xf numFmtId="165" fontId="0" fillId="0" borderId="0" xfId="0" applyNumberFormat="1" applyAlignment="1">
      <alignment horizontal="right"/>
    </xf>
    <xf numFmtId="165" fontId="0" fillId="0" borderId="0" xfId="0" applyNumberFormat="1"/>
    <xf numFmtId="165" fontId="0" fillId="0" borderId="0" xfId="0" applyNumberFormat="1" applyAlignment="1">
      <alignment horizontal="center"/>
    </xf>
    <xf numFmtId="0" fontId="4" fillId="0" borderId="0" xfId="0" applyFont="1" applyAlignment="1">
      <alignment horizontal="center"/>
    </xf>
    <xf numFmtId="0" fontId="0" fillId="0" borderId="0" xfId="0" applyAlignment="1">
      <alignment horizontal="right"/>
    </xf>
    <xf numFmtId="3" fontId="7" fillId="3" borderId="18" xfId="0" applyNumberFormat="1" applyFont="1" applyFill="1" applyBorder="1" applyAlignment="1">
      <alignment horizontal="center" vertical="top"/>
    </xf>
    <xf numFmtId="3" fontId="7" fillId="0" borderId="22" xfId="0" applyNumberFormat="1" applyFont="1" applyBorder="1" applyAlignment="1">
      <alignment vertical="center" wrapText="1"/>
    </xf>
    <xf numFmtId="3" fontId="7" fillId="0" borderId="24" xfId="0" applyNumberFormat="1" applyFont="1" applyBorder="1" applyAlignment="1">
      <alignment horizontal="center" vertical="top" wrapText="1"/>
    </xf>
    <xf numFmtId="3" fontId="7" fillId="0" borderId="23" xfId="0" applyNumberFormat="1" applyFont="1" applyBorder="1" applyAlignment="1">
      <alignment horizontal="center" vertical="top" wrapText="1"/>
    </xf>
    <xf numFmtId="3" fontId="7" fillId="0" borderId="25" xfId="0" applyNumberFormat="1" applyFont="1" applyBorder="1" applyAlignment="1">
      <alignment horizontal="center" vertical="top" wrapText="1"/>
    </xf>
    <xf numFmtId="165" fontId="8" fillId="0" borderId="28" xfId="0" applyNumberFormat="1" applyFont="1" applyBorder="1" applyAlignment="1">
      <alignment horizontal="right" vertical="top" wrapText="1"/>
    </xf>
    <xf numFmtId="165" fontId="8" fillId="0" borderId="29" xfId="0" applyNumberFormat="1" applyFont="1" applyBorder="1" applyAlignment="1">
      <alignment horizontal="right" vertical="top" wrapText="1"/>
    </xf>
    <xf numFmtId="3" fontId="8" fillId="0" borderId="29" xfId="0" applyNumberFormat="1" applyFont="1" applyBorder="1" applyAlignment="1">
      <alignment horizontal="right" vertical="top" wrapText="1"/>
    </xf>
    <xf numFmtId="0" fontId="0" fillId="0" borderId="27" xfId="0" applyBorder="1" applyAlignment="1">
      <alignment vertical="top"/>
    </xf>
    <xf numFmtId="3" fontId="8" fillId="0" borderId="27" xfId="0" applyNumberFormat="1" applyFont="1" applyBorder="1" applyAlignment="1">
      <alignment vertical="top" wrapText="1"/>
    </xf>
    <xf numFmtId="165" fontId="8" fillId="0" borderId="31" xfId="0" applyNumberFormat="1" applyFont="1" applyBorder="1" applyAlignment="1">
      <alignment horizontal="right" vertical="top" wrapText="1"/>
    </xf>
    <xf numFmtId="3" fontId="9" fillId="0" borderId="1" xfId="0" applyNumberFormat="1" applyFont="1" applyBorder="1" applyAlignment="1">
      <alignment vertical="top" wrapText="1"/>
    </xf>
    <xf numFmtId="3" fontId="9" fillId="4" borderId="1" xfId="0" applyNumberFormat="1" applyFont="1" applyFill="1" applyBorder="1" applyAlignment="1">
      <alignment horizontal="right" vertical="top" wrapText="1"/>
    </xf>
    <xf numFmtId="3" fontId="9" fillId="4" borderId="3" xfId="0" applyNumberFormat="1" applyFont="1" applyFill="1" applyBorder="1" applyAlignment="1">
      <alignment horizontal="right" vertical="top" wrapText="1"/>
    </xf>
    <xf numFmtId="3" fontId="9" fillId="4" borderId="2" xfId="0" applyNumberFormat="1" applyFont="1" applyFill="1" applyBorder="1" applyAlignment="1">
      <alignment horizontal="right" vertical="top" wrapText="1"/>
    </xf>
    <xf numFmtId="0" fontId="10" fillId="4" borderId="3" xfId="0" applyFont="1" applyFill="1" applyBorder="1" applyAlignment="1">
      <alignment vertical="top"/>
    </xf>
    <xf numFmtId="3" fontId="4" fillId="0" borderId="0" xfId="0" applyNumberFormat="1" applyFont="1" applyAlignment="1">
      <alignment vertical="top"/>
    </xf>
    <xf numFmtId="3" fontId="5" fillId="0" borderId="34" xfId="0" applyNumberFormat="1" applyFont="1" applyBorder="1" applyAlignment="1">
      <alignment vertical="top"/>
    </xf>
    <xf numFmtId="0" fontId="0" fillId="0" borderId="0" xfId="0" applyAlignment="1">
      <alignment vertical="top"/>
    </xf>
    <xf numFmtId="164" fontId="1" fillId="0" borderId="0" xfId="0" applyNumberFormat="1" applyFont="1"/>
    <xf numFmtId="165" fontId="1" fillId="0" borderId="0" xfId="0" applyNumberFormat="1" applyFont="1"/>
    <xf numFmtId="0" fontId="1" fillId="0" borderId="26" xfId="0" applyFont="1" applyBorder="1" applyAlignment="1">
      <alignment horizontal="center" vertical="top" wrapText="1"/>
    </xf>
    <xf numFmtId="3" fontId="7" fillId="0" borderId="26" xfId="0" applyNumberFormat="1" applyFont="1" applyBorder="1" applyAlignment="1">
      <alignment vertical="center" wrapText="1"/>
    </xf>
    <xf numFmtId="3" fontId="7" fillId="0" borderId="17" xfId="0" applyNumberFormat="1" applyFont="1" applyBorder="1" applyAlignment="1">
      <alignment horizontal="center" vertical="center" wrapText="1"/>
    </xf>
    <xf numFmtId="3" fontId="7" fillId="0" borderId="31" xfId="0" applyNumberFormat="1" applyFont="1" applyBorder="1" applyAlignment="1">
      <alignment horizontal="center" vertical="center" wrapText="1"/>
    </xf>
    <xf numFmtId="3" fontId="7" fillId="0" borderId="40" xfId="0" applyNumberFormat="1" applyFont="1" applyBorder="1" applyAlignment="1">
      <alignment horizontal="center" vertical="center" wrapText="1"/>
    </xf>
    <xf numFmtId="3" fontId="7" fillId="0" borderId="29" xfId="0" applyNumberFormat="1" applyFont="1" applyBorder="1" applyAlignment="1">
      <alignment horizontal="center" vertical="top" wrapText="1"/>
    </xf>
    <xf numFmtId="3" fontId="7" fillId="0" borderId="28" xfId="0" applyNumberFormat="1" applyFont="1" applyBorder="1" applyAlignment="1">
      <alignment horizontal="center" vertical="top" wrapText="1"/>
    </xf>
    <xf numFmtId="3" fontId="7" fillId="0" borderId="41" xfId="0" applyNumberFormat="1" applyFont="1" applyBorder="1" applyAlignment="1">
      <alignment horizontal="center" vertical="top" wrapText="1"/>
    </xf>
    <xf numFmtId="165" fontId="8" fillId="0" borderId="17" xfId="0" applyNumberFormat="1" applyFont="1" applyBorder="1" applyAlignment="1">
      <alignment horizontal="right" vertical="top" wrapText="1"/>
    </xf>
    <xf numFmtId="165" fontId="8" fillId="0" borderId="41" xfId="0" applyNumberFormat="1" applyFont="1" applyBorder="1" applyAlignment="1">
      <alignment horizontal="right" vertical="top" wrapText="1"/>
    </xf>
    <xf numFmtId="165" fontId="8" fillId="0" borderId="9" xfId="0" applyNumberFormat="1" applyFont="1" applyBorder="1" applyAlignment="1">
      <alignment horizontal="right" vertical="top" wrapText="1"/>
    </xf>
    <xf numFmtId="165" fontId="8" fillId="0" borderId="30" xfId="0" applyNumberFormat="1" applyFont="1" applyBorder="1" applyAlignment="1">
      <alignment horizontal="right" vertical="top" wrapText="1"/>
    </xf>
    <xf numFmtId="165" fontId="7" fillId="0" borderId="31" xfId="0" applyNumberFormat="1" applyFont="1" applyBorder="1" applyAlignment="1">
      <alignment horizontal="right" vertical="top" wrapText="1"/>
    </xf>
    <xf numFmtId="165" fontId="8" fillId="0" borderId="32" xfId="0" applyNumberFormat="1" applyFont="1" applyBorder="1" applyAlignment="1">
      <alignment horizontal="right" vertical="top" wrapText="1"/>
    </xf>
    <xf numFmtId="165" fontId="8" fillId="0" borderId="42" xfId="0" applyNumberFormat="1" applyFont="1" applyBorder="1" applyAlignment="1">
      <alignment horizontal="right" vertical="top" wrapText="1"/>
    </xf>
    <xf numFmtId="165" fontId="8" fillId="0" borderId="43" xfId="0" applyNumberFormat="1" applyFont="1" applyBorder="1" applyAlignment="1">
      <alignment horizontal="right" vertical="top" wrapText="1"/>
    </xf>
    <xf numFmtId="165" fontId="9" fillId="0" borderId="33" xfId="0" applyNumberFormat="1" applyFont="1" applyBorder="1" applyAlignment="1">
      <alignment horizontal="right" vertical="top" wrapText="1"/>
    </xf>
    <xf numFmtId="165" fontId="7" fillId="0" borderId="28" xfId="0" applyNumberFormat="1" applyFont="1" applyBorder="1" applyAlignment="1">
      <alignment horizontal="center" vertical="top" wrapText="1"/>
    </xf>
    <xf numFmtId="165" fontId="7" fillId="0" borderId="41" xfId="0" applyNumberFormat="1" applyFont="1" applyBorder="1" applyAlignment="1">
      <alignment horizontal="center" vertical="top" wrapText="1"/>
    </xf>
    <xf numFmtId="165" fontId="7" fillId="0" borderId="29" xfId="0" applyNumberFormat="1" applyFont="1" applyBorder="1" applyAlignment="1">
      <alignment horizontal="center" vertical="top" wrapText="1"/>
    </xf>
    <xf numFmtId="3" fontId="8" fillId="0" borderId="27" xfId="0" applyNumberFormat="1" applyFont="1" applyBorder="1" applyAlignment="1">
      <alignment vertical="top"/>
    </xf>
    <xf numFmtId="165" fontId="8" fillId="0" borderId="10" xfId="0" applyNumberFormat="1" applyFont="1" applyBorder="1" applyAlignment="1">
      <alignment horizontal="right" vertical="top" wrapText="1"/>
    </xf>
    <xf numFmtId="165" fontId="8" fillId="0" borderId="40" xfId="0" applyNumberFormat="1" applyFont="1" applyBorder="1" applyAlignment="1">
      <alignment horizontal="right" vertical="top" wrapText="1"/>
    </xf>
    <xf numFmtId="165" fontId="8" fillId="0" borderId="44" xfId="0" applyNumberFormat="1" applyFont="1" applyBorder="1" applyAlignment="1">
      <alignment horizontal="right" vertical="top" wrapText="1"/>
    </xf>
    <xf numFmtId="0" fontId="13" fillId="0" borderId="0" xfId="0" applyFont="1"/>
    <xf numFmtId="0" fontId="13" fillId="0" borderId="0" xfId="0" applyFont="1" applyAlignment="1">
      <alignment horizontal="left"/>
    </xf>
    <xf numFmtId="44" fontId="0" fillId="2" borderId="0" xfId="3" applyFont="1" applyFill="1" applyAlignment="1">
      <alignment horizontal="center" vertical="top"/>
    </xf>
    <xf numFmtId="165" fontId="8" fillId="0" borderId="9" xfId="0" applyNumberFormat="1" applyFont="1" applyBorder="1" applyAlignment="1">
      <alignment horizontal="center" vertical="center" wrapText="1"/>
    </xf>
    <xf numFmtId="3" fontId="8" fillId="0" borderId="31" xfId="0" applyNumberFormat="1" applyFont="1" applyBorder="1" applyAlignment="1">
      <alignment horizontal="center" vertical="center" wrapText="1"/>
    </xf>
    <xf numFmtId="165" fontId="8" fillId="0" borderId="29" xfId="0" applyNumberFormat="1" applyFont="1" applyBorder="1" applyAlignment="1">
      <alignment horizontal="center" vertical="top" wrapText="1"/>
    </xf>
    <xf numFmtId="0" fontId="1" fillId="4" borderId="2" xfId="0" applyFont="1" applyFill="1" applyBorder="1" applyAlignment="1">
      <alignment horizontal="center"/>
    </xf>
    <xf numFmtId="0" fontId="0" fillId="0" borderId="6" xfId="0" applyBorder="1" applyAlignment="1">
      <alignment horizontal="left"/>
    </xf>
    <xf numFmtId="166" fontId="13" fillId="0" borderId="0" xfId="0" applyNumberFormat="1" applyFont="1" applyAlignment="1">
      <alignment horizontal="left"/>
    </xf>
    <xf numFmtId="14" fontId="0" fillId="0" borderId="0" xfId="0" applyNumberFormat="1"/>
    <xf numFmtId="168" fontId="0" fillId="0" borderId="0" xfId="0" applyNumberFormat="1"/>
    <xf numFmtId="165" fontId="8" fillId="0" borderId="41" xfId="0" applyNumberFormat="1" applyFont="1" applyBorder="1" applyAlignment="1">
      <alignment horizontal="center" vertical="top" wrapText="1"/>
    </xf>
    <xf numFmtId="3" fontId="7" fillId="0" borderId="36" xfId="0" applyNumberFormat="1" applyFont="1" applyBorder="1" applyAlignment="1">
      <alignment horizontal="center" vertical="top" wrapText="1"/>
    </xf>
    <xf numFmtId="3" fontId="7" fillId="0" borderId="11" xfId="0" applyNumberFormat="1" applyFont="1" applyBorder="1" applyAlignment="1">
      <alignment horizontal="center" vertical="top" wrapText="1"/>
    </xf>
    <xf numFmtId="3" fontId="8" fillId="0" borderId="11" xfId="0" applyNumberFormat="1" applyFont="1" applyBorder="1" applyAlignment="1">
      <alignment horizontal="right" vertical="top" wrapText="1"/>
    </xf>
    <xf numFmtId="0" fontId="1" fillId="6" borderId="18" xfId="0" applyFont="1" applyFill="1" applyBorder="1" applyAlignment="1">
      <alignment horizontal="center"/>
    </xf>
    <xf numFmtId="171" fontId="0" fillId="0" borderId="0" xfId="0" applyNumberFormat="1" applyAlignment="1">
      <alignment horizontal="right"/>
    </xf>
    <xf numFmtId="172" fontId="0" fillId="0" borderId="0" xfId="0" applyNumberFormat="1" applyAlignment="1">
      <alignment horizontal="right"/>
    </xf>
    <xf numFmtId="171" fontId="0" fillId="0" borderId="0" xfId="0" applyNumberFormat="1"/>
    <xf numFmtId="173" fontId="0" fillId="0" borderId="6" xfId="0" applyNumberFormat="1" applyBorder="1" applyAlignment="1">
      <alignment horizontal="center"/>
    </xf>
    <xf numFmtId="173" fontId="0" fillId="0" borderId="7" xfId="0" applyNumberFormat="1" applyBorder="1" applyAlignment="1">
      <alignment horizontal="center"/>
    </xf>
    <xf numFmtId="173" fontId="0" fillId="0" borderId="12" xfId="0" applyNumberFormat="1" applyBorder="1" applyAlignment="1">
      <alignment horizontal="center"/>
    </xf>
    <xf numFmtId="173" fontId="0" fillId="0" borderId="13" xfId="0" applyNumberFormat="1" applyBorder="1" applyAlignment="1">
      <alignment horizontal="center"/>
    </xf>
    <xf numFmtId="169" fontId="0" fillId="2" borderId="0" xfId="1" applyNumberFormat="1" applyFont="1" applyFill="1" applyBorder="1" applyAlignment="1">
      <alignment horizontal="center"/>
    </xf>
    <xf numFmtId="170" fontId="0" fillId="0" borderId="0" xfId="0" applyNumberFormat="1" applyAlignment="1">
      <alignment horizontal="center"/>
    </xf>
    <xf numFmtId="173" fontId="0" fillId="0" borderId="0" xfId="0" applyNumberFormat="1" applyAlignment="1">
      <alignment horizontal="center"/>
    </xf>
    <xf numFmtId="173" fontId="0" fillId="0" borderId="45" xfId="0" applyNumberFormat="1" applyBorder="1" applyAlignment="1">
      <alignment horizontal="center"/>
    </xf>
    <xf numFmtId="0" fontId="0" fillId="0" borderId="7" xfId="0" applyBorder="1" applyAlignment="1">
      <alignment horizontal="left"/>
    </xf>
    <xf numFmtId="166" fontId="0" fillId="0" borderId="8" xfId="0" applyNumberFormat="1" applyBorder="1" applyAlignment="1">
      <alignment horizontal="center"/>
    </xf>
    <xf numFmtId="171" fontId="8" fillId="0" borderId="31" xfId="0" applyNumberFormat="1" applyFont="1" applyBorder="1" applyAlignment="1">
      <alignment horizontal="right" vertical="top" wrapText="1"/>
    </xf>
    <xf numFmtId="171" fontId="8" fillId="0" borderId="41" xfId="0" applyNumberFormat="1" applyFont="1" applyBorder="1" applyAlignment="1">
      <alignment horizontal="right" vertical="top" wrapText="1"/>
    </xf>
    <xf numFmtId="171" fontId="8" fillId="0" borderId="9" xfId="0" applyNumberFormat="1" applyFont="1" applyBorder="1" applyAlignment="1">
      <alignment horizontal="right" vertical="top" wrapText="1"/>
    </xf>
    <xf numFmtId="171" fontId="8" fillId="0" borderId="43" xfId="0" applyNumberFormat="1" applyFont="1" applyBorder="1" applyAlignment="1">
      <alignment horizontal="right" vertical="top" wrapText="1"/>
    </xf>
    <xf numFmtId="171" fontId="8" fillId="0" borderId="30" xfId="0" applyNumberFormat="1" applyFont="1" applyBorder="1" applyAlignment="1">
      <alignment horizontal="right" vertical="top" wrapText="1"/>
    </xf>
    <xf numFmtId="171" fontId="8" fillId="0" borderId="28" xfId="0" applyNumberFormat="1" applyFont="1" applyBorder="1" applyAlignment="1">
      <alignment horizontal="right" vertical="top" wrapText="1"/>
    </xf>
    <xf numFmtId="171" fontId="8" fillId="0" borderId="9" xfId="0" applyNumberFormat="1" applyFont="1" applyBorder="1" applyAlignment="1">
      <alignment horizontal="center" vertical="center" wrapText="1"/>
    </xf>
    <xf numFmtId="170" fontId="8" fillId="0" borderId="31" xfId="0" applyNumberFormat="1" applyFont="1" applyBorder="1" applyAlignment="1">
      <alignment horizontal="center" vertical="center" wrapText="1"/>
    </xf>
    <xf numFmtId="171" fontId="8" fillId="0" borderId="41" xfId="0" applyNumberFormat="1" applyFont="1" applyBorder="1" applyAlignment="1">
      <alignment horizontal="center" vertical="top" wrapText="1"/>
    </xf>
    <xf numFmtId="171" fontId="9" fillId="0" borderId="33" xfId="0" applyNumberFormat="1" applyFont="1" applyBorder="1" applyAlignment="1">
      <alignment horizontal="right" vertical="top" wrapText="1"/>
    </xf>
    <xf numFmtId="171" fontId="8" fillId="0" borderId="42" xfId="0" applyNumberFormat="1" applyFont="1" applyBorder="1" applyAlignment="1">
      <alignment horizontal="right" vertical="top" wrapText="1"/>
    </xf>
    <xf numFmtId="0" fontId="14" fillId="0" borderId="0" xfId="0" applyFont="1" applyAlignment="1">
      <alignment horizontal="left"/>
    </xf>
    <xf numFmtId="3" fontId="15" fillId="0" borderId="0" xfId="0" applyNumberFormat="1" applyFont="1" applyAlignment="1">
      <alignment vertical="top"/>
    </xf>
    <xf numFmtId="10" fontId="1" fillId="0" borderId="0" xfId="2" applyNumberFormat="1" applyFont="1" applyFill="1" applyBorder="1"/>
    <xf numFmtId="49" fontId="1" fillId="0" borderId="0" xfId="0" applyNumberFormat="1" applyFont="1" applyAlignment="1">
      <alignment horizontal="center"/>
    </xf>
    <xf numFmtId="0" fontId="1" fillId="5" borderId="40" xfId="0" applyFont="1" applyFill="1" applyBorder="1" applyAlignment="1">
      <alignment horizontal="left"/>
    </xf>
    <xf numFmtId="0" fontId="0" fillId="5" borderId="46" xfId="0" applyFill="1" applyBorder="1" applyAlignment="1">
      <alignment horizontal="center"/>
    </xf>
    <xf numFmtId="164" fontId="0" fillId="5" borderId="46" xfId="0" applyNumberFormat="1" applyFill="1" applyBorder="1" applyAlignment="1">
      <alignment horizontal="center"/>
    </xf>
    <xf numFmtId="0" fontId="0" fillId="5" borderId="46" xfId="0" applyFill="1" applyBorder="1"/>
    <xf numFmtId="0" fontId="0" fillId="5" borderId="47" xfId="0" applyFill="1" applyBorder="1" applyAlignment="1">
      <alignment horizontal="left"/>
    </xf>
    <xf numFmtId="0" fontId="0" fillId="2" borderId="48" xfId="0" applyFill="1" applyBorder="1" applyAlignment="1">
      <alignment horizontal="center"/>
    </xf>
    <xf numFmtId="0" fontId="0" fillId="2" borderId="49" xfId="0" applyFill="1" applyBorder="1" applyAlignment="1">
      <alignment horizontal="left"/>
    </xf>
    <xf numFmtId="0" fontId="0" fillId="0" borderId="49" xfId="0" applyBorder="1" applyAlignment="1">
      <alignment horizontal="left"/>
    </xf>
    <xf numFmtId="0" fontId="0" fillId="2" borderId="48" xfId="0" applyFill="1" applyBorder="1" applyAlignment="1">
      <alignment horizontal="left"/>
    </xf>
    <xf numFmtId="0" fontId="3" fillId="2" borderId="9" xfId="0" applyFont="1" applyFill="1" applyBorder="1" applyAlignment="1">
      <alignment horizontal="left"/>
    </xf>
    <xf numFmtId="0" fontId="0" fillId="2" borderId="10" xfId="0" applyFill="1" applyBorder="1" applyAlignment="1">
      <alignment horizontal="left"/>
    </xf>
    <xf numFmtId="0" fontId="0" fillId="2" borderId="10" xfId="0" applyFill="1" applyBorder="1" applyAlignment="1">
      <alignment horizontal="center"/>
    </xf>
    <xf numFmtId="164" fontId="0" fillId="2" borderId="10" xfId="0" applyNumberFormat="1" applyFill="1" applyBorder="1" applyAlignment="1">
      <alignment horizontal="center"/>
    </xf>
    <xf numFmtId="0" fontId="0" fillId="2" borderId="10" xfId="0" applyFill="1" applyBorder="1"/>
    <xf numFmtId="0" fontId="0" fillId="2" borderId="11" xfId="0" applyFill="1" applyBorder="1" applyAlignment="1">
      <alignment horizontal="left"/>
    </xf>
    <xf numFmtId="0" fontId="1" fillId="0" borderId="48" xfId="0" applyFont="1" applyBorder="1" applyAlignment="1">
      <alignment horizontal="left"/>
    </xf>
    <xf numFmtId="0" fontId="0" fillId="0" borderId="48" xfId="0" applyBorder="1" applyAlignment="1">
      <alignment horizontal="left"/>
    </xf>
    <xf numFmtId="0" fontId="12" fillId="0" borderId="48" xfId="0" applyFont="1" applyBorder="1" applyAlignment="1">
      <alignment horizontal="left"/>
    </xf>
    <xf numFmtId="0" fontId="0" fillId="0" borderId="48" xfId="0" applyBorder="1" applyAlignment="1">
      <alignment horizontal="center"/>
    </xf>
    <xf numFmtId="0" fontId="16" fillId="0" borderId="48" xfId="0" applyFont="1" applyBorder="1" applyAlignment="1">
      <alignment horizontal="left"/>
    </xf>
    <xf numFmtId="0" fontId="12" fillId="2" borderId="0" xfId="0" applyFont="1" applyFill="1" applyAlignment="1">
      <alignment horizontal="center"/>
    </xf>
    <xf numFmtId="0" fontId="0" fillId="2" borderId="50" xfId="0" applyFill="1" applyBorder="1" applyAlignment="1">
      <alignment horizontal="left"/>
    </xf>
    <xf numFmtId="0" fontId="0" fillId="2" borderId="51" xfId="0" applyFill="1" applyBorder="1"/>
    <xf numFmtId="0" fontId="0" fillId="2" borderId="9" xfId="0" applyFill="1" applyBorder="1" applyAlignment="1">
      <alignment horizontal="left"/>
    </xf>
    <xf numFmtId="10" fontId="0" fillId="2" borderId="11" xfId="0" applyNumberFormat="1" applyFill="1" applyBorder="1" applyAlignment="1">
      <alignment horizontal="center" vertical="top"/>
    </xf>
    <xf numFmtId="14" fontId="0" fillId="2" borderId="52" xfId="0" applyNumberFormat="1" applyFill="1" applyBorder="1" applyAlignment="1">
      <alignment horizontal="center"/>
    </xf>
    <xf numFmtId="0" fontId="0" fillId="2" borderId="0" xfId="1" applyNumberFormat="1" applyFont="1" applyFill="1" applyBorder="1" applyAlignment="1">
      <alignment horizontal="left"/>
    </xf>
    <xf numFmtId="0" fontId="1" fillId="2" borderId="0" xfId="0" applyFont="1" applyFill="1" applyAlignment="1">
      <alignment horizontal="center"/>
    </xf>
    <xf numFmtId="164" fontId="1" fillId="2" borderId="0" xfId="0" applyNumberFormat="1" applyFont="1" applyFill="1" applyAlignment="1">
      <alignment horizontal="center"/>
    </xf>
    <xf numFmtId="0" fontId="1" fillId="5" borderId="46" xfId="0" applyFont="1" applyFill="1" applyBorder="1" applyAlignment="1">
      <alignment horizontal="center"/>
    </xf>
    <xf numFmtId="0" fontId="0" fillId="5" borderId="47" xfId="0" applyFill="1" applyBorder="1" applyAlignment="1">
      <alignment horizontal="center"/>
    </xf>
    <xf numFmtId="0" fontId="0" fillId="2" borderId="48" xfId="0" applyFill="1" applyBorder="1"/>
    <xf numFmtId="0" fontId="1" fillId="2" borderId="49" xfId="0" applyFont="1" applyFill="1" applyBorder="1" applyAlignment="1">
      <alignment horizontal="center"/>
    </xf>
    <xf numFmtId="170" fontId="0" fillId="2" borderId="49" xfId="0" applyNumberFormat="1" applyFill="1" applyBorder="1" applyAlignment="1">
      <alignment horizontal="center"/>
    </xf>
    <xf numFmtId="170" fontId="0" fillId="2" borderId="11" xfId="0" applyNumberFormat="1" applyFill="1" applyBorder="1" applyAlignment="1">
      <alignment horizontal="center"/>
    </xf>
    <xf numFmtId="0" fontId="0" fillId="2" borderId="9" xfId="0" applyFill="1" applyBorder="1"/>
    <xf numFmtId="165" fontId="0" fillId="2" borderId="10" xfId="0" applyNumberFormat="1" applyFill="1" applyBorder="1" applyAlignment="1">
      <alignment horizontal="center"/>
    </xf>
    <xf numFmtId="14" fontId="0" fillId="2" borderId="10" xfId="0" applyNumberFormat="1" applyFill="1" applyBorder="1" applyAlignment="1">
      <alignment horizontal="center"/>
    </xf>
    <xf numFmtId="170" fontId="1" fillId="2" borderId="11" xfId="0" applyNumberFormat="1" applyFont="1" applyFill="1" applyBorder="1" applyAlignment="1">
      <alignment horizontal="center"/>
    </xf>
    <xf numFmtId="0" fontId="2" fillId="5" borderId="40" xfId="0" applyFont="1" applyFill="1" applyBorder="1"/>
    <xf numFmtId="4" fontId="1" fillId="0" borderId="48" xfId="0" applyNumberFormat="1" applyFont="1" applyBorder="1" applyAlignment="1">
      <alignment horizontal="center"/>
    </xf>
    <xf numFmtId="0" fontId="0" fillId="0" borderId="49" xfId="0" applyBorder="1" applyAlignment="1">
      <alignment horizontal="center"/>
    </xf>
    <xf numFmtId="0" fontId="0" fillId="0" borderId="48" xfId="0" applyBorder="1"/>
    <xf numFmtId="0" fontId="0" fillId="0" borderId="49" xfId="0" applyBorder="1"/>
    <xf numFmtId="0" fontId="1" fillId="0" borderId="48" xfId="0" applyFont="1" applyBorder="1" applyAlignment="1">
      <alignment horizontal="right"/>
    </xf>
    <xf numFmtId="0" fontId="1" fillId="0" borderId="49" xfId="0" applyFont="1" applyBorder="1" applyAlignment="1">
      <alignment horizontal="right"/>
    </xf>
    <xf numFmtId="0" fontId="0" fillId="0" borderId="48" xfId="0" applyBorder="1" applyAlignment="1">
      <alignment horizontal="right"/>
    </xf>
    <xf numFmtId="171" fontId="0" fillId="0" borderId="49" xfId="0" applyNumberFormat="1" applyBorder="1" applyAlignment="1">
      <alignment horizontal="right"/>
    </xf>
    <xf numFmtId="0" fontId="0" fillId="0" borderId="9" xfId="0" applyBorder="1" applyAlignment="1">
      <alignment horizontal="right"/>
    </xf>
    <xf numFmtId="171" fontId="0" fillId="0" borderId="10" xfId="0" applyNumberFormat="1" applyBorder="1" applyAlignment="1">
      <alignment horizontal="right"/>
    </xf>
    <xf numFmtId="172" fontId="0" fillId="0" borderId="10" xfId="0" applyNumberFormat="1" applyBorder="1" applyAlignment="1">
      <alignment horizontal="right"/>
    </xf>
    <xf numFmtId="171" fontId="0" fillId="0" borderId="10" xfId="0" applyNumberFormat="1" applyBorder="1"/>
    <xf numFmtId="171" fontId="0" fillId="0" borderId="11" xfId="0" applyNumberFormat="1" applyBorder="1" applyAlignment="1">
      <alignment horizontal="right"/>
    </xf>
    <xf numFmtId="167" fontId="0" fillId="2" borderId="48" xfId="1" applyNumberFormat="1" applyFont="1" applyFill="1" applyBorder="1" applyAlignment="1">
      <alignment horizontal="right"/>
    </xf>
    <xf numFmtId="0" fontId="0" fillId="2" borderId="49" xfId="0" applyFill="1" applyBorder="1" applyAlignment="1">
      <alignment horizontal="center"/>
    </xf>
    <xf numFmtId="165" fontId="0" fillId="2" borderId="48" xfId="1" applyNumberFormat="1" applyFont="1" applyFill="1" applyBorder="1" applyAlignment="1">
      <alignment horizontal="right"/>
    </xf>
    <xf numFmtId="169" fontId="0" fillId="2" borderId="9" xfId="1" applyNumberFormat="1" applyFont="1" applyFill="1" applyBorder="1" applyAlignment="1">
      <alignment horizontal="right"/>
    </xf>
    <xf numFmtId="0" fontId="0" fillId="2" borderId="11" xfId="0" applyFill="1" applyBorder="1" applyAlignment="1">
      <alignment horizontal="center"/>
    </xf>
    <xf numFmtId="0" fontId="2" fillId="5" borderId="40" xfId="0" applyFont="1" applyFill="1" applyBorder="1" applyAlignment="1">
      <alignment horizontal="left"/>
    </xf>
    <xf numFmtId="0" fontId="0" fillId="5" borderId="46" xfId="0" applyFill="1" applyBorder="1" applyAlignment="1">
      <alignment horizontal="left"/>
    </xf>
    <xf numFmtId="0" fontId="0" fillId="5" borderId="47" xfId="0" applyFill="1" applyBorder="1"/>
    <xf numFmtId="4" fontId="1" fillId="0" borderId="48" xfId="0" applyNumberFormat="1" applyFont="1" applyBorder="1" applyAlignment="1">
      <alignment horizontal="left"/>
    </xf>
    <xf numFmtId="171" fontId="0" fillId="0" borderId="49" xfId="0" applyNumberFormat="1" applyBorder="1"/>
    <xf numFmtId="0" fontId="0" fillId="0" borderId="9" xfId="0" applyBorder="1" applyAlignment="1">
      <alignment horizontal="left"/>
    </xf>
    <xf numFmtId="171" fontId="0" fillId="0" borderId="11" xfId="0" applyNumberFormat="1" applyBorder="1"/>
    <xf numFmtId="0" fontId="1" fillId="5" borderId="40" xfId="0" applyFont="1" applyFill="1" applyBorder="1"/>
    <xf numFmtId="165" fontId="0" fillId="5" borderId="46" xfId="0" applyNumberFormat="1" applyFill="1" applyBorder="1" applyAlignment="1">
      <alignment horizontal="center"/>
    </xf>
    <xf numFmtId="169" fontId="0" fillId="0" borderId="49" xfId="1" applyNumberFormat="1" applyFont="1" applyFill="1" applyBorder="1" applyAlignment="1">
      <alignment horizontal="center"/>
    </xf>
    <xf numFmtId="169" fontId="0" fillId="0" borderId="11" xfId="1" applyNumberFormat="1" applyFont="1" applyFill="1" applyBorder="1" applyAlignment="1">
      <alignment horizontal="center"/>
    </xf>
    <xf numFmtId="169" fontId="0" fillId="0" borderId="47" xfId="1" applyNumberFormat="1" applyFont="1" applyFill="1" applyBorder="1" applyAlignment="1">
      <alignment horizontal="center"/>
    </xf>
    <xf numFmtId="169" fontId="0" fillId="0" borderId="49" xfId="0" applyNumberFormat="1" applyBorder="1" applyAlignment="1">
      <alignment horizontal="center"/>
    </xf>
    <xf numFmtId="0" fontId="0" fillId="0" borderId="9" xfId="0" applyBorder="1"/>
    <xf numFmtId="10" fontId="1" fillId="0" borderId="10" xfId="2" applyNumberFormat="1" applyFont="1" applyFill="1" applyBorder="1"/>
    <xf numFmtId="49" fontId="1" fillId="0" borderId="10" xfId="0" applyNumberFormat="1" applyFont="1" applyBorder="1" applyAlignment="1">
      <alignment horizontal="center"/>
    </xf>
    <xf numFmtId="0" fontId="0" fillId="0" borderId="10" xfId="0" applyBorder="1"/>
    <xf numFmtId="0" fontId="0" fillId="0" borderId="10" xfId="0" applyBorder="1" applyAlignment="1">
      <alignment horizontal="center"/>
    </xf>
    <xf numFmtId="0" fontId="0" fillId="0" borderId="11" xfId="0" applyBorder="1" applyAlignment="1">
      <alignment horizontal="center"/>
    </xf>
    <xf numFmtId="169" fontId="0" fillId="2" borderId="10" xfId="1" applyNumberFormat="1" applyFont="1" applyFill="1" applyBorder="1" applyAlignment="1">
      <alignment horizontal="center"/>
    </xf>
    <xf numFmtId="165" fontId="0" fillId="0" borderId="40" xfId="0" applyNumberFormat="1" applyBorder="1"/>
    <xf numFmtId="165" fontId="0" fillId="0" borderId="48" xfId="0" applyNumberFormat="1" applyBorder="1"/>
    <xf numFmtId="0" fontId="0" fillId="0" borderId="11" xfId="0" applyBorder="1"/>
    <xf numFmtId="165" fontId="0" fillId="5" borderId="40" xfId="0" applyNumberFormat="1" applyFill="1" applyBorder="1"/>
    <xf numFmtId="0" fontId="0" fillId="2" borderId="9" xfId="0"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48" xfId="0" applyFont="1" applyFill="1" applyBorder="1" applyAlignment="1">
      <alignment horizontal="left" vertical="top" wrapText="1"/>
    </xf>
    <xf numFmtId="0" fontId="3" fillId="2" borderId="0" xfId="0" applyFont="1" applyFill="1" applyAlignment="1">
      <alignment horizontal="left" vertical="top" wrapText="1"/>
    </xf>
    <xf numFmtId="0" fontId="3" fillId="2" borderId="49" xfId="0" applyFont="1" applyFill="1" applyBorder="1" applyAlignment="1">
      <alignment horizontal="left" vertical="top" wrapText="1"/>
    </xf>
    <xf numFmtId="0" fontId="0" fillId="0" borderId="9" xfId="0"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1" fillId="0" borderId="8" xfId="0" applyFont="1" applyBorder="1" applyAlignment="1">
      <alignment horizontal="left"/>
    </xf>
    <xf numFmtId="0" fontId="0" fillId="0" borderId="8" xfId="0" applyBorder="1" applyAlignment="1">
      <alignment horizontal="left"/>
    </xf>
    <xf numFmtId="3" fontId="7" fillId="0" borderId="2" xfId="0" applyNumberFormat="1" applyFont="1" applyBorder="1" applyAlignment="1">
      <alignment horizontal="center" vertical="top"/>
    </xf>
    <xf numFmtId="0" fontId="1" fillId="0" borderId="14" xfId="0" applyFont="1" applyBorder="1" applyAlignment="1">
      <alignment horizontal="center" vertical="top" wrapText="1"/>
    </xf>
    <xf numFmtId="0" fontId="1" fillId="0" borderId="26" xfId="0" applyFont="1" applyBorder="1" applyAlignment="1">
      <alignment horizontal="center" vertical="top" wrapText="1"/>
    </xf>
    <xf numFmtId="3" fontId="7" fillId="0" borderId="35" xfId="0" applyNumberFormat="1" applyFont="1" applyBorder="1" applyAlignment="1">
      <alignment horizontal="center" vertical="top" wrapText="1"/>
    </xf>
    <xf numFmtId="3" fontId="7" fillId="0" borderId="36" xfId="0" applyNumberFormat="1" applyFont="1" applyBorder="1" applyAlignment="1">
      <alignment horizontal="center" vertical="top" wrapText="1"/>
    </xf>
    <xf numFmtId="3" fontId="7" fillId="0" borderId="37" xfId="0" applyNumberFormat="1" applyFont="1" applyBorder="1" applyAlignment="1">
      <alignment horizontal="center" vertical="top" wrapText="1"/>
    </xf>
    <xf numFmtId="3" fontId="7" fillId="0" borderId="38" xfId="0" applyNumberFormat="1" applyFont="1" applyBorder="1" applyAlignment="1">
      <alignment horizontal="center" vertical="top" wrapText="1"/>
    </xf>
    <xf numFmtId="3" fontId="7" fillId="0" borderId="39" xfId="0" applyNumberFormat="1" applyFont="1" applyBorder="1" applyAlignment="1">
      <alignment horizontal="center" vertical="top" wrapText="1"/>
    </xf>
    <xf numFmtId="3" fontId="7" fillId="0" borderId="1" xfId="0" applyNumberFormat="1" applyFont="1" applyBorder="1" applyAlignment="1">
      <alignment horizontal="center" vertical="top"/>
    </xf>
    <xf numFmtId="3" fontId="7" fillId="0" borderId="3" xfId="0" applyNumberFormat="1" applyFont="1" applyBorder="1" applyAlignment="1">
      <alignment horizontal="center" vertical="top"/>
    </xf>
    <xf numFmtId="3" fontId="7" fillId="0" borderId="19" xfId="0" applyNumberFormat="1" applyFont="1" applyBorder="1" applyAlignment="1">
      <alignment horizontal="center" vertical="top"/>
    </xf>
    <xf numFmtId="3" fontId="7" fillId="0" borderId="20" xfId="0" applyNumberFormat="1" applyFont="1" applyBorder="1" applyAlignment="1">
      <alignment horizontal="center" vertical="top"/>
    </xf>
    <xf numFmtId="3" fontId="7" fillId="0" borderId="21" xfId="0" applyNumberFormat="1" applyFont="1" applyBorder="1" applyAlignment="1">
      <alignment horizontal="center" vertical="top"/>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6"/>
  <sheetViews>
    <sheetView showGridLines="0" tabSelected="1" zoomScale="85" zoomScaleNormal="85" workbookViewId="0">
      <selection activeCell="A2" sqref="A2"/>
    </sheetView>
  </sheetViews>
  <sheetFormatPr defaultColWidth="8.85546875" defaultRowHeight="14.25"/>
  <cols>
    <col min="1" max="1" width="13.85546875" style="2" customWidth="1"/>
    <col min="2" max="2" width="17.7109375" style="17" customWidth="1"/>
    <col min="3" max="3" width="29.42578125" style="17" customWidth="1"/>
    <col min="4" max="4" width="27.28515625" style="18" customWidth="1"/>
    <col min="5" max="5" width="18.42578125" style="17" bestFit="1" customWidth="1"/>
    <col min="6" max="6" width="20" style="17" customWidth="1"/>
    <col min="7" max="7" width="15.140625" style="2" bestFit="1" customWidth="1"/>
    <col min="8" max="8" width="11.85546875" style="2" customWidth="1"/>
    <col min="9" max="9" width="14.28515625" style="2" customWidth="1"/>
    <col min="10" max="10" width="51" style="8" customWidth="1"/>
    <col min="11" max="11" width="20.5703125" style="2" customWidth="1"/>
    <col min="12" max="12" width="15.42578125" style="2" customWidth="1"/>
    <col min="13" max="13" width="19.28515625" style="2" bestFit="1" customWidth="1"/>
    <col min="14" max="16384" width="8.85546875" style="2"/>
  </cols>
  <sheetData>
    <row r="1" spans="1:10" ht="15">
      <c r="A1" s="37" t="s">
        <v>0</v>
      </c>
      <c r="C1" s="27"/>
    </row>
    <row r="2" spans="1:10" ht="15">
      <c r="A2" s="37"/>
      <c r="C2" s="27"/>
    </row>
    <row r="3" spans="1:10" ht="15">
      <c r="A3" s="139" t="s">
        <v>1</v>
      </c>
      <c r="B3" s="140"/>
      <c r="C3" s="140"/>
      <c r="D3" s="141"/>
      <c r="E3" s="140"/>
      <c r="F3" s="140"/>
      <c r="G3" s="142"/>
      <c r="H3" s="142"/>
      <c r="I3" s="142"/>
      <c r="J3" s="143"/>
    </row>
    <row r="4" spans="1:10" ht="47.45" customHeight="1">
      <c r="A4" s="221" t="s">
        <v>2</v>
      </c>
      <c r="B4" s="222"/>
      <c r="C4" s="222"/>
      <c r="D4" s="222"/>
      <c r="E4" s="222"/>
      <c r="F4" s="222"/>
      <c r="G4" s="222"/>
      <c r="H4" s="222"/>
      <c r="I4" s="222"/>
      <c r="J4" s="223"/>
    </row>
    <row r="5" spans="1:10" ht="15">
      <c r="A5" s="37"/>
      <c r="C5" s="27"/>
    </row>
    <row r="6" spans="1:10" ht="15.6" customHeight="1">
      <c r="A6" s="139" t="s">
        <v>3</v>
      </c>
      <c r="B6" s="140"/>
      <c r="C6" s="140"/>
      <c r="D6" s="141"/>
      <c r="E6" s="140"/>
      <c r="F6" s="140"/>
      <c r="G6" s="142"/>
      <c r="H6" s="142"/>
      <c r="I6" s="142"/>
      <c r="J6" s="143"/>
    </row>
    <row r="7" spans="1:10" ht="15.6" customHeight="1">
      <c r="A7" s="154"/>
      <c r="B7" s="7"/>
      <c r="C7" s="7"/>
      <c r="D7" s="41"/>
      <c r="E7" s="7"/>
      <c r="F7" s="7"/>
      <c r="G7"/>
      <c r="H7"/>
      <c r="I7"/>
      <c r="J7" s="146"/>
    </row>
    <row r="8" spans="1:10" ht="15.6" customHeight="1">
      <c r="A8" s="155" t="s">
        <v>4</v>
      </c>
      <c r="B8" s="7"/>
      <c r="C8" s="7"/>
      <c r="D8" s="41"/>
      <c r="E8" s="7"/>
      <c r="F8" s="7"/>
      <c r="G8"/>
      <c r="H8"/>
      <c r="I8"/>
      <c r="J8" s="146"/>
    </row>
    <row r="9" spans="1:10" ht="15.6" customHeight="1">
      <c r="A9" s="155" t="s">
        <v>5</v>
      </c>
      <c r="B9" s="7"/>
      <c r="C9" s="7"/>
      <c r="D9" s="41"/>
      <c r="E9" s="7"/>
      <c r="F9" s="7"/>
      <c r="G9"/>
      <c r="H9"/>
      <c r="I9"/>
      <c r="J9" s="146"/>
    </row>
    <row r="10" spans="1:10" ht="15.6" customHeight="1">
      <c r="A10" s="155"/>
      <c r="B10" s="7"/>
      <c r="C10" s="7"/>
      <c r="D10" s="41"/>
      <c r="E10" s="7"/>
      <c r="F10" s="7"/>
      <c r="G10"/>
      <c r="H10"/>
      <c r="I10"/>
      <c r="J10" s="146"/>
    </row>
    <row r="11" spans="1:10" ht="15.6" customHeight="1">
      <c r="A11" s="155" t="s">
        <v>6</v>
      </c>
      <c r="B11" s="7"/>
      <c r="C11" s="7"/>
      <c r="D11" s="41"/>
      <c r="E11" s="7"/>
      <c r="F11" s="7"/>
      <c r="G11"/>
      <c r="H11"/>
      <c r="I11"/>
      <c r="J11" s="146"/>
    </row>
    <row r="12" spans="1:10" ht="15.6" customHeight="1">
      <c r="A12" s="155" t="s">
        <v>7</v>
      </c>
      <c r="B12" s="7"/>
      <c r="C12" s="7"/>
      <c r="D12" s="41"/>
      <c r="E12" s="7"/>
      <c r="F12" s="7"/>
      <c r="G12"/>
      <c r="H12"/>
      <c r="I12"/>
      <c r="J12" s="146"/>
    </row>
    <row r="13" spans="1:10" ht="15.6" customHeight="1">
      <c r="A13" s="155" t="s">
        <v>8</v>
      </c>
      <c r="B13" s="7"/>
      <c r="C13" s="7"/>
      <c r="D13" s="41"/>
      <c r="E13" s="7"/>
      <c r="F13" s="7"/>
      <c r="G13"/>
      <c r="H13"/>
      <c r="I13"/>
      <c r="J13" s="146"/>
    </row>
    <row r="14" spans="1:10" ht="15.6" customHeight="1">
      <c r="A14" s="154"/>
      <c r="B14" s="7"/>
      <c r="C14" s="7"/>
      <c r="D14" s="41"/>
      <c r="E14" s="7"/>
      <c r="F14" s="7"/>
      <c r="G14"/>
      <c r="H14"/>
      <c r="I14"/>
      <c r="J14" s="146"/>
    </row>
    <row r="15" spans="1:10" ht="15.6" customHeight="1">
      <c r="A15" s="155" t="s">
        <v>9</v>
      </c>
      <c r="B15" s="7"/>
      <c r="C15" s="7"/>
      <c r="D15" s="41"/>
      <c r="E15" s="7"/>
      <c r="F15" s="7"/>
      <c r="G15"/>
      <c r="H15"/>
      <c r="I15"/>
      <c r="J15" s="146"/>
    </row>
    <row r="16" spans="1:10" ht="15.6" customHeight="1">
      <c r="A16" s="156" t="s">
        <v>10</v>
      </c>
      <c r="B16" s="7"/>
      <c r="C16" s="7"/>
      <c r="D16" s="41"/>
      <c r="E16" s="7"/>
      <c r="F16" s="7"/>
      <c r="G16"/>
      <c r="H16"/>
      <c r="I16"/>
      <c r="J16" s="146"/>
    </row>
    <row r="17" spans="1:10" ht="15.6" customHeight="1">
      <c r="A17" s="156"/>
      <c r="B17" s="7"/>
      <c r="C17" s="7"/>
      <c r="D17" s="41"/>
      <c r="E17" s="7"/>
      <c r="F17" s="7"/>
      <c r="G17"/>
      <c r="H17"/>
      <c r="I17"/>
      <c r="J17" s="146"/>
    </row>
    <row r="18" spans="1:10" ht="15.6" customHeight="1">
      <c r="A18" s="157" t="s">
        <v>11</v>
      </c>
      <c r="B18" s="5" t="s">
        <v>12</v>
      </c>
      <c r="C18" s="7"/>
      <c r="D18" s="41"/>
      <c r="E18" s="7"/>
      <c r="F18" s="7"/>
      <c r="G18"/>
      <c r="H18"/>
      <c r="I18"/>
      <c r="J18" s="146"/>
    </row>
    <row r="19" spans="1:10" ht="15.6" customHeight="1">
      <c r="A19" s="157" t="s">
        <v>13</v>
      </c>
      <c r="B19" s="5" t="s">
        <v>14</v>
      </c>
      <c r="C19" s="7"/>
      <c r="D19" s="41"/>
      <c r="E19" s="7"/>
      <c r="F19" s="7"/>
      <c r="G19"/>
      <c r="H19"/>
      <c r="I19"/>
      <c r="J19" s="146"/>
    </row>
    <row r="20" spans="1:10" ht="15.6" customHeight="1">
      <c r="A20" s="157" t="s">
        <v>15</v>
      </c>
      <c r="B20" s="5" t="s">
        <v>16</v>
      </c>
      <c r="C20" s="7"/>
      <c r="D20" s="41"/>
      <c r="E20" s="7"/>
      <c r="F20" s="7"/>
      <c r="G20"/>
      <c r="H20"/>
      <c r="I20"/>
      <c r="J20" s="146"/>
    </row>
    <row r="21" spans="1:10" ht="15.6" customHeight="1">
      <c r="A21" s="157" t="s">
        <v>17</v>
      </c>
      <c r="B21" s="5" t="s">
        <v>18</v>
      </c>
      <c r="C21" s="7"/>
      <c r="D21" s="41"/>
      <c r="E21" s="7"/>
      <c r="F21" s="7"/>
      <c r="G21"/>
      <c r="H21"/>
      <c r="I21"/>
      <c r="J21" s="146"/>
    </row>
    <row r="22" spans="1:10" ht="15.6" customHeight="1">
      <c r="A22" s="157" t="s">
        <v>19</v>
      </c>
      <c r="B22" s="5" t="s">
        <v>20</v>
      </c>
      <c r="C22" s="7"/>
      <c r="D22" s="41"/>
      <c r="E22" s="7"/>
      <c r="F22" s="7"/>
      <c r="G22"/>
      <c r="H22"/>
      <c r="I22"/>
      <c r="J22" s="146"/>
    </row>
    <row r="23" spans="1:10" ht="15.6" customHeight="1">
      <c r="A23" s="157"/>
      <c r="B23" s="5"/>
      <c r="C23" s="7"/>
      <c r="D23" s="41"/>
      <c r="E23" s="7"/>
      <c r="F23" s="7"/>
      <c r="G23"/>
      <c r="H23"/>
      <c r="I23"/>
      <c r="J23" s="146"/>
    </row>
    <row r="24" spans="1:10" ht="15.6" customHeight="1">
      <c r="A24" s="156" t="s">
        <v>21</v>
      </c>
      <c r="B24" s="7"/>
      <c r="C24" s="7"/>
      <c r="D24" s="41"/>
      <c r="E24" s="7"/>
      <c r="F24" s="7"/>
      <c r="G24"/>
      <c r="H24"/>
      <c r="I24"/>
      <c r="J24" s="146"/>
    </row>
    <row r="25" spans="1:10" ht="15.6" customHeight="1">
      <c r="A25" s="156"/>
      <c r="B25" s="7"/>
      <c r="C25" s="7"/>
      <c r="D25" s="41"/>
      <c r="E25" s="7"/>
      <c r="F25" s="7"/>
      <c r="G25"/>
      <c r="H25"/>
      <c r="I25"/>
      <c r="J25" s="146"/>
    </row>
    <row r="26" spans="1:10" ht="15.6" customHeight="1">
      <c r="A26" s="157" t="s">
        <v>22</v>
      </c>
      <c r="B26" s="5" t="s">
        <v>23</v>
      </c>
      <c r="C26" s="7"/>
      <c r="D26" s="41"/>
      <c r="E26" s="7"/>
      <c r="F26" s="7"/>
      <c r="G26"/>
      <c r="H26"/>
      <c r="I26"/>
      <c r="J26" s="146"/>
    </row>
    <row r="27" spans="1:10" ht="15.6" customHeight="1">
      <c r="A27" s="157" t="s">
        <v>24</v>
      </c>
      <c r="B27" s="2" t="s">
        <v>25</v>
      </c>
      <c r="C27" s="7"/>
      <c r="D27" s="41"/>
      <c r="E27" s="7"/>
      <c r="F27" s="7"/>
      <c r="G27"/>
      <c r="H27"/>
      <c r="I27"/>
      <c r="J27" s="146"/>
    </row>
    <row r="28" spans="1:10" ht="15.6" customHeight="1">
      <c r="A28" s="154"/>
      <c r="B28" s="7"/>
      <c r="C28" s="7"/>
      <c r="D28" s="41"/>
      <c r="E28" s="7"/>
      <c r="F28" s="7"/>
      <c r="G28"/>
      <c r="H28"/>
      <c r="I28"/>
      <c r="J28" s="146"/>
    </row>
    <row r="29" spans="1:10" ht="15.6" customHeight="1">
      <c r="A29" s="158" t="s">
        <v>26</v>
      </c>
      <c r="B29" s="7"/>
      <c r="C29" s="7"/>
      <c r="D29" s="41"/>
      <c r="E29" s="7"/>
      <c r="F29" s="7"/>
      <c r="G29"/>
      <c r="H29"/>
      <c r="I29"/>
      <c r="J29" s="146"/>
    </row>
    <row r="30" spans="1:10" ht="15.6" customHeight="1">
      <c r="A30" s="227"/>
      <c r="B30" s="228"/>
      <c r="C30" s="228"/>
      <c r="D30" s="228"/>
      <c r="E30" s="228"/>
      <c r="F30" s="228"/>
      <c r="G30" s="228"/>
      <c r="H30" s="228"/>
      <c r="I30" s="228"/>
      <c r="J30" s="229"/>
    </row>
    <row r="31" spans="1:10" ht="15">
      <c r="A31" s="37"/>
      <c r="C31" s="27"/>
    </row>
    <row r="32" spans="1:10" ht="15">
      <c r="A32" s="37"/>
      <c r="C32" s="27"/>
    </row>
    <row r="33" spans="1:10" ht="15">
      <c r="A33" s="139" t="s">
        <v>27</v>
      </c>
      <c r="B33" s="140"/>
      <c r="C33" s="140"/>
      <c r="D33" s="141"/>
      <c r="E33" s="140"/>
      <c r="F33" s="140"/>
      <c r="G33" s="142"/>
      <c r="H33" s="142"/>
      <c r="I33" s="142"/>
      <c r="J33" s="143"/>
    </row>
    <row r="34" spans="1:10">
      <c r="A34" s="224"/>
      <c r="B34" s="225"/>
      <c r="C34" s="225"/>
      <c r="D34" s="225"/>
      <c r="E34" s="225"/>
      <c r="F34" s="225"/>
      <c r="G34" s="225"/>
      <c r="H34" s="225"/>
      <c r="I34" s="225"/>
      <c r="J34" s="226"/>
    </row>
    <row r="35" spans="1:10">
      <c r="A35" s="144">
        <v>1</v>
      </c>
      <c r="B35" s="8" t="s">
        <v>28</v>
      </c>
      <c r="J35" s="145"/>
    </row>
    <row r="36" spans="1:10">
      <c r="A36" s="144">
        <v>2</v>
      </c>
      <c r="B36" s="8" t="s">
        <v>29</v>
      </c>
      <c r="J36" s="145"/>
    </row>
    <row r="37" spans="1:10">
      <c r="A37" s="144">
        <v>3</v>
      </c>
      <c r="B37" s="8" t="s">
        <v>30</v>
      </c>
      <c r="J37" s="145"/>
    </row>
    <row r="38" spans="1:10">
      <c r="A38" s="144">
        <v>4</v>
      </c>
      <c r="B38" s="8" t="s">
        <v>31</v>
      </c>
      <c r="J38" s="145"/>
    </row>
    <row r="39" spans="1:10">
      <c r="A39" s="144">
        <v>5</v>
      </c>
      <c r="B39" s="2" t="s">
        <v>32</v>
      </c>
      <c r="J39" s="145"/>
    </row>
    <row r="40" spans="1:10">
      <c r="A40" s="144"/>
      <c r="B40" s="8" t="s">
        <v>33</v>
      </c>
      <c r="J40" s="145"/>
    </row>
    <row r="41" spans="1:10">
      <c r="A41" s="144">
        <v>6</v>
      </c>
      <c r="B41" s="5" t="s">
        <v>34</v>
      </c>
      <c r="C41" s="7"/>
      <c r="D41" s="41"/>
      <c r="E41" s="7"/>
      <c r="F41" s="7"/>
      <c r="G41"/>
      <c r="H41"/>
      <c r="I41"/>
      <c r="J41" s="146"/>
    </row>
    <row r="42" spans="1:10">
      <c r="A42" s="144"/>
      <c r="B42" s="5" t="s">
        <v>35</v>
      </c>
      <c r="C42" s="7"/>
      <c r="D42" s="41"/>
      <c r="E42" s="7"/>
      <c r="F42" s="7"/>
      <c r="G42"/>
      <c r="H42"/>
      <c r="I42"/>
      <c r="J42" s="146"/>
    </row>
    <row r="43" spans="1:10">
      <c r="A43" s="144">
        <v>7</v>
      </c>
      <c r="B43" s="8" t="s">
        <v>36</v>
      </c>
      <c r="J43" s="145"/>
    </row>
    <row r="44" spans="1:10">
      <c r="A44" s="144"/>
      <c r="B44" s="8" t="s">
        <v>37</v>
      </c>
      <c r="J44" s="145"/>
    </row>
    <row r="45" spans="1:10">
      <c r="A45" s="144">
        <v>8</v>
      </c>
      <c r="B45" s="8" t="s">
        <v>38</v>
      </c>
      <c r="J45" s="145"/>
    </row>
    <row r="46" spans="1:10">
      <c r="A46" s="144">
        <v>9</v>
      </c>
      <c r="B46" s="5" t="s">
        <v>39</v>
      </c>
      <c r="C46" s="7"/>
      <c r="D46" s="41"/>
      <c r="E46" s="7"/>
      <c r="F46" s="7"/>
      <c r="G46"/>
      <c r="H46"/>
      <c r="I46"/>
      <c r="J46" s="146"/>
    </row>
    <row r="47" spans="1:10">
      <c r="A47" s="147"/>
      <c r="B47" s="5" t="s">
        <v>40</v>
      </c>
      <c r="C47" s="7"/>
      <c r="D47" s="41"/>
      <c r="E47" s="7"/>
      <c r="F47" s="7"/>
      <c r="G47"/>
      <c r="H47"/>
      <c r="I47"/>
      <c r="J47" s="146"/>
    </row>
    <row r="48" spans="1:10">
      <c r="A48" s="148"/>
      <c r="B48" s="149"/>
      <c r="C48" s="150"/>
      <c r="D48" s="151"/>
      <c r="E48" s="150"/>
      <c r="F48" s="150"/>
      <c r="G48" s="152"/>
      <c r="H48" s="152"/>
      <c r="I48" s="152"/>
      <c r="J48" s="153"/>
    </row>
    <row r="49" spans="1:9">
      <c r="A49" s="37"/>
      <c r="B49" s="8"/>
    </row>
    <row r="50" spans="1:9">
      <c r="A50" s="159" t="s">
        <v>11</v>
      </c>
      <c r="B50" s="8"/>
    </row>
    <row r="51" spans="1:9">
      <c r="A51" s="37"/>
      <c r="B51" s="8"/>
    </row>
    <row r="52" spans="1:9">
      <c r="A52" s="8" t="s">
        <v>41</v>
      </c>
      <c r="B52" s="8"/>
    </row>
    <row r="53" spans="1:9">
      <c r="A53" s="37"/>
      <c r="C53" s="27"/>
    </row>
    <row r="54" spans="1:9">
      <c r="A54" s="160" t="s">
        <v>42</v>
      </c>
      <c r="B54" s="161"/>
      <c r="C54" s="164">
        <v>44652</v>
      </c>
      <c r="E54" s="2"/>
    </row>
    <row r="55" spans="1:9">
      <c r="A55" s="162" t="s">
        <v>43</v>
      </c>
      <c r="B55" s="149"/>
      <c r="C55" s="163">
        <v>1.47E-2</v>
      </c>
    </row>
    <row r="56" spans="1:9">
      <c r="E56" s="2"/>
    </row>
    <row r="57" spans="1:9">
      <c r="A57" s="159" t="s">
        <v>13</v>
      </c>
      <c r="E57" s="2"/>
    </row>
    <row r="58" spans="1:9">
      <c r="E58" s="2"/>
    </row>
    <row r="59" spans="1:9">
      <c r="A59" s="165" t="s">
        <v>44</v>
      </c>
      <c r="E59" s="2"/>
    </row>
    <row r="60" spans="1:9">
      <c r="A60" s="165" t="s">
        <v>45</v>
      </c>
      <c r="E60" s="2"/>
    </row>
    <row r="61" spans="1:9">
      <c r="E61" s="2"/>
    </row>
    <row r="62" spans="1:9">
      <c r="A62" s="139" t="s">
        <v>46</v>
      </c>
      <c r="B62" s="168"/>
      <c r="C62" s="140"/>
      <c r="D62" s="141"/>
      <c r="E62" s="169"/>
      <c r="H62" s="1"/>
      <c r="I62" s="3"/>
    </row>
    <row r="63" spans="1:9">
      <c r="A63" s="170"/>
      <c r="B63" s="166" t="s">
        <v>47</v>
      </c>
      <c r="C63" s="166" t="s">
        <v>48</v>
      </c>
      <c r="D63" s="167" t="s">
        <v>49</v>
      </c>
      <c r="E63" s="171" t="s">
        <v>50</v>
      </c>
      <c r="H63" s="1"/>
      <c r="I63" s="3"/>
    </row>
    <row r="64" spans="1:9">
      <c r="A64" s="170">
        <v>1</v>
      </c>
      <c r="B64" s="21">
        <v>14</v>
      </c>
      <c r="C64" s="38">
        <v>45016</v>
      </c>
      <c r="D64" s="18">
        <f t="shared" ref="D64:D67" si="0">1/(1+$C$55)^A64</f>
        <v>0.9855129594954174</v>
      </c>
      <c r="E64" s="172">
        <f>B64*D64</f>
        <v>13.797181432935844</v>
      </c>
      <c r="H64" s="1"/>
      <c r="I64" s="3"/>
    </row>
    <row r="65" spans="1:10">
      <c r="A65" s="170">
        <f>A64+1</f>
        <v>2</v>
      </c>
      <c r="B65" s="21">
        <v>14</v>
      </c>
      <c r="C65" s="38">
        <v>45382</v>
      </c>
      <c r="D65" s="18">
        <f t="shared" si="0"/>
        <v>0.97123579333341636</v>
      </c>
      <c r="E65" s="172">
        <f t="shared" ref="E65:E67" si="1">B65*D65</f>
        <v>13.597301106667828</v>
      </c>
      <c r="H65" s="1"/>
      <c r="I65" s="3"/>
    </row>
    <row r="66" spans="1:10">
      <c r="A66" s="170">
        <f t="shared" ref="A66:A67" si="2">A65+1</f>
        <v>3</v>
      </c>
      <c r="B66" s="21">
        <v>14</v>
      </c>
      <c r="C66" s="38">
        <v>45747</v>
      </c>
      <c r="D66" s="18">
        <f t="shared" si="0"/>
        <v>0.95716546105589484</v>
      </c>
      <c r="E66" s="172">
        <f t="shared" si="1"/>
        <v>13.400316454782528</v>
      </c>
      <c r="H66" s="1"/>
      <c r="I66" s="3"/>
    </row>
    <row r="67" spans="1:10">
      <c r="A67" s="170">
        <f t="shared" si="2"/>
        <v>4</v>
      </c>
      <c r="B67" s="21">
        <v>14</v>
      </c>
      <c r="C67" s="38">
        <v>46112</v>
      </c>
      <c r="D67" s="18">
        <f t="shared" si="0"/>
        <v>0.94329896625199072</v>
      </c>
      <c r="E67" s="173">
        <f t="shared" si="1"/>
        <v>13.20618552752787</v>
      </c>
      <c r="H67" s="1"/>
      <c r="I67" s="3"/>
    </row>
    <row r="68" spans="1:10">
      <c r="A68" s="174"/>
      <c r="B68" s="175"/>
      <c r="C68" s="176"/>
      <c r="D68" s="151"/>
      <c r="E68" s="177">
        <f>SUM(E64:E67)</f>
        <v>54.00098452191407</v>
      </c>
    </row>
    <row r="69" spans="1:10">
      <c r="E69" s="2"/>
    </row>
    <row r="70" spans="1:10">
      <c r="A70" s="159" t="s">
        <v>15</v>
      </c>
      <c r="E70" s="2"/>
    </row>
    <row r="71" spans="1:10">
      <c r="E71" s="2"/>
    </row>
    <row r="72" spans="1:10">
      <c r="A72" s="2" t="s">
        <v>51</v>
      </c>
      <c r="E72" s="2"/>
    </row>
    <row r="73" spans="1:10">
      <c r="A73" s="2" t="s">
        <v>52</v>
      </c>
      <c r="B73" s="21"/>
      <c r="C73" s="38"/>
      <c r="E73" s="39"/>
    </row>
    <row r="74" spans="1:10">
      <c r="A74" s="2" t="s">
        <v>53</v>
      </c>
      <c r="B74" s="21"/>
      <c r="C74" s="38"/>
      <c r="E74" s="39"/>
    </row>
    <row r="75" spans="1:10">
      <c r="E75" s="2"/>
    </row>
    <row r="76" spans="1:10" customFormat="1">
      <c r="A76" s="178" t="s">
        <v>54</v>
      </c>
      <c r="B76" s="140"/>
      <c r="C76" s="140"/>
      <c r="D76" s="141"/>
      <c r="E76" s="169"/>
      <c r="F76" s="7"/>
      <c r="J76" s="5"/>
    </row>
    <row r="77" spans="1:10" customFormat="1">
      <c r="A77" s="179">
        <f>SUM(E64:E67)</f>
        <v>54.00098452191407</v>
      </c>
      <c r="B77" s="6" t="s">
        <v>55</v>
      </c>
      <c r="C77" s="7"/>
      <c r="D77" s="41"/>
      <c r="E77" s="180"/>
      <c r="F77" s="7"/>
    </row>
    <row r="78" spans="1:10" customFormat="1">
      <c r="A78" s="181"/>
      <c r="D78" s="41"/>
      <c r="E78" s="180"/>
    </row>
    <row r="79" spans="1:10" customFormat="1">
      <c r="A79" s="157"/>
      <c r="B79" s="41"/>
      <c r="C79" s="7"/>
      <c r="D79" s="7"/>
      <c r="E79" s="182"/>
    </row>
    <row r="80" spans="1:10" s="40" customFormat="1">
      <c r="A80" s="183" t="s">
        <v>56</v>
      </c>
      <c r="B80" s="42" t="s">
        <v>57</v>
      </c>
      <c r="C80" s="44" t="s">
        <v>58</v>
      </c>
      <c r="D80" s="44" t="s">
        <v>59</v>
      </c>
      <c r="E80" s="184" t="s">
        <v>60</v>
      </c>
    </row>
    <row r="81" spans="1:11" customFormat="1">
      <c r="A81" s="185" t="s">
        <v>61</v>
      </c>
      <c r="B81" s="111">
        <f>A77</f>
        <v>54.00098452191407</v>
      </c>
      <c r="C81" s="112">
        <f>B81*$C$55</f>
        <v>0.79381447247213677</v>
      </c>
      <c r="D81" s="113">
        <f>-B64</f>
        <v>-14</v>
      </c>
      <c r="E81" s="186">
        <f>B81+C81+D81</f>
        <v>40.794798994386205</v>
      </c>
    </row>
    <row r="82" spans="1:11" customFormat="1">
      <c r="A82" s="185" t="s">
        <v>62</v>
      </c>
      <c r="B82" s="111">
        <f>E81</f>
        <v>40.794798994386205</v>
      </c>
      <c r="C82" s="112">
        <f t="shared" ref="C82:C84" si="3">B82*$C$55</f>
        <v>0.59968354521747724</v>
      </c>
      <c r="D82" s="113">
        <f>-B65</f>
        <v>-14</v>
      </c>
      <c r="E82" s="186">
        <f t="shared" ref="E82:E84" si="4">B82+C82+D82</f>
        <v>27.394482539603686</v>
      </c>
    </row>
    <row r="83" spans="1:11" customFormat="1">
      <c r="A83" s="185" t="s">
        <v>63</v>
      </c>
      <c r="B83" s="111">
        <f>E82</f>
        <v>27.394482539603686</v>
      </c>
      <c r="C83" s="112">
        <f t="shared" si="3"/>
        <v>0.40269889333217418</v>
      </c>
      <c r="D83" s="113">
        <f>-B66</f>
        <v>-14</v>
      </c>
      <c r="E83" s="186">
        <f t="shared" si="4"/>
        <v>13.797181432935862</v>
      </c>
    </row>
    <row r="84" spans="1:11" customFormat="1">
      <c r="A84" s="187" t="s">
        <v>64</v>
      </c>
      <c r="B84" s="188">
        <f t="shared" ref="B84" si="5">E83</f>
        <v>13.797181432935862</v>
      </c>
      <c r="C84" s="189">
        <f t="shared" si="3"/>
        <v>0.20281856706415716</v>
      </c>
      <c r="D84" s="190">
        <f>-B67</f>
        <v>-14</v>
      </c>
      <c r="E84" s="191">
        <f t="shared" si="4"/>
        <v>1.9539925233402755E-14</v>
      </c>
    </row>
    <row r="85" spans="1:11">
      <c r="E85" s="2"/>
    </row>
    <row r="86" spans="1:11">
      <c r="A86" s="159" t="s">
        <v>65</v>
      </c>
      <c r="E86" s="2"/>
    </row>
    <row r="87" spans="1:11">
      <c r="E87" s="2"/>
    </row>
    <row r="88" spans="1:11">
      <c r="A88" s="139" t="s">
        <v>66</v>
      </c>
      <c r="B88" s="140"/>
      <c r="C88" s="169"/>
      <c r="E88" s="97"/>
    </row>
    <row r="89" spans="1:11">
      <c r="A89" s="192">
        <v>54</v>
      </c>
      <c r="B89" s="8" t="s">
        <v>67</v>
      </c>
      <c r="C89" s="193"/>
      <c r="E89" s="19"/>
    </row>
    <row r="90" spans="1:11">
      <c r="A90" s="194">
        <v>0</v>
      </c>
      <c r="B90" s="8" t="s">
        <v>68</v>
      </c>
      <c r="C90" s="193"/>
      <c r="E90" s="19"/>
    </row>
    <row r="91" spans="1:11">
      <c r="A91" s="192">
        <v>54</v>
      </c>
      <c r="B91" s="8" t="s">
        <v>69</v>
      </c>
      <c r="C91" s="193"/>
      <c r="E91" s="19"/>
      <c r="I91" s="36"/>
    </row>
    <row r="92" spans="1:11">
      <c r="A92" s="195">
        <v>13.5</v>
      </c>
      <c r="B92" s="149" t="s">
        <v>70</v>
      </c>
      <c r="C92" s="196"/>
      <c r="E92" s="19"/>
    </row>
    <row r="93" spans="1:11">
      <c r="E93" s="2"/>
    </row>
    <row r="94" spans="1:11" customFormat="1">
      <c r="A94" s="5" t="s">
        <v>71</v>
      </c>
      <c r="B94" s="45"/>
      <c r="C94" s="45"/>
      <c r="D94" s="45"/>
      <c r="E94" s="45"/>
      <c r="G94" s="46"/>
      <c r="H94" s="5"/>
      <c r="I94" s="46"/>
      <c r="J94" s="46"/>
      <c r="K94" s="46"/>
    </row>
    <row r="95" spans="1:11" customFormat="1">
      <c r="A95" s="49"/>
      <c r="B95" s="45"/>
      <c r="C95" s="45"/>
      <c r="D95" s="45"/>
      <c r="E95" s="45"/>
      <c r="G95" s="46"/>
      <c r="H95" s="5"/>
      <c r="I95" s="46"/>
      <c r="J95" s="46"/>
      <c r="K95" s="46"/>
    </row>
    <row r="96" spans="1:11" customFormat="1">
      <c r="A96" s="197" t="s">
        <v>72</v>
      </c>
      <c r="B96" s="142"/>
      <c r="C96" s="198"/>
      <c r="D96" s="142"/>
      <c r="E96" s="199"/>
      <c r="G96" s="46"/>
      <c r="H96" s="5"/>
      <c r="I96" s="46"/>
      <c r="J96" s="46"/>
      <c r="K96" s="46"/>
    </row>
    <row r="97" spans="1:11" customFormat="1">
      <c r="A97" s="200">
        <f>E68</f>
        <v>54.00098452191407</v>
      </c>
      <c r="B97" s="40" t="s">
        <v>73</v>
      </c>
      <c r="E97" s="182"/>
      <c r="G97" s="46"/>
      <c r="H97" s="5"/>
      <c r="I97" s="46"/>
      <c r="J97" s="46"/>
      <c r="K97" s="46"/>
    </row>
    <row r="98" spans="1:11" customFormat="1">
      <c r="A98" s="155"/>
      <c r="E98" s="182"/>
      <c r="G98" s="46"/>
      <c r="H98" s="5"/>
      <c r="I98" s="46"/>
      <c r="J98" s="46"/>
      <c r="K98" s="46"/>
    </row>
    <row r="99" spans="1:11" s="40" customFormat="1">
      <c r="A99" s="154" t="s">
        <v>56</v>
      </c>
      <c r="B99" s="69" t="s">
        <v>74</v>
      </c>
      <c r="C99" s="43" t="s">
        <v>75</v>
      </c>
      <c r="D99" s="40" t="s">
        <v>76</v>
      </c>
      <c r="E99" s="184" t="s">
        <v>77</v>
      </c>
      <c r="J99" s="70"/>
      <c r="K99" s="70"/>
    </row>
    <row r="100" spans="1:11" customFormat="1">
      <c r="A100" s="155" t="s">
        <v>61</v>
      </c>
      <c r="B100" s="113">
        <f>A97</f>
        <v>54.00098452191407</v>
      </c>
      <c r="C100" s="113">
        <f>-$A$97*25%</f>
        <v>-13.500246130478518</v>
      </c>
      <c r="D100" s="113">
        <f>SUM(B100:C100)</f>
        <v>40.500738391435554</v>
      </c>
      <c r="E100" s="201">
        <f>D100-E81</f>
        <v>-0.29406060295065117</v>
      </c>
      <c r="J100" s="46"/>
      <c r="K100" s="46"/>
    </row>
    <row r="101" spans="1:11" customFormat="1">
      <c r="A101" s="155" t="s">
        <v>62</v>
      </c>
      <c r="B101" s="113">
        <f>D100</f>
        <v>40.500738391435554</v>
      </c>
      <c r="C101" s="113">
        <f>-$A$97*25%</f>
        <v>-13.500246130478518</v>
      </c>
      <c r="D101" s="113">
        <f t="shared" ref="D101:D103" si="6">SUM(B101:C101)</f>
        <v>27.000492260957039</v>
      </c>
      <c r="E101" s="201">
        <f>D101-E82</f>
        <v>-0.3939902786466476</v>
      </c>
      <c r="J101" s="46"/>
      <c r="K101" s="46"/>
    </row>
    <row r="102" spans="1:11" customFormat="1">
      <c r="A102" s="155" t="s">
        <v>63</v>
      </c>
      <c r="B102" s="113">
        <f t="shared" ref="B102:B103" si="7">D101</f>
        <v>27.000492260957039</v>
      </c>
      <c r="C102" s="113">
        <f>-$A$97*25%</f>
        <v>-13.500246130478518</v>
      </c>
      <c r="D102" s="113">
        <f t="shared" si="6"/>
        <v>13.500246130478521</v>
      </c>
      <c r="E102" s="201">
        <f>D102-E83</f>
        <v>-0.29693530245734046</v>
      </c>
      <c r="J102" s="46"/>
      <c r="K102" s="46"/>
    </row>
    <row r="103" spans="1:11" customFormat="1">
      <c r="A103" s="202" t="s">
        <v>64</v>
      </c>
      <c r="B103" s="190">
        <f t="shared" si="7"/>
        <v>13.500246130478521</v>
      </c>
      <c r="C103" s="190">
        <f>-$A$97*25%</f>
        <v>-13.500246130478518</v>
      </c>
      <c r="D103" s="190">
        <f t="shared" si="6"/>
        <v>0</v>
      </c>
      <c r="E103" s="203">
        <f>D103-E84</f>
        <v>-1.9539925233402755E-14</v>
      </c>
      <c r="J103" s="46"/>
      <c r="K103" s="46"/>
    </row>
    <row r="105" spans="1:11">
      <c r="A105" s="6" t="s">
        <v>78</v>
      </c>
      <c r="B105" s="41"/>
      <c r="C105" s="47"/>
    </row>
    <row r="106" spans="1:11">
      <c r="A106" s="220">
        <f>SUM(B64:B67)</f>
        <v>56</v>
      </c>
      <c r="B106" s="142" t="s">
        <v>79</v>
      </c>
      <c r="C106" s="199"/>
    </row>
    <row r="107" spans="1:11">
      <c r="A107" s="218">
        <f>-SUM(C100:C103)</f>
        <v>54.00098452191407</v>
      </c>
      <c r="B107" t="s">
        <v>80</v>
      </c>
      <c r="C107" s="182"/>
    </row>
    <row r="108" spans="1:11">
      <c r="A108" s="218">
        <f>SUM(C81:C84)</f>
        <v>1.9990154780859453</v>
      </c>
      <c r="B108" t="s">
        <v>81</v>
      </c>
      <c r="C108" s="182"/>
    </row>
    <row r="109" spans="1:11">
      <c r="A109" s="217">
        <f>SUM(A107:A108)</f>
        <v>56.000000000000014</v>
      </c>
      <c r="B109" s="213" t="s">
        <v>82</v>
      </c>
      <c r="C109" s="219"/>
    </row>
    <row r="111" spans="1:11" ht="15.6" customHeight="1">
      <c r="A111" s="159" t="s">
        <v>22</v>
      </c>
      <c r="E111" s="19"/>
      <c r="H111" s="1"/>
      <c r="I111" s="36"/>
    </row>
    <row r="112" spans="1:11">
      <c r="E112" s="20"/>
      <c r="H112" s="1"/>
      <c r="I112" s="3"/>
    </row>
    <row r="113" spans="1:7">
      <c r="A113" s="2" t="s">
        <v>83</v>
      </c>
      <c r="E113" s="21"/>
      <c r="G113" s="3"/>
    </row>
    <row r="114" spans="1:7">
      <c r="A114" s="2" t="s">
        <v>84</v>
      </c>
      <c r="E114" s="21"/>
      <c r="G114" s="3"/>
    </row>
    <row r="115" spans="1:7">
      <c r="A115" s="2" t="s">
        <v>85</v>
      </c>
      <c r="E115" s="21"/>
      <c r="G115" s="3"/>
    </row>
    <row r="116" spans="1:7">
      <c r="A116" s="2" t="s">
        <v>86</v>
      </c>
      <c r="E116" s="21"/>
      <c r="G116" s="3"/>
    </row>
    <row r="117" spans="1:7">
      <c r="A117" s="4"/>
      <c r="E117" s="21"/>
      <c r="G117" s="3"/>
    </row>
    <row r="118" spans="1:7">
      <c r="A118" s="204" t="s">
        <v>87</v>
      </c>
      <c r="B118" s="140"/>
      <c r="C118" s="140"/>
      <c r="D118" s="141"/>
      <c r="E118" s="205"/>
      <c r="F118" s="169"/>
      <c r="G118" s="3"/>
    </row>
    <row r="119" spans="1:7">
      <c r="A119" s="155">
        <v>0</v>
      </c>
      <c r="B119" s="104">
        <v>44652</v>
      </c>
      <c r="C119" s="113">
        <f>-$A$89</f>
        <v>-54</v>
      </c>
      <c r="D119"/>
      <c r="E119"/>
      <c r="F119" s="180"/>
      <c r="G119" s="3"/>
    </row>
    <row r="120" spans="1:7">
      <c r="A120" s="155">
        <v>1</v>
      </c>
      <c r="B120" s="104">
        <v>45016</v>
      </c>
      <c r="C120" s="113">
        <f>B64</f>
        <v>14</v>
      </c>
      <c r="D120"/>
      <c r="E120" s="105">
        <f>1/(1+$B$127)^((B120-$C$54)/365)</f>
        <v>0.98554109384001454</v>
      </c>
      <c r="F120" s="206">
        <f t="shared" ref="F120:F123" si="8">C120*E120</f>
        <v>13.797575313760204</v>
      </c>
    </row>
    <row r="121" spans="1:7">
      <c r="A121" s="155">
        <v>2</v>
      </c>
      <c r="B121" s="104">
        <v>45382</v>
      </c>
      <c r="C121" s="113">
        <f>B65</f>
        <v>14</v>
      </c>
      <c r="D121"/>
      <c r="E121" s="105">
        <f>1/(1+$B$127)^((B121-$C$54)/365)</f>
        <v>0.97121352368333924</v>
      </c>
      <c r="F121" s="206">
        <f t="shared" si="8"/>
        <v>13.59698933156675</v>
      </c>
    </row>
    <row r="122" spans="1:7">
      <c r="A122" s="155">
        <v>3</v>
      </c>
      <c r="B122" s="104">
        <v>45747</v>
      </c>
      <c r="C122" s="113">
        <f>B66</f>
        <v>14</v>
      </c>
      <c r="D122"/>
      <c r="E122" s="105">
        <f>1/(1+$B$127)^((B122-$C$54)/365)</f>
        <v>0.95713254070147424</v>
      </c>
      <c r="F122" s="206">
        <f t="shared" si="8"/>
        <v>13.399855569820639</v>
      </c>
    </row>
    <row r="123" spans="1:7">
      <c r="A123" s="155">
        <v>4</v>
      </c>
      <c r="B123" s="104">
        <v>46112</v>
      </c>
      <c r="C123" s="113">
        <f>B67</f>
        <v>14</v>
      </c>
      <c r="D123"/>
      <c r="E123" s="105">
        <f>1/(1+$B$127)^((B123-$C$54)/365)</f>
        <v>0.94325570858540819</v>
      </c>
      <c r="F123" s="207">
        <f t="shared" si="8"/>
        <v>13.205579920195715</v>
      </c>
    </row>
    <row r="124" spans="1:7">
      <c r="A124" s="181"/>
      <c r="B124" s="104"/>
      <c r="C124" s="46"/>
      <c r="D124"/>
      <c r="E124" s="49" t="s">
        <v>88</v>
      </c>
      <c r="F124" s="208">
        <f>SUM(F120:F123)</f>
        <v>54.000000135343306</v>
      </c>
    </row>
    <row r="125" spans="1:7">
      <c r="A125" s="181"/>
      <c r="B125" s="104"/>
      <c r="C125" s="46"/>
      <c r="D125"/>
      <c r="E125" s="49" t="s">
        <v>89</v>
      </c>
      <c r="F125" s="206">
        <v>0</v>
      </c>
    </row>
    <row r="126" spans="1:7">
      <c r="A126" s="181"/>
      <c r="B126"/>
      <c r="C126"/>
      <c r="D126"/>
      <c r="E126" s="49" t="s">
        <v>90</v>
      </c>
      <c r="F126" s="209">
        <f>SUM(F120:F123)</f>
        <v>54.000000135343306</v>
      </c>
    </row>
    <row r="127" spans="1:7">
      <c r="A127" s="210"/>
      <c r="B127" s="211">
        <f>XIRR(C119:C123,B119:B123)</f>
        <v>1.4711633324623108E-2</v>
      </c>
      <c r="C127" s="212" t="s">
        <v>91</v>
      </c>
      <c r="D127" s="213"/>
      <c r="E127" s="214"/>
      <c r="F127" s="215"/>
    </row>
    <row r="129" spans="1:11">
      <c r="A129" s="159" t="s">
        <v>24</v>
      </c>
    </row>
    <row r="131" spans="1:11">
      <c r="A131" t="s">
        <v>92</v>
      </c>
      <c r="B131" s="137"/>
      <c r="C131" s="138"/>
      <c r="D131"/>
      <c r="E131" s="7"/>
      <c r="F131" s="7"/>
    </row>
    <row r="132" spans="1:11">
      <c r="A132" t="s">
        <v>93</v>
      </c>
      <c r="B132" s="137"/>
      <c r="C132" s="138"/>
      <c r="D132"/>
      <c r="E132" s="7"/>
      <c r="F132" s="7"/>
    </row>
    <row r="133" spans="1:11">
      <c r="A133" s="2" t="s">
        <v>94</v>
      </c>
    </row>
    <row r="135" spans="1:11">
      <c r="A135" s="178" t="s">
        <v>95</v>
      </c>
      <c r="B135" s="140"/>
      <c r="C135" s="140"/>
      <c r="D135" s="141"/>
      <c r="E135" s="169"/>
    </row>
    <row r="136" spans="1:11">
      <c r="A136" s="179"/>
      <c r="B136" s="6"/>
      <c r="C136" s="7"/>
      <c r="D136" s="41"/>
      <c r="E136" s="180"/>
    </row>
    <row r="137" spans="1:11">
      <c r="A137" s="157"/>
      <c r="B137" s="41"/>
      <c r="C137" s="7"/>
      <c r="D137" s="7"/>
      <c r="E137" s="182"/>
    </row>
    <row r="138" spans="1:11">
      <c r="A138" s="183" t="s">
        <v>56</v>
      </c>
      <c r="B138" s="42" t="s">
        <v>57</v>
      </c>
      <c r="C138" s="44" t="s">
        <v>96</v>
      </c>
      <c r="D138" s="44" t="s">
        <v>59</v>
      </c>
      <c r="E138" s="184" t="s">
        <v>60</v>
      </c>
    </row>
    <row r="139" spans="1:11">
      <c r="A139" s="185" t="s">
        <v>61</v>
      </c>
      <c r="B139" s="111">
        <f>F126</f>
        <v>54.000000135343306</v>
      </c>
      <c r="C139" s="111">
        <f>B139*$B$127</f>
        <v>0.79442820152076887</v>
      </c>
      <c r="D139" s="118">
        <f>C120</f>
        <v>14</v>
      </c>
      <c r="E139" s="186">
        <f>B139+C139-D139</f>
        <v>40.794428336864073</v>
      </c>
    </row>
    <row r="140" spans="1:11">
      <c r="A140" s="185" t="s">
        <v>62</v>
      </c>
      <c r="B140" s="111">
        <f>E139</f>
        <v>40.794428336864073</v>
      </c>
      <c r="C140" s="111">
        <f>B140*$B$127</f>
        <v>0.60015267137955874</v>
      </c>
      <c r="D140" s="118">
        <f>C121</f>
        <v>14</v>
      </c>
      <c r="E140" s="186">
        <f t="shared" ref="E140:E142" si="9">B140+C140-D140</f>
        <v>27.394581008243634</v>
      </c>
    </row>
    <row r="141" spans="1:11">
      <c r="A141" s="185" t="s">
        <v>63</v>
      </c>
      <c r="B141" s="111">
        <f>E140</f>
        <v>27.394581008243634</v>
      </c>
      <c r="C141" s="111">
        <f>B141*$B$127</f>
        <v>0.40301903087496432</v>
      </c>
      <c r="D141" s="118">
        <f>C122</f>
        <v>14</v>
      </c>
      <c r="E141" s="186">
        <f t="shared" si="9"/>
        <v>13.797600039118599</v>
      </c>
    </row>
    <row r="142" spans="1:11">
      <c r="A142" s="187" t="s">
        <v>64</v>
      </c>
      <c r="B142" s="188">
        <f t="shared" ref="B142" si="10">E141</f>
        <v>13.797600039118599</v>
      </c>
      <c r="C142" s="188">
        <f>B142*$B$127</f>
        <v>0.20298523253531828</v>
      </c>
      <c r="D142" s="216">
        <f>C123</f>
        <v>14</v>
      </c>
      <c r="E142" s="191">
        <f t="shared" si="9"/>
        <v>5.8527165391808467E-4</v>
      </c>
    </row>
    <row r="144" spans="1:11" customFormat="1">
      <c r="A144" s="49"/>
      <c r="B144" s="45"/>
      <c r="C144" s="45"/>
      <c r="D144" s="45"/>
      <c r="E144" s="45"/>
      <c r="G144" s="46"/>
      <c r="H144" s="5"/>
      <c r="I144" s="46"/>
      <c r="J144" s="46"/>
      <c r="K144" s="46"/>
    </row>
    <row r="145" spans="4:8" customFormat="1">
      <c r="D145" s="7"/>
      <c r="H145" s="5"/>
    </row>
    <row r="146" spans="4:8" customFormat="1">
      <c r="D146" s="7"/>
      <c r="H146" s="5"/>
    </row>
    <row r="147" spans="4:8" customFormat="1">
      <c r="D147" s="7"/>
      <c r="H147" s="5"/>
    </row>
    <row r="148" spans="4:8" customFormat="1">
      <c r="D148" s="48"/>
      <c r="H148" s="5"/>
    </row>
    <row r="149" spans="4:8" customFormat="1">
      <c r="D149" s="7"/>
      <c r="H149" s="5"/>
    </row>
    <row r="150" spans="4:8">
      <c r="E150" s="21"/>
      <c r="G150" s="3"/>
    </row>
    <row r="166" spans="1:6">
      <c r="A166"/>
      <c r="B166" s="137"/>
      <c r="C166" s="138"/>
      <c r="D166"/>
      <c r="E166" s="7"/>
      <c r="F166" s="7"/>
    </row>
  </sheetData>
  <mergeCells count="3">
    <mergeCell ref="A4:J4"/>
    <mergeCell ref="A34:J34"/>
    <mergeCell ref="A30:J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93"/>
  <sheetViews>
    <sheetView showGridLines="0" zoomScaleNormal="100" workbookViewId="0"/>
  </sheetViews>
  <sheetFormatPr defaultRowHeight="14.25" outlineLevelCol="1"/>
  <cols>
    <col min="1" max="1" width="39.7109375" style="5" customWidth="1"/>
    <col min="2" max="5" width="19.28515625" style="7" customWidth="1"/>
    <col min="6" max="6" width="21.28515625" style="96" hidden="1" customWidth="1" outlineLevel="1"/>
    <col min="7" max="7" width="8.85546875" hidden="1" customWidth="1" outlineLevel="1"/>
    <col min="8" max="8" width="8.85546875" customWidth="1" collapsed="1"/>
    <col min="10" max="10" width="10" bestFit="1" customWidth="1"/>
  </cols>
  <sheetData>
    <row r="1" spans="1:9" ht="15">
      <c r="A1" s="29" t="s">
        <v>97</v>
      </c>
    </row>
    <row r="2" spans="1:9" ht="15.75" thickBot="1">
      <c r="A2" s="6"/>
      <c r="B2" s="230" t="s">
        <v>98</v>
      </c>
      <c r="C2" s="231"/>
      <c r="D2" s="6" t="s">
        <v>99</v>
      </c>
    </row>
    <row r="3" spans="1:9" ht="15.75" thickBot="1">
      <c r="A3" s="35" t="s">
        <v>100</v>
      </c>
      <c r="B3" s="33" t="s">
        <v>101</v>
      </c>
      <c r="C3" s="34" t="s">
        <v>102</v>
      </c>
      <c r="D3" s="33" t="s">
        <v>103</v>
      </c>
      <c r="E3" s="34" t="s">
        <v>104</v>
      </c>
    </row>
    <row r="4" spans="1:9" ht="15.75">
      <c r="A4" s="135" t="s">
        <v>105</v>
      </c>
      <c r="B4" s="10"/>
      <c r="C4" s="11"/>
      <c r="D4" s="10"/>
      <c r="E4" s="11"/>
    </row>
    <row r="5" spans="1:9" ht="15">
      <c r="A5" s="5" t="s">
        <v>106</v>
      </c>
      <c r="B5" s="114">
        <f>'Scenario and Data'!C81</f>
        <v>0.79381447247213677</v>
      </c>
      <c r="C5" s="11"/>
      <c r="D5" s="114">
        <f>-'Scenario and Data'!C139</f>
        <v>-0.79442820152076887</v>
      </c>
      <c r="E5" s="11"/>
    </row>
    <row r="6" spans="1:9">
      <c r="A6" s="5" t="s">
        <v>107</v>
      </c>
      <c r="B6" s="10"/>
      <c r="C6" s="115">
        <f>-'Scenario and Data'!C100</f>
        <v>13.500246130478518</v>
      </c>
      <c r="D6" s="12"/>
      <c r="E6" s="13"/>
      <c r="F6" s="95"/>
      <c r="G6" t="s">
        <v>108</v>
      </c>
    </row>
    <row r="7" spans="1:9" s="5" customFormat="1" ht="15">
      <c r="A7" s="5" t="s">
        <v>109</v>
      </c>
      <c r="B7" s="10"/>
      <c r="C7" s="11"/>
      <c r="D7" s="30"/>
      <c r="E7" s="13">
        <f>-E15-D14</f>
        <v>-1.353433063400189E-7</v>
      </c>
      <c r="F7" s="96"/>
      <c r="I7" s="32"/>
    </row>
    <row r="8" spans="1:9" s="5" customFormat="1" ht="15.75" thickBot="1">
      <c r="A8" s="6" t="s">
        <v>110</v>
      </c>
      <c r="B8" s="116">
        <f>SUM(B5:B7)</f>
        <v>0.79381447247213677</v>
      </c>
      <c r="C8" s="117">
        <f>SUM(C5:C7)</f>
        <v>13.500246130478518</v>
      </c>
      <c r="D8" s="116">
        <f>SUM(D5:D7)</f>
        <v>-0.79442820152076887</v>
      </c>
      <c r="E8" s="117">
        <f>SUM(E5:E7)</f>
        <v>-1.353433063400189E-7</v>
      </c>
      <c r="F8" s="103"/>
      <c r="G8"/>
    </row>
    <row r="9" spans="1:9" s="5" customFormat="1" ht="16.5" thickTop="1" thickBot="1">
      <c r="A9" s="6"/>
      <c r="B9" s="16"/>
      <c r="C9" s="16"/>
      <c r="D9" s="22"/>
      <c r="E9" s="22"/>
      <c r="F9" s="96"/>
      <c r="G9"/>
    </row>
    <row r="10" spans="1:9" s="5" customFormat="1" ht="16.5" thickBot="1">
      <c r="A10" s="135" t="s">
        <v>111</v>
      </c>
      <c r="B10" s="33" t="s">
        <v>101</v>
      </c>
      <c r="C10" s="101" t="s">
        <v>102</v>
      </c>
      <c r="D10" s="33" t="s">
        <v>103</v>
      </c>
      <c r="E10" s="34" t="s">
        <v>104</v>
      </c>
      <c r="F10" s="103"/>
      <c r="G10"/>
    </row>
    <row r="11" spans="1:9" s="5" customFormat="1" ht="15">
      <c r="A11" s="9" t="s">
        <v>112</v>
      </c>
      <c r="B11" s="10"/>
      <c r="C11" s="119">
        <f>-B12</f>
        <v>54.00098452191407</v>
      </c>
      <c r="D11" s="10"/>
      <c r="E11" s="13"/>
      <c r="F11" s="103"/>
      <c r="G11"/>
    </row>
    <row r="12" spans="1:9" s="5" customFormat="1" ht="15">
      <c r="A12" s="5" t="s">
        <v>113</v>
      </c>
      <c r="B12" s="114">
        <f>-'Scenario and Data'!A77</f>
        <v>-54.00098452191407</v>
      </c>
      <c r="C12" s="7"/>
      <c r="D12" s="10"/>
      <c r="E12" s="13"/>
      <c r="F12" s="96"/>
      <c r="G12"/>
    </row>
    <row r="13" spans="1:9" s="5" customFormat="1" ht="15">
      <c r="A13" s="5" t="s">
        <v>114</v>
      </c>
      <c r="B13" s="114">
        <f>-B5</f>
        <v>-0.79381447247213677</v>
      </c>
      <c r="C13" s="7"/>
      <c r="D13" s="114">
        <f>-D5</f>
        <v>0.79442820152076887</v>
      </c>
      <c r="E13" s="13"/>
      <c r="F13" s="103"/>
      <c r="G13"/>
    </row>
    <row r="14" spans="1:9" s="5" customFormat="1" ht="15">
      <c r="A14" s="5" t="s">
        <v>115</v>
      </c>
      <c r="B14" s="12"/>
      <c r="C14" s="7"/>
      <c r="D14" s="114">
        <f>'Scenario and Data'!F124</f>
        <v>54.000000135343306</v>
      </c>
      <c r="E14" s="122"/>
      <c r="F14" s="96"/>
      <c r="G14" t="s">
        <v>116</v>
      </c>
    </row>
    <row r="15" spans="1:9" s="5" customFormat="1" ht="15">
      <c r="A15" s="5" t="s">
        <v>117</v>
      </c>
      <c r="B15" s="12"/>
      <c r="C15" s="7"/>
      <c r="D15" s="102"/>
      <c r="E15" s="115">
        <f>-'Scenario and Data'!A89</f>
        <v>-54</v>
      </c>
      <c r="F15" s="96"/>
      <c r="G15" t="s">
        <v>118</v>
      </c>
      <c r="H15" s="22"/>
    </row>
    <row r="16" spans="1:9" s="5" customFormat="1" ht="15">
      <c r="A16" s="5" t="s">
        <v>68</v>
      </c>
      <c r="B16" s="10"/>
      <c r="C16" s="120">
        <f>'Scenario and Data'!C100</f>
        <v>-13.500246130478518</v>
      </c>
      <c r="D16" s="12"/>
      <c r="E16" s="13"/>
      <c r="F16" s="96"/>
      <c r="G16"/>
    </row>
    <row r="17" spans="1:10" s="5" customFormat="1" ht="15">
      <c r="A17" s="5" t="s">
        <v>119</v>
      </c>
      <c r="B17" s="114">
        <f>-B18</f>
        <v>14</v>
      </c>
      <c r="C17" s="22"/>
      <c r="D17" s="12">
        <f>-D18</f>
        <v>-14</v>
      </c>
      <c r="E17" s="13"/>
      <c r="F17" s="96"/>
      <c r="G17"/>
    </row>
    <row r="18" spans="1:10" s="5" customFormat="1" ht="15.75" customHeight="1">
      <c r="A18" s="5" t="s">
        <v>120</v>
      </c>
      <c r="B18" s="114">
        <f>'Scenario and Data'!D81</f>
        <v>-14</v>
      </c>
      <c r="C18" s="22"/>
      <c r="D18" s="114">
        <f>-B18</f>
        <v>14</v>
      </c>
      <c r="E18" s="11"/>
      <c r="F18" s="96"/>
      <c r="G18" s="28"/>
    </row>
    <row r="19" spans="1:10" s="5" customFormat="1" ht="15">
      <c r="B19" s="12"/>
      <c r="C19" s="7"/>
      <c r="D19" s="10"/>
      <c r="E19" s="13"/>
      <c r="F19" s="96"/>
      <c r="G19"/>
    </row>
    <row r="20" spans="1:10" s="5" customFormat="1" ht="15.75" thickBot="1">
      <c r="A20" s="6" t="s">
        <v>121</v>
      </c>
      <c r="B20" s="116">
        <f>SUM(B11:B19)</f>
        <v>-54.794798994386205</v>
      </c>
      <c r="C20" s="121">
        <f>SUM(C11:C19)</f>
        <v>40.500738391435554</v>
      </c>
      <c r="D20" s="116">
        <f>SUM(D11:D19)</f>
        <v>54.794428336864073</v>
      </c>
      <c r="E20" s="14">
        <f>SUM(E11:E19)</f>
        <v>-54</v>
      </c>
      <c r="F20" s="103"/>
      <c r="G20"/>
      <c r="J20" s="31"/>
    </row>
    <row r="21" spans="1:10" s="5" customFormat="1" ht="15.75" thickTop="1">
      <c r="B21" s="10"/>
      <c r="C21" s="7"/>
      <c r="D21" s="10"/>
      <c r="E21" s="13"/>
      <c r="F21" s="96"/>
      <c r="G21"/>
      <c r="I21" s="31"/>
      <c r="J21" s="31"/>
    </row>
    <row r="22" spans="1:10" s="5" customFormat="1" ht="15">
      <c r="A22" s="5" t="s">
        <v>122</v>
      </c>
      <c r="B22" s="114">
        <f>B12+B13+B17</f>
        <v>-40.794798994386205</v>
      </c>
      <c r="C22" s="7"/>
      <c r="D22" s="10"/>
      <c r="E22" s="13"/>
      <c r="F22" s="96"/>
      <c r="G22" t="s">
        <v>123</v>
      </c>
      <c r="J22" s="31"/>
    </row>
    <row r="23" spans="1:10" s="5" customFormat="1" ht="15">
      <c r="A23" s="5" t="s">
        <v>124</v>
      </c>
      <c r="B23" s="12"/>
      <c r="C23" s="120">
        <f>C20</f>
        <v>40.500738391435554</v>
      </c>
      <c r="D23" s="10"/>
      <c r="E23" s="13"/>
      <c r="F23" s="96"/>
      <c r="G23" t="s">
        <v>125</v>
      </c>
    </row>
    <row r="24" spans="1:10" s="5" customFormat="1" ht="15">
      <c r="A24" s="5" t="s">
        <v>126</v>
      </c>
      <c r="B24" s="10"/>
      <c r="C24" s="22"/>
      <c r="D24" s="114">
        <f>SUM(D16:D17)+D14+D13</f>
        <v>40.794428336864073</v>
      </c>
      <c r="E24" s="13">
        <v>0</v>
      </c>
      <c r="F24" s="96"/>
      <c r="G24" t="s">
        <v>127</v>
      </c>
    </row>
    <row r="25" spans="1:10" s="5" customFormat="1" ht="15.75" thickBot="1">
      <c r="A25" s="6" t="s">
        <v>128</v>
      </c>
      <c r="B25" s="116">
        <f>SUM(B22:B24)</f>
        <v>-40.794798994386205</v>
      </c>
      <c r="C25" s="121">
        <f t="shared" ref="C25" si="0">SUM(C22:C24)</f>
        <v>40.500738391435554</v>
      </c>
      <c r="D25" s="116">
        <f>SUM(D22:D24)</f>
        <v>40.794428336864073</v>
      </c>
      <c r="E25" s="14">
        <f>SUM(E22:E24)</f>
        <v>0</v>
      </c>
      <c r="F25" s="96"/>
      <c r="G25"/>
    </row>
    <row r="26" spans="1:10" s="5" customFormat="1" ht="15.75" thickTop="1">
      <c r="B26" s="15"/>
      <c r="C26" s="15"/>
      <c r="D26" s="7"/>
      <c r="E26" s="7"/>
      <c r="F26" s="96"/>
      <c r="G26"/>
    </row>
    <row r="27" spans="1:10" s="5" customFormat="1" ht="15">
      <c r="B27" s="7"/>
      <c r="C27" s="7"/>
      <c r="D27" s="7"/>
      <c r="E27" s="7"/>
      <c r="F27" s="96"/>
      <c r="G27"/>
    </row>
    <row r="28" spans="1:10" ht="15.75" thickBot="1">
      <c r="B28" s="230" t="s">
        <v>98</v>
      </c>
      <c r="C28" s="231"/>
      <c r="D28" s="6" t="s">
        <v>99</v>
      </c>
    </row>
    <row r="29" spans="1:10" ht="15.75" thickBot="1">
      <c r="A29" s="35" t="s">
        <v>129</v>
      </c>
      <c r="B29" s="33" t="s">
        <v>101</v>
      </c>
      <c r="C29" s="34" t="s">
        <v>102</v>
      </c>
      <c r="D29" s="33" t="s">
        <v>103</v>
      </c>
      <c r="E29" s="34" t="s">
        <v>104</v>
      </c>
    </row>
    <row r="30" spans="1:10" ht="16.350000000000001">
      <c r="A30" s="135" t="s">
        <v>105</v>
      </c>
      <c r="B30" s="10"/>
      <c r="D30" s="10"/>
      <c r="E30" s="11"/>
    </row>
    <row r="31" spans="1:10">
      <c r="A31" s="5" t="s">
        <v>130</v>
      </c>
      <c r="B31" s="114">
        <f>'Scenario and Data'!C82</f>
        <v>0.59968354521747724</v>
      </c>
      <c r="C31" s="11"/>
      <c r="D31" s="10"/>
      <c r="E31" s="11"/>
    </row>
    <row r="32" spans="1:10">
      <c r="A32" s="5" t="s">
        <v>107</v>
      </c>
      <c r="B32" s="10"/>
      <c r="C32" s="115">
        <f>-'Scenario and Data'!C101</f>
        <v>13.500246130478518</v>
      </c>
      <c r="D32" s="12"/>
      <c r="E32" s="13"/>
    </row>
    <row r="33" spans="1:7">
      <c r="A33" s="5" t="s">
        <v>131</v>
      </c>
      <c r="B33" s="10"/>
      <c r="C33" s="11"/>
      <c r="D33" s="114">
        <f>-'Scenario and Data'!C140</f>
        <v>-0.60015267137955874</v>
      </c>
      <c r="E33" s="11"/>
    </row>
    <row r="34" spans="1:7" ht="15" thickBot="1">
      <c r="A34" s="6" t="s">
        <v>110</v>
      </c>
      <c r="B34" s="116">
        <f>SUM(B31:B33)</f>
        <v>0.59968354521747724</v>
      </c>
      <c r="C34" s="117">
        <f>SUM(C31:C33)</f>
        <v>13.500246130478518</v>
      </c>
      <c r="D34" s="116">
        <f>SUM(D30:D33)</f>
        <v>-0.60015267137955874</v>
      </c>
      <c r="E34" s="117">
        <f>SUM(E31:E33)</f>
        <v>0</v>
      </c>
    </row>
    <row r="35" spans="1:7" ht="15.6" thickTop="1" thickBot="1">
      <c r="A35" s="6"/>
      <c r="B35" s="26"/>
      <c r="C35" s="26"/>
      <c r="D35" s="26"/>
      <c r="E35" s="26"/>
    </row>
    <row r="36" spans="1:7" ht="16.350000000000001">
      <c r="A36" s="135" t="s">
        <v>132</v>
      </c>
      <c r="B36" s="23"/>
      <c r="C36" s="24"/>
      <c r="D36" s="23"/>
      <c r="E36" s="25"/>
    </row>
    <row r="37" spans="1:7">
      <c r="A37" s="5" t="s">
        <v>114</v>
      </c>
      <c r="B37" s="114">
        <f>-B31</f>
        <v>-0.59968354521747724</v>
      </c>
      <c r="C37" s="115"/>
      <c r="D37" s="114">
        <f>-D33</f>
        <v>0.60015267137955874</v>
      </c>
      <c r="E37" s="13"/>
    </row>
    <row r="38" spans="1:7">
      <c r="A38" s="5" t="s">
        <v>68</v>
      </c>
      <c r="B38" s="114"/>
      <c r="C38" s="115">
        <f>-C32</f>
        <v>-13.500246130478518</v>
      </c>
      <c r="D38" s="12"/>
      <c r="E38" s="13"/>
    </row>
    <row r="39" spans="1:7">
      <c r="A39" s="5" t="s">
        <v>133</v>
      </c>
      <c r="B39" s="12">
        <f>-B41</f>
        <v>14</v>
      </c>
      <c r="C39" s="13"/>
      <c r="D39" s="12"/>
      <c r="E39" s="13"/>
    </row>
    <row r="40" spans="1:7">
      <c r="A40" s="5" t="s">
        <v>134</v>
      </c>
      <c r="B40" s="12"/>
      <c r="C40" s="13"/>
      <c r="D40" s="114">
        <f>-D41</f>
        <v>-14</v>
      </c>
      <c r="E40" s="13"/>
    </row>
    <row r="41" spans="1:7">
      <c r="A41" s="5" t="s">
        <v>120</v>
      </c>
      <c r="B41" s="114">
        <f>'Scenario and Data'!D82</f>
        <v>-14</v>
      </c>
      <c r="C41" s="13"/>
      <c r="D41" s="114">
        <f>-B41</f>
        <v>14</v>
      </c>
      <c r="E41" s="11"/>
    </row>
    <row r="42" spans="1:7">
      <c r="B42" s="12"/>
      <c r="C42" s="11"/>
      <c r="D42" s="10"/>
      <c r="E42" s="13"/>
    </row>
    <row r="43" spans="1:7" ht="15" thickBot="1">
      <c r="A43" s="6" t="s">
        <v>121</v>
      </c>
      <c r="B43" s="116">
        <f>SUM(B37:B41)</f>
        <v>-0.59968354521747713</v>
      </c>
      <c r="C43" s="117">
        <f>SUM(C37:C41)</f>
        <v>-13.500246130478518</v>
      </c>
      <c r="D43" s="116">
        <f>SUM(D37:D41)</f>
        <v>0.60015267137955952</v>
      </c>
      <c r="E43" s="117">
        <f>SUM(E37:E41)</f>
        <v>0</v>
      </c>
      <c r="G43" s="28"/>
    </row>
    <row r="44" spans="1:7" s="5" customFormat="1" ht="15" thickTop="1">
      <c r="B44" s="10"/>
      <c r="C44" s="11"/>
      <c r="D44" s="10"/>
      <c r="E44" s="13"/>
      <c r="F44" s="96"/>
      <c r="G44"/>
    </row>
    <row r="45" spans="1:7" s="5" customFormat="1">
      <c r="A45" s="5" t="s">
        <v>122</v>
      </c>
      <c r="B45" s="114">
        <f>B22+B37+B39</f>
        <v>-27.394482539603686</v>
      </c>
      <c r="C45" s="11"/>
      <c r="D45" s="10"/>
      <c r="E45" s="13"/>
      <c r="F45" s="96"/>
      <c r="G45"/>
    </row>
    <row r="46" spans="1:7" s="5" customFormat="1">
      <c r="A46" s="5" t="s">
        <v>124</v>
      </c>
      <c r="B46" s="114"/>
      <c r="C46" s="115">
        <f>C23+C38</f>
        <v>27.000492260957039</v>
      </c>
      <c r="D46" s="10"/>
      <c r="E46" s="13"/>
      <c r="F46" s="96"/>
      <c r="G46"/>
    </row>
    <row r="47" spans="1:7" s="5" customFormat="1">
      <c r="A47" s="5" t="s">
        <v>135</v>
      </c>
      <c r="B47" s="114"/>
      <c r="C47" s="13"/>
      <c r="D47" s="114">
        <f>D24+D40+D37</f>
        <v>27.39458100824363</v>
      </c>
      <c r="E47" s="115">
        <f>E24+E38</f>
        <v>0</v>
      </c>
      <c r="F47" s="96"/>
      <c r="G47"/>
    </row>
    <row r="48" spans="1:7" s="5" customFormat="1" ht="15" thickBot="1">
      <c r="A48" s="6" t="s">
        <v>128</v>
      </c>
      <c r="B48" s="116">
        <f>SUM(B45:B47)</f>
        <v>-27.394482539603686</v>
      </c>
      <c r="C48" s="117">
        <f t="shared" ref="C48:E48" si="1">SUM(C45:C47)</f>
        <v>27.000492260957039</v>
      </c>
      <c r="D48" s="116">
        <f t="shared" si="1"/>
        <v>27.39458100824363</v>
      </c>
      <c r="E48" s="117">
        <f t="shared" si="1"/>
        <v>0</v>
      </c>
      <c r="F48" s="96"/>
      <c r="G48"/>
    </row>
    <row r="49" spans="1:5" ht="15" thickTop="1"/>
    <row r="50" spans="1:5" ht="15" thickBot="1">
      <c r="B50" s="230" t="s">
        <v>98</v>
      </c>
      <c r="C50" s="231"/>
      <c r="D50" s="6" t="s">
        <v>99</v>
      </c>
    </row>
    <row r="51" spans="1:5" ht="15" thickBot="1">
      <c r="A51" s="35" t="s">
        <v>136</v>
      </c>
      <c r="B51" s="33" t="s">
        <v>101</v>
      </c>
      <c r="C51" s="34" t="s">
        <v>102</v>
      </c>
      <c r="D51" s="33" t="s">
        <v>103</v>
      </c>
      <c r="E51" s="34" t="s">
        <v>104</v>
      </c>
    </row>
    <row r="52" spans="1:5" ht="16.350000000000001">
      <c r="A52" s="135" t="s">
        <v>105</v>
      </c>
      <c r="B52" s="10"/>
      <c r="C52" s="11"/>
      <c r="D52" s="10"/>
      <c r="E52" s="11"/>
    </row>
    <row r="53" spans="1:5">
      <c r="A53" s="5" t="s">
        <v>130</v>
      </c>
      <c r="B53" s="114">
        <f>'Scenario and Data'!C83</f>
        <v>0.40269889333217418</v>
      </c>
      <c r="C53" s="11"/>
      <c r="D53" s="10"/>
      <c r="E53" s="11"/>
    </row>
    <row r="54" spans="1:5">
      <c r="A54" s="5" t="s">
        <v>107</v>
      </c>
      <c r="B54" s="10"/>
      <c r="C54" s="115">
        <f>-'Scenario and Data'!C102</f>
        <v>13.500246130478518</v>
      </c>
      <c r="D54" s="12"/>
      <c r="E54" s="13"/>
    </row>
    <row r="55" spans="1:5">
      <c r="A55" s="5" t="s">
        <v>131</v>
      </c>
      <c r="B55" s="10"/>
      <c r="C55" s="11"/>
      <c r="D55" s="114">
        <f>-'Scenario and Data'!C141</f>
        <v>-0.40301903087496432</v>
      </c>
      <c r="E55" s="11"/>
    </row>
    <row r="56" spans="1:5" ht="15" thickBot="1">
      <c r="A56" s="6" t="s">
        <v>110</v>
      </c>
      <c r="B56" s="116">
        <f>SUM(B53:B55)</f>
        <v>0.40269889333217418</v>
      </c>
      <c r="C56" s="117">
        <f>SUM(C53:C55)</f>
        <v>13.500246130478518</v>
      </c>
      <c r="D56" s="116">
        <f>SUM(D52:D55)</f>
        <v>-0.40301903087496432</v>
      </c>
      <c r="E56" s="117">
        <f>SUM(E53:E55)</f>
        <v>0</v>
      </c>
    </row>
    <row r="57" spans="1:5" ht="15.6" thickTop="1" thickBot="1">
      <c r="A57" s="6"/>
      <c r="B57" s="123"/>
      <c r="C57" s="123"/>
      <c r="D57" s="26"/>
      <c r="E57" s="26"/>
    </row>
    <row r="58" spans="1:5" ht="16.350000000000001">
      <c r="A58" s="135" t="s">
        <v>132</v>
      </c>
      <c r="B58" s="23"/>
      <c r="C58" s="24"/>
      <c r="D58" s="23"/>
      <c r="E58" s="25"/>
    </row>
    <row r="59" spans="1:5">
      <c r="A59" s="5" t="s">
        <v>114</v>
      </c>
      <c r="B59" s="114">
        <f>-B53</f>
        <v>-0.40269889333217418</v>
      </c>
      <c r="C59" s="11"/>
      <c r="D59" s="114">
        <f>-D55</f>
        <v>0.40301903087496432</v>
      </c>
      <c r="E59" s="13"/>
    </row>
    <row r="60" spans="1:5">
      <c r="A60" s="5" t="s">
        <v>68</v>
      </c>
      <c r="B60" s="10"/>
      <c r="C60" s="115">
        <f>-C54</f>
        <v>-13.500246130478518</v>
      </c>
      <c r="D60" s="12"/>
      <c r="E60" s="13"/>
    </row>
    <row r="61" spans="1:5">
      <c r="A61" s="5" t="s">
        <v>133</v>
      </c>
      <c r="B61" s="12">
        <f>-B63</f>
        <v>14</v>
      </c>
      <c r="C61" s="13"/>
      <c r="D61" s="12"/>
      <c r="E61" s="13"/>
    </row>
    <row r="62" spans="1:5">
      <c r="A62" s="5" t="s">
        <v>134</v>
      </c>
      <c r="B62" s="12"/>
      <c r="C62" s="13"/>
      <c r="D62" s="114">
        <f>-D63</f>
        <v>-14</v>
      </c>
      <c r="E62" s="13"/>
    </row>
    <row r="63" spans="1:5">
      <c r="A63" s="5" t="s">
        <v>120</v>
      </c>
      <c r="B63" s="12">
        <f>'Scenario and Data'!D83</f>
        <v>-14</v>
      </c>
      <c r="C63" s="13"/>
      <c r="D63" s="114">
        <f>-B63</f>
        <v>14</v>
      </c>
      <c r="E63" s="11"/>
    </row>
    <row r="64" spans="1:5">
      <c r="B64" s="12"/>
      <c r="C64" s="11"/>
      <c r="D64" s="10"/>
      <c r="E64" s="13"/>
    </row>
    <row r="65" spans="1:5" ht="15" thickBot="1">
      <c r="A65" s="6" t="s">
        <v>121</v>
      </c>
      <c r="B65" s="116">
        <f>SUM(B59:B63)</f>
        <v>-0.40269889333217357</v>
      </c>
      <c r="C65" s="117">
        <f>SUM(C59:C63)</f>
        <v>-13.500246130478518</v>
      </c>
      <c r="D65" s="116">
        <f>SUM(D59:D63)</f>
        <v>0.40301903087496349</v>
      </c>
      <c r="E65" s="117">
        <f>SUM(E59:E63)</f>
        <v>0</v>
      </c>
    </row>
    <row r="66" spans="1:5" ht="15" thickTop="1">
      <c r="B66" s="10"/>
      <c r="C66" s="11"/>
      <c r="D66" s="10"/>
      <c r="E66" s="13"/>
    </row>
    <row r="67" spans="1:5">
      <c r="A67" s="5" t="s">
        <v>122</v>
      </c>
      <c r="B67" s="114">
        <f>B45+B59+B61</f>
        <v>-13.797181432935862</v>
      </c>
      <c r="C67" s="11"/>
      <c r="D67" s="10"/>
      <c r="E67" s="13"/>
    </row>
    <row r="68" spans="1:5">
      <c r="A68" s="5" t="s">
        <v>124</v>
      </c>
      <c r="B68" s="12"/>
      <c r="C68" s="115">
        <f>C46+C60</f>
        <v>13.500246130478521</v>
      </c>
      <c r="D68" s="10"/>
      <c r="E68" s="13"/>
    </row>
    <row r="69" spans="1:5">
      <c r="A69" s="5" t="s">
        <v>135</v>
      </c>
      <c r="B69" s="10"/>
      <c r="C69" s="13"/>
      <c r="D69" s="114">
        <f>D47+D62+D59</f>
        <v>13.797600039118594</v>
      </c>
      <c r="E69" s="115">
        <f>E46+E60</f>
        <v>0</v>
      </c>
    </row>
    <row r="70" spans="1:5" ht="15" thickBot="1">
      <c r="A70" s="6" t="s">
        <v>128</v>
      </c>
      <c r="B70" s="116">
        <f>SUM(B67:B69)</f>
        <v>-13.797181432935862</v>
      </c>
      <c r="C70" s="117">
        <f t="shared" ref="C70:E70" si="2">SUM(C67:C69)</f>
        <v>13.500246130478521</v>
      </c>
      <c r="D70" s="116">
        <f t="shared" si="2"/>
        <v>13.797600039118594</v>
      </c>
      <c r="E70" s="117">
        <f t="shared" si="2"/>
        <v>0</v>
      </c>
    </row>
    <row r="71" spans="1:5" ht="15" thickTop="1"/>
    <row r="72" spans="1:5" ht="15" thickBot="1">
      <c r="B72" s="230" t="s">
        <v>98</v>
      </c>
      <c r="C72" s="231"/>
      <c r="D72" s="6" t="s">
        <v>99</v>
      </c>
    </row>
    <row r="73" spans="1:5" ht="15" thickBot="1">
      <c r="A73" s="35" t="s">
        <v>137</v>
      </c>
      <c r="B73" s="33" t="s">
        <v>101</v>
      </c>
      <c r="C73" s="34" t="s">
        <v>102</v>
      </c>
      <c r="D73" s="33" t="s">
        <v>103</v>
      </c>
      <c r="E73" s="34" t="s">
        <v>104</v>
      </c>
    </row>
    <row r="74" spans="1:5" ht="16.350000000000001">
      <c r="A74" s="135" t="s">
        <v>105</v>
      </c>
      <c r="B74" s="10"/>
      <c r="D74" s="10"/>
      <c r="E74" s="11"/>
    </row>
    <row r="75" spans="1:5">
      <c r="A75" s="5" t="s">
        <v>130</v>
      </c>
      <c r="B75" s="114">
        <f>'Scenario and Data'!C84</f>
        <v>0.20281856706415716</v>
      </c>
      <c r="C75" s="11"/>
      <c r="D75" s="10"/>
      <c r="E75" s="11"/>
    </row>
    <row r="76" spans="1:5">
      <c r="A76" s="5" t="s">
        <v>107</v>
      </c>
      <c r="B76" s="10"/>
      <c r="C76" s="115">
        <f>-'Scenario and Data'!C103</f>
        <v>13.500246130478518</v>
      </c>
      <c r="D76" s="12"/>
      <c r="E76" s="13"/>
    </row>
    <row r="77" spans="1:5">
      <c r="A77" s="5" t="s">
        <v>131</v>
      </c>
      <c r="B77" s="10"/>
      <c r="C77" s="11"/>
      <c r="D77" s="114">
        <f>-'Scenario and Data'!C142</f>
        <v>-0.20298523253531828</v>
      </c>
      <c r="E77" s="11"/>
    </row>
    <row r="78" spans="1:5" ht="15" thickBot="1">
      <c r="A78" s="6" t="s">
        <v>110</v>
      </c>
      <c r="B78" s="116">
        <f>SUM(B75:B77)</f>
        <v>0.20281856706415716</v>
      </c>
      <c r="C78" s="117">
        <f>SUM(C75:C77)</f>
        <v>13.500246130478518</v>
      </c>
      <c r="D78" s="116">
        <f>SUM(D74:D77)</f>
        <v>-0.20298523253531828</v>
      </c>
      <c r="E78" s="117">
        <f>SUM(E75:E77)</f>
        <v>0</v>
      </c>
    </row>
    <row r="79" spans="1:5" ht="15.6" thickTop="1" thickBot="1">
      <c r="A79" s="6"/>
      <c r="B79" s="26"/>
      <c r="C79" s="26"/>
      <c r="D79" s="26"/>
      <c r="E79" s="26"/>
    </row>
    <row r="80" spans="1:5" ht="16.350000000000001">
      <c r="A80" s="135" t="s">
        <v>132</v>
      </c>
      <c r="B80" s="23"/>
      <c r="C80" s="24"/>
      <c r="D80" s="23"/>
      <c r="E80" s="25"/>
    </row>
    <row r="81" spans="1:5">
      <c r="A81" s="5" t="s">
        <v>114</v>
      </c>
      <c r="B81" s="114">
        <f>-B75</f>
        <v>-0.20281856706415716</v>
      </c>
      <c r="C81" s="11"/>
      <c r="D81" s="114">
        <f>-D77</f>
        <v>0.20298523253531828</v>
      </c>
      <c r="E81" s="13"/>
    </row>
    <row r="82" spans="1:5">
      <c r="A82" s="5" t="s">
        <v>68</v>
      </c>
      <c r="B82" s="10"/>
      <c r="C82" s="115">
        <f>-C76</f>
        <v>-13.500246130478518</v>
      </c>
      <c r="D82" s="12"/>
      <c r="E82" s="13"/>
    </row>
    <row r="83" spans="1:5">
      <c r="A83" s="5" t="s">
        <v>133</v>
      </c>
      <c r="B83" s="12">
        <f>-B85</f>
        <v>14</v>
      </c>
      <c r="C83" s="13"/>
      <c r="D83" s="12"/>
      <c r="E83" s="13"/>
    </row>
    <row r="84" spans="1:5">
      <c r="A84" s="5" t="s">
        <v>134</v>
      </c>
      <c r="B84" s="12"/>
      <c r="C84" s="13"/>
      <c r="D84" s="114">
        <f>-D85</f>
        <v>-14</v>
      </c>
      <c r="E84" s="13"/>
    </row>
    <row r="85" spans="1:5">
      <c r="A85" s="5" t="s">
        <v>120</v>
      </c>
      <c r="B85" s="12">
        <f>'Scenario and Data'!D84</f>
        <v>-14</v>
      </c>
      <c r="C85" s="13"/>
      <c r="D85" s="114">
        <f>-B85</f>
        <v>14</v>
      </c>
      <c r="E85" s="11"/>
    </row>
    <row r="86" spans="1:5">
      <c r="B86" s="12"/>
      <c r="C86" s="11"/>
      <c r="D86" s="10"/>
      <c r="E86" s="13"/>
    </row>
    <row r="87" spans="1:5" ht="15" thickBot="1">
      <c r="A87" s="6" t="s">
        <v>121</v>
      </c>
      <c r="B87" s="116">
        <f>SUM(B81:B85)</f>
        <v>-0.20281856706415802</v>
      </c>
      <c r="C87" s="117">
        <f>SUM(C81:C85)</f>
        <v>-13.500246130478518</v>
      </c>
      <c r="D87" s="116">
        <f>SUM(D81:D85)</f>
        <v>0.20298523253531897</v>
      </c>
      <c r="E87" s="117">
        <f>SUM(E81:E85)</f>
        <v>0</v>
      </c>
    </row>
    <row r="88" spans="1:5" ht="15" thickTop="1">
      <c r="B88" s="10"/>
      <c r="C88" s="11"/>
      <c r="D88" s="10"/>
      <c r="E88" s="13"/>
    </row>
    <row r="89" spans="1:5">
      <c r="A89" s="5" t="s">
        <v>122</v>
      </c>
      <c r="B89" s="114">
        <f>B67+B81+B83</f>
        <v>-1.9539925233402755E-14</v>
      </c>
      <c r="C89" s="11"/>
      <c r="D89" s="10"/>
      <c r="E89" s="13"/>
    </row>
    <row r="90" spans="1:5">
      <c r="A90" s="5" t="s">
        <v>124</v>
      </c>
      <c r="B90" s="12"/>
      <c r="C90" s="115">
        <f>C68+C82</f>
        <v>0</v>
      </c>
      <c r="D90" s="10"/>
      <c r="E90" s="13"/>
    </row>
    <row r="91" spans="1:5">
      <c r="A91" s="5" t="s">
        <v>135</v>
      </c>
      <c r="B91" s="10"/>
      <c r="C91" s="13"/>
      <c r="D91" s="114">
        <f>D69+D84+D81</f>
        <v>5.8527165391206171E-4</v>
      </c>
      <c r="E91" s="115">
        <f>E68+E82</f>
        <v>0</v>
      </c>
    </row>
    <row r="92" spans="1:5" ht="15" thickBot="1">
      <c r="A92" s="6" t="s">
        <v>128</v>
      </c>
      <c r="B92" s="116">
        <f>SUM(B89:B91)</f>
        <v>-1.9539925233402755E-14</v>
      </c>
      <c r="C92" s="117">
        <f t="shared" ref="C92:E92" si="3">SUM(C89:C91)</f>
        <v>0</v>
      </c>
      <c r="D92" s="116">
        <f t="shared" si="3"/>
        <v>5.8527165391206171E-4</v>
      </c>
      <c r="E92" s="117">
        <f t="shared" si="3"/>
        <v>0</v>
      </c>
    </row>
    <row r="93" spans="1:5" ht="15" thickTop="1"/>
  </sheetData>
  <mergeCells count="4">
    <mergeCell ref="B2:C2"/>
    <mergeCell ref="B28:C28"/>
    <mergeCell ref="B50:C50"/>
    <mergeCell ref="B72:C7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DC256-479A-42A4-B0CC-88EE59286C0A}">
  <dimension ref="A1:S51"/>
  <sheetViews>
    <sheetView showGridLines="0" workbookViewId="0">
      <selection activeCell="B4" sqref="B4"/>
    </sheetView>
  </sheetViews>
  <sheetFormatPr defaultRowHeight="14.25" outlineLevelCol="1"/>
  <cols>
    <col min="1" max="1" width="21.42578125" bestFit="1" customWidth="1"/>
    <col min="2" max="13" width="14.28515625" customWidth="1"/>
    <col min="14" max="16" width="14.28515625" hidden="1" customWidth="1" outlineLevel="1"/>
    <col min="17" max="18" width="8.85546875" hidden="1" customWidth="1" outlineLevel="1"/>
    <col min="19" max="19" width="9.140625" collapsed="1"/>
  </cols>
  <sheetData>
    <row r="1" spans="1:16" ht="15">
      <c r="A1" s="37" t="s">
        <v>138</v>
      </c>
    </row>
    <row r="2" spans="1:16" ht="15">
      <c r="A2" t="s">
        <v>139</v>
      </c>
    </row>
    <row r="3" spans="1:16" ht="15.75" thickBot="1"/>
    <row r="4" spans="1:16" ht="15.75" thickBot="1">
      <c r="A4" s="110" t="s">
        <v>140</v>
      </c>
    </row>
    <row r="5" spans="1:16" ht="15.75" thickBot="1"/>
    <row r="6" spans="1:16" ht="15" thickBot="1">
      <c r="A6" s="50" t="s">
        <v>141</v>
      </c>
      <c r="B6" s="240" t="s">
        <v>142</v>
      </c>
      <c r="C6" s="232"/>
      <c r="D6" s="232"/>
      <c r="E6" s="232"/>
      <c r="F6" s="232"/>
      <c r="G6" s="241"/>
      <c r="H6" s="242" t="s">
        <v>143</v>
      </c>
      <c r="I6" s="243"/>
      <c r="J6" s="243"/>
      <c r="K6" s="243"/>
      <c r="L6" s="243"/>
      <c r="M6" s="244"/>
      <c r="N6" s="232" t="s">
        <v>144</v>
      </c>
      <c r="O6" s="232"/>
      <c r="P6" s="233" t="s">
        <v>145</v>
      </c>
    </row>
    <row r="7" spans="1:16">
      <c r="A7" s="51" t="s">
        <v>146</v>
      </c>
      <c r="B7" s="235" t="s">
        <v>147</v>
      </c>
      <c r="C7" s="236"/>
      <c r="D7" s="237" t="s">
        <v>148</v>
      </c>
      <c r="E7" s="238"/>
      <c r="F7" s="238"/>
      <c r="G7" s="239"/>
      <c r="H7" s="53" t="s">
        <v>149</v>
      </c>
      <c r="I7" s="54" t="s">
        <v>150</v>
      </c>
      <c r="J7" s="54" t="s">
        <v>151</v>
      </c>
      <c r="K7" s="54" t="s">
        <v>152</v>
      </c>
      <c r="L7" s="54" t="s">
        <v>153</v>
      </c>
      <c r="M7" s="52" t="s">
        <v>154</v>
      </c>
      <c r="N7" s="107" t="s">
        <v>155</v>
      </c>
      <c r="O7" s="52" t="s">
        <v>156</v>
      </c>
      <c r="P7" s="234"/>
    </row>
    <row r="8" spans="1:16" ht="15">
      <c r="A8" s="72"/>
      <c r="B8" s="73" t="s">
        <v>157</v>
      </c>
      <c r="C8" s="74" t="s">
        <v>158</v>
      </c>
      <c r="D8" s="75" t="s">
        <v>159</v>
      </c>
      <c r="E8" s="75" t="s">
        <v>160</v>
      </c>
      <c r="F8" s="74" t="s">
        <v>161</v>
      </c>
      <c r="G8" s="76" t="s">
        <v>162</v>
      </c>
      <c r="H8" s="77"/>
      <c r="I8" s="78"/>
      <c r="J8" s="78"/>
      <c r="K8" s="78"/>
      <c r="L8" s="78"/>
      <c r="M8" s="76"/>
      <c r="N8" s="108"/>
      <c r="O8" s="76"/>
      <c r="P8" s="71"/>
    </row>
    <row r="9" spans="1:16" ht="15">
      <c r="A9" s="59" t="s">
        <v>163</v>
      </c>
      <c r="B9" s="79"/>
      <c r="C9" s="80"/>
      <c r="D9" s="81">
        <f>SUM(Accounting!C11:C11)</f>
        <v>54.00098452191407</v>
      </c>
      <c r="E9" s="81"/>
      <c r="F9" s="80">
        <f>Accounting!B12</f>
        <v>-54.00098452191407</v>
      </c>
      <c r="G9" s="56"/>
      <c r="H9" s="82"/>
      <c r="I9" s="60"/>
      <c r="J9" s="83"/>
      <c r="K9" s="60"/>
      <c r="L9" s="60">
        <f>D9</f>
        <v>54.00098452191407</v>
      </c>
      <c r="M9" s="84"/>
      <c r="N9" s="109"/>
      <c r="O9" s="57"/>
      <c r="P9" s="58"/>
    </row>
    <row r="10" spans="1:16" ht="18" customHeight="1">
      <c r="A10" s="59" t="s">
        <v>164</v>
      </c>
      <c r="B10" s="79"/>
      <c r="C10" s="80"/>
      <c r="D10" s="81"/>
      <c r="E10" s="81"/>
      <c r="F10" s="80">
        <f>-E13</f>
        <v>14</v>
      </c>
      <c r="G10" s="56"/>
      <c r="H10" s="82"/>
      <c r="I10" s="60"/>
      <c r="J10" s="83"/>
      <c r="K10" s="60"/>
      <c r="L10" s="60">
        <f>G10</f>
        <v>0</v>
      </c>
      <c r="M10" s="84"/>
      <c r="N10" s="109"/>
      <c r="O10" s="57"/>
      <c r="P10" s="58"/>
    </row>
    <row r="11" spans="1:16" ht="15">
      <c r="A11" s="59" t="s">
        <v>165</v>
      </c>
      <c r="B11" s="79"/>
      <c r="C11" s="124">
        <f>Accounting!B5</f>
        <v>0.79381447247213677</v>
      </c>
      <c r="D11" s="60"/>
      <c r="E11" s="81"/>
      <c r="F11" s="125">
        <f>Accounting!B13</f>
        <v>-0.79381447247213677</v>
      </c>
      <c r="G11" s="56"/>
      <c r="H11" s="82"/>
      <c r="I11" s="124">
        <f>C11</f>
        <v>0.79381447247213677</v>
      </c>
      <c r="J11" s="83"/>
      <c r="K11" s="60"/>
      <c r="L11" s="60"/>
      <c r="M11" s="84"/>
      <c r="N11" s="109"/>
      <c r="O11" s="57"/>
      <c r="P11" s="58"/>
    </row>
    <row r="12" spans="1:16" ht="15">
      <c r="A12" s="59" t="s">
        <v>107</v>
      </c>
      <c r="B12" s="79"/>
      <c r="C12" s="125">
        <f>Accounting!C6</f>
        <v>13.500246130478518</v>
      </c>
      <c r="D12" s="126">
        <f>Accounting!C16</f>
        <v>-13.500246130478518</v>
      </c>
      <c r="E12" s="81"/>
      <c r="F12" s="80"/>
      <c r="G12" s="56"/>
      <c r="H12" s="128">
        <f>C12</f>
        <v>13.500246130478518</v>
      </c>
      <c r="I12" s="60"/>
      <c r="J12" s="83"/>
      <c r="K12" s="60"/>
      <c r="L12" s="60"/>
      <c r="M12" s="84"/>
      <c r="N12" s="109"/>
      <c r="O12" s="57"/>
      <c r="P12" s="58"/>
    </row>
    <row r="13" spans="1:16" ht="15.75" thickBot="1">
      <c r="A13" s="59" t="s">
        <v>166</v>
      </c>
      <c r="B13" s="79"/>
      <c r="C13" s="85"/>
      <c r="D13" s="86"/>
      <c r="E13" s="127">
        <f>SUM(Accounting!B18:B18)</f>
        <v>-14</v>
      </c>
      <c r="F13" s="85"/>
      <c r="G13" s="56"/>
      <c r="H13" s="82"/>
      <c r="I13" s="60"/>
      <c r="J13" s="83"/>
      <c r="K13" s="60"/>
      <c r="L13" s="60"/>
      <c r="M13" s="84"/>
      <c r="N13" s="109"/>
      <c r="O13" s="57"/>
      <c r="P13" s="58"/>
    </row>
    <row r="14" spans="1:16" ht="15.75" thickBot="1">
      <c r="A14" s="61" t="s">
        <v>167</v>
      </c>
      <c r="B14" s="62"/>
      <c r="C14" s="64"/>
      <c r="D14" s="64"/>
      <c r="E14" s="64"/>
      <c r="F14" s="64"/>
      <c r="G14" s="63"/>
      <c r="H14" s="133">
        <f t="shared" ref="H14:K14" si="0">SUM(H9:H13)</f>
        <v>13.500246130478518</v>
      </c>
      <c r="I14" s="133">
        <f t="shared" si="0"/>
        <v>0.79381447247213677</v>
      </c>
      <c r="J14" s="133">
        <f t="shared" si="0"/>
        <v>0</v>
      </c>
      <c r="K14" s="133">
        <f t="shared" si="0"/>
        <v>0</v>
      </c>
      <c r="L14" s="133">
        <f>SUM(L9:L13)</f>
        <v>54.00098452191407</v>
      </c>
      <c r="M14" s="87">
        <f>SUM(M9:M13)</f>
        <v>0</v>
      </c>
      <c r="N14" s="64"/>
      <c r="O14" s="64"/>
      <c r="P14" s="65"/>
    </row>
    <row r="15" spans="1:16" ht="15.75" thickBot="1">
      <c r="A15" s="136" t="s">
        <v>168</v>
      </c>
      <c r="B15" s="66"/>
      <c r="C15" s="66"/>
      <c r="D15" s="66"/>
      <c r="E15" s="66"/>
      <c r="F15" s="66"/>
      <c r="G15" s="67">
        <f>SUM(B9:G13)</f>
        <v>0</v>
      </c>
      <c r="H15" s="68"/>
      <c r="I15" s="68"/>
      <c r="J15" s="68"/>
      <c r="K15" s="68"/>
      <c r="L15" s="68"/>
      <c r="M15" s="68"/>
      <c r="N15" s="68"/>
      <c r="O15" s="68"/>
      <c r="P15" s="68"/>
    </row>
    <row r="16" spans="1:16" ht="15.75" thickBot="1"/>
    <row r="17" spans="1:16" ht="15" thickBot="1">
      <c r="A17" s="50" t="s">
        <v>169</v>
      </c>
      <c r="B17" s="240" t="s">
        <v>142</v>
      </c>
      <c r="C17" s="232"/>
      <c r="D17" s="232"/>
      <c r="E17" s="232"/>
      <c r="F17" s="232"/>
      <c r="G17" s="241"/>
      <c r="H17" s="242" t="s">
        <v>143</v>
      </c>
      <c r="I17" s="243"/>
      <c r="J17" s="243"/>
      <c r="K17" s="243"/>
      <c r="L17" s="243"/>
      <c r="M17" s="244"/>
      <c r="N17" s="232" t="s">
        <v>144</v>
      </c>
      <c r="O17" s="232"/>
      <c r="P17" s="233" t="s">
        <v>145</v>
      </c>
    </row>
    <row r="18" spans="1:16">
      <c r="A18" s="51" t="s">
        <v>146</v>
      </c>
      <c r="B18" s="235" t="s">
        <v>147</v>
      </c>
      <c r="C18" s="238"/>
      <c r="D18" s="237" t="s">
        <v>148</v>
      </c>
      <c r="E18" s="238"/>
      <c r="F18" s="238"/>
      <c r="G18" s="239"/>
      <c r="H18" s="53" t="s">
        <v>149</v>
      </c>
      <c r="I18" s="54" t="s">
        <v>150</v>
      </c>
      <c r="J18" s="54" t="s">
        <v>151</v>
      </c>
      <c r="K18" s="54" t="s">
        <v>152</v>
      </c>
      <c r="L18" s="54" t="s">
        <v>153</v>
      </c>
      <c r="M18" s="52" t="s">
        <v>154</v>
      </c>
      <c r="N18" s="107" t="s">
        <v>155</v>
      </c>
      <c r="O18" s="52" t="s">
        <v>156</v>
      </c>
      <c r="P18" s="234"/>
    </row>
    <row r="19" spans="1:16" ht="15">
      <c r="A19" s="72"/>
      <c r="B19" s="73" t="s">
        <v>157</v>
      </c>
      <c r="C19" s="74" t="s">
        <v>158</v>
      </c>
      <c r="D19" s="75" t="s">
        <v>159</v>
      </c>
      <c r="E19" s="75" t="s">
        <v>160</v>
      </c>
      <c r="F19" s="74" t="s">
        <v>90</v>
      </c>
      <c r="G19" s="76" t="s">
        <v>162</v>
      </c>
      <c r="H19" s="88"/>
      <c r="I19" s="89"/>
      <c r="J19" s="89"/>
      <c r="K19" s="89"/>
      <c r="L19" s="89"/>
      <c r="M19" s="90"/>
      <c r="N19" s="108"/>
      <c r="O19" s="76"/>
      <c r="P19" s="71"/>
    </row>
    <row r="20" spans="1:16" ht="15">
      <c r="A20" s="72" t="s">
        <v>170</v>
      </c>
      <c r="B20" s="73"/>
      <c r="C20" s="60">
        <f>Accounting!E7</f>
        <v>-1.353433063400189E-7</v>
      </c>
      <c r="D20" s="130">
        <f>SUM(Accounting!E15:E15)</f>
        <v>-54</v>
      </c>
      <c r="E20" s="75"/>
      <c r="F20" s="131">
        <f>Accounting!D14</f>
        <v>54.000000135343306</v>
      </c>
      <c r="G20" s="76"/>
      <c r="H20" s="88"/>
      <c r="I20" s="89"/>
      <c r="J20" s="89"/>
      <c r="K20" s="106"/>
      <c r="L20" s="132">
        <f>D20</f>
        <v>-54</v>
      </c>
      <c r="M20" s="100"/>
      <c r="N20" s="108"/>
      <c r="O20" s="76"/>
      <c r="P20" s="71"/>
    </row>
    <row r="21" spans="1:16" ht="15">
      <c r="A21" s="59" t="s">
        <v>171</v>
      </c>
      <c r="B21" s="55"/>
      <c r="C21" s="92"/>
      <c r="D21" s="81"/>
      <c r="E21" s="81"/>
      <c r="F21" s="80"/>
      <c r="G21" s="56"/>
      <c r="H21" s="82"/>
      <c r="I21" s="60">
        <f>B21</f>
        <v>0</v>
      </c>
      <c r="J21" s="83"/>
      <c r="K21" s="60"/>
      <c r="L21" s="60"/>
      <c r="M21" s="84"/>
      <c r="N21" s="109"/>
      <c r="O21" s="57"/>
      <c r="P21" s="58"/>
    </row>
    <row r="22" spans="1:16" ht="15.75" thickBot="1">
      <c r="A22" s="59" t="s">
        <v>172</v>
      </c>
      <c r="B22" s="129">
        <f>Accounting!D5</f>
        <v>-0.79442820152076887</v>
      </c>
      <c r="C22" s="92"/>
      <c r="D22" s="81"/>
      <c r="E22" s="81"/>
      <c r="F22" s="125">
        <f>Accounting!D13</f>
        <v>0.79442820152076887</v>
      </c>
      <c r="G22" s="56"/>
      <c r="H22" s="82"/>
      <c r="I22" s="124">
        <f>B22</f>
        <v>-0.79442820152076887</v>
      </c>
      <c r="J22" s="83"/>
      <c r="K22" s="60"/>
      <c r="L22" s="60"/>
      <c r="M22" s="84"/>
      <c r="N22" s="109"/>
      <c r="O22" s="57"/>
      <c r="P22" s="58"/>
    </row>
    <row r="23" spans="1:16" ht="15.75" thickBot="1">
      <c r="A23" s="61" t="s">
        <v>167</v>
      </c>
      <c r="B23" s="62"/>
      <c r="C23" s="64"/>
      <c r="D23" s="64"/>
      <c r="E23" s="64"/>
      <c r="F23" s="64"/>
      <c r="G23" s="63"/>
      <c r="H23" s="133">
        <f t="shared" ref="H23:M23" si="1">SUM(H20:H22)</f>
        <v>0</v>
      </c>
      <c r="I23" s="133">
        <f t="shared" si="1"/>
        <v>-0.79442820152076887</v>
      </c>
      <c r="J23" s="133">
        <f t="shared" si="1"/>
        <v>0</v>
      </c>
      <c r="K23" s="133">
        <f t="shared" si="1"/>
        <v>0</v>
      </c>
      <c r="L23" s="133">
        <f t="shared" si="1"/>
        <v>-54</v>
      </c>
      <c r="M23" s="133">
        <f t="shared" si="1"/>
        <v>0</v>
      </c>
      <c r="N23" s="64"/>
      <c r="O23" s="64"/>
      <c r="P23" s="65"/>
    </row>
    <row r="24" spans="1:16" ht="15.75" thickBot="1">
      <c r="A24" s="136" t="s">
        <v>168</v>
      </c>
      <c r="B24" s="66"/>
      <c r="C24" s="66"/>
      <c r="D24" s="66"/>
      <c r="E24" s="66"/>
      <c r="F24" s="66"/>
      <c r="G24" s="67">
        <f>SUM(B20:G22)</f>
        <v>0</v>
      </c>
      <c r="H24" s="68"/>
      <c r="I24" s="68"/>
      <c r="J24" s="68"/>
      <c r="K24" s="68"/>
      <c r="L24" s="68"/>
      <c r="M24" s="68"/>
      <c r="N24" s="68"/>
      <c r="O24" s="68"/>
      <c r="P24" s="68"/>
    </row>
    <row r="26" spans="1:16" ht="15">
      <c r="A26" t="s">
        <v>173</v>
      </c>
    </row>
    <row r="27" spans="1:16" ht="15.75" thickBot="1"/>
    <row r="28" spans="1:16" ht="15.75" thickBot="1">
      <c r="A28" s="110" t="s">
        <v>174</v>
      </c>
    </row>
    <row r="29" spans="1:16" ht="15" thickBot="1"/>
    <row r="30" spans="1:16" ht="15" thickBot="1">
      <c r="A30" s="50" t="s">
        <v>141</v>
      </c>
      <c r="B30" s="240" t="s">
        <v>142</v>
      </c>
      <c r="C30" s="232"/>
      <c r="D30" s="232"/>
      <c r="E30" s="232"/>
      <c r="F30" s="232"/>
      <c r="G30" s="241"/>
      <c r="H30" s="242" t="s">
        <v>143</v>
      </c>
      <c r="I30" s="243"/>
      <c r="J30" s="243"/>
      <c r="K30" s="243"/>
      <c r="L30" s="243"/>
      <c r="M30" s="244"/>
      <c r="N30" s="232" t="s">
        <v>144</v>
      </c>
      <c r="O30" s="232"/>
      <c r="P30" s="233" t="s">
        <v>145</v>
      </c>
    </row>
    <row r="31" spans="1:16">
      <c r="A31" s="51" t="s">
        <v>146</v>
      </c>
      <c r="B31" s="235" t="s">
        <v>147</v>
      </c>
      <c r="C31" s="236"/>
      <c r="D31" s="237" t="s">
        <v>148</v>
      </c>
      <c r="E31" s="238"/>
      <c r="F31" s="238"/>
      <c r="G31" s="239"/>
      <c r="H31" s="53" t="s">
        <v>149</v>
      </c>
      <c r="I31" s="54" t="s">
        <v>150</v>
      </c>
      <c r="J31" s="54" t="s">
        <v>151</v>
      </c>
      <c r="K31" s="54" t="s">
        <v>152</v>
      </c>
      <c r="L31" s="54" t="s">
        <v>153</v>
      </c>
      <c r="M31" s="52" t="s">
        <v>154</v>
      </c>
      <c r="N31" s="107" t="s">
        <v>155</v>
      </c>
      <c r="O31" s="52" t="s">
        <v>156</v>
      </c>
      <c r="P31" s="234"/>
    </row>
    <row r="32" spans="1:16">
      <c r="A32" s="72"/>
      <c r="B32" s="73" t="s">
        <v>157</v>
      </c>
      <c r="C32" s="74" t="s">
        <v>158</v>
      </c>
      <c r="D32" s="75" t="s">
        <v>159</v>
      </c>
      <c r="E32" s="75" t="s">
        <v>160</v>
      </c>
      <c r="F32" s="74" t="s">
        <v>161</v>
      </c>
      <c r="G32" s="76" t="s">
        <v>162</v>
      </c>
      <c r="H32" s="77"/>
      <c r="I32" s="78"/>
      <c r="J32" s="78"/>
      <c r="K32" s="78"/>
      <c r="L32" s="78"/>
      <c r="M32" s="76"/>
      <c r="N32" s="108"/>
      <c r="O32" s="76"/>
      <c r="P32" s="71"/>
    </row>
    <row r="33" spans="1:16">
      <c r="A33" s="59" t="s">
        <v>163</v>
      </c>
      <c r="B33" s="79"/>
      <c r="C33" s="80"/>
      <c r="D33" s="81"/>
      <c r="E33" s="81"/>
      <c r="F33" s="80"/>
      <c r="G33" s="56"/>
      <c r="H33" s="82"/>
      <c r="I33" s="60"/>
      <c r="J33" s="83"/>
      <c r="K33" s="60"/>
      <c r="L33" s="60">
        <f>D33</f>
        <v>0</v>
      </c>
      <c r="M33" s="84"/>
      <c r="N33" s="109"/>
      <c r="O33" s="57"/>
      <c r="P33" s="58"/>
    </row>
    <row r="34" spans="1:16" ht="18" customHeight="1">
      <c r="A34" s="59" t="s">
        <v>164</v>
      </c>
      <c r="B34" s="79"/>
      <c r="C34" s="80"/>
      <c r="D34" s="81"/>
      <c r="E34" s="81"/>
      <c r="F34" s="80"/>
      <c r="G34" s="56"/>
      <c r="H34" s="82"/>
      <c r="I34" s="60"/>
      <c r="J34" s="83"/>
      <c r="K34" s="60"/>
      <c r="L34" s="60">
        <f>G34</f>
        <v>0</v>
      </c>
      <c r="M34" s="84"/>
      <c r="N34" s="109"/>
      <c r="O34" s="57"/>
      <c r="P34" s="58"/>
    </row>
    <row r="35" spans="1:16">
      <c r="A35" s="59" t="s">
        <v>165</v>
      </c>
      <c r="B35" s="79"/>
      <c r="C35" s="124">
        <f>Accounting!B31</f>
        <v>0.59968354521747724</v>
      </c>
      <c r="D35" s="60"/>
      <c r="E35" s="81"/>
      <c r="F35" s="125">
        <f>Accounting!B37</f>
        <v>-0.59968354521747724</v>
      </c>
      <c r="G35" s="56"/>
      <c r="H35" s="82"/>
      <c r="I35" s="124">
        <f>C35</f>
        <v>0.59968354521747724</v>
      </c>
      <c r="J35" s="83"/>
      <c r="K35" s="60"/>
      <c r="L35" s="60"/>
      <c r="M35" s="84"/>
      <c r="N35" s="109"/>
      <c r="O35" s="57"/>
      <c r="P35" s="58"/>
    </row>
    <row r="36" spans="1:16">
      <c r="A36" s="59" t="s">
        <v>107</v>
      </c>
      <c r="B36" s="79"/>
      <c r="C36" s="125">
        <f>Accounting!C32</f>
        <v>13.500246130478518</v>
      </c>
      <c r="D36" s="126">
        <f>Accounting!C38</f>
        <v>-13.500246130478518</v>
      </c>
      <c r="E36" s="81"/>
      <c r="F36" s="80"/>
      <c r="G36" s="56"/>
      <c r="H36" s="128">
        <f>C36</f>
        <v>13.500246130478518</v>
      </c>
      <c r="I36" s="60"/>
      <c r="J36" s="83"/>
      <c r="K36" s="60"/>
      <c r="L36" s="60"/>
      <c r="M36" s="84"/>
      <c r="N36" s="109"/>
      <c r="O36" s="57"/>
      <c r="P36" s="58"/>
    </row>
    <row r="37" spans="1:16" ht="15" thickBot="1">
      <c r="A37" s="59" t="s">
        <v>166</v>
      </c>
      <c r="B37" s="79"/>
      <c r="C37" s="85"/>
      <c r="D37" s="86"/>
      <c r="E37" s="127">
        <f>Accounting!B41</f>
        <v>-14</v>
      </c>
      <c r="F37" s="134">
        <f>Accounting!B39</f>
        <v>14</v>
      </c>
      <c r="G37" s="56"/>
      <c r="H37" s="82"/>
      <c r="I37" s="60"/>
      <c r="J37" s="83"/>
      <c r="K37" s="60"/>
      <c r="L37" s="60"/>
      <c r="M37" s="84"/>
      <c r="N37" s="109"/>
      <c r="O37" s="57"/>
      <c r="P37" s="58"/>
    </row>
    <row r="38" spans="1:16" ht="15" thickBot="1">
      <c r="A38" s="61" t="s">
        <v>167</v>
      </c>
      <c r="B38" s="62"/>
      <c r="C38" s="64"/>
      <c r="D38" s="64"/>
      <c r="E38" s="64"/>
      <c r="F38" s="64"/>
      <c r="G38" s="63"/>
      <c r="H38" s="133">
        <f t="shared" ref="H38:K38" si="2">SUM(H33:H37)</f>
        <v>13.500246130478518</v>
      </c>
      <c r="I38" s="133">
        <f t="shared" si="2"/>
        <v>0.59968354521747724</v>
      </c>
      <c r="J38" s="87">
        <f t="shared" si="2"/>
        <v>0</v>
      </c>
      <c r="K38" s="87">
        <f t="shared" si="2"/>
        <v>0</v>
      </c>
      <c r="L38" s="87">
        <f>SUM(L33:L37)</f>
        <v>0</v>
      </c>
      <c r="M38" s="87">
        <f>SUM(M33:M37)</f>
        <v>0</v>
      </c>
      <c r="N38" s="64"/>
      <c r="O38" s="64"/>
      <c r="P38" s="65"/>
    </row>
    <row r="39" spans="1:16" ht="15" thickBot="1">
      <c r="A39" s="136" t="s">
        <v>168</v>
      </c>
      <c r="B39" s="66"/>
      <c r="C39" s="66"/>
      <c r="D39" s="66"/>
      <c r="E39" s="66"/>
      <c r="F39" s="66"/>
      <c r="G39" s="67">
        <f>SUM(B33:G37)</f>
        <v>0</v>
      </c>
      <c r="H39" s="68"/>
      <c r="I39" s="68"/>
      <c r="J39" s="68"/>
      <c r="K39" s="68"/>
      <c r="L39" s="68"/>
      <c r="M39" s="68"/>
      <c r="N39" s="68"/>
      <c r="O39" s="68"/>
      <c r="P39" s="68"/>
    </row>
    <row r="40" spans="1:16" ht="15" thickBot="1"/>
    <row r="41" spans="1:16" ht="15" thickBot="1">
      <c r="A41" s="50" t="s">
        <v>169</v>
      </c>
      <c r="B41" s="240" t="s">
        <v>142</v>
      </c>
      <c r="C41" s="232"/>
      <c r="D41" s="232"/>
      <c r="E41" s="232"/>
      <c r="F41" s="232"/>
      <c r="G41" s="241"/>
      <c r="H41" s="242" t="s">
        <v>143</v>
      </c>
      <c r="I41" s="243"/>
      <c r="J41" s="243"/>
      <c r="K41" s="243"/>
      <c r="L41" s="243"/>
      <c r="M41" s="244"/>
      <c r="N41" s="232" t="s">
        <v>144</v>
      </c>
      <c r="O41" s="232"/>
      <c r="P41" s="233" t="s">
        <v>145</v>
      </c>
    </row>
    <row r="42" spans="1:16">
      <c r="A42" s="51" t="s">
        <v>146</v>
      </c>
      <c r="B42" s="235" t="s">
        <v>147</v>
      </c>
      <c r="C42" s="238"/>
      <c r="D42" s="237" t="s">
        <v>148</v>
      </c>
      <c r="E42" s="238"/>
      <c r="F42" s="238"/>
      <c r="G42" s="239"/>
      <c r="H42" s="53" t="s">
        <v>149</v>
      </c>
      <c r="I42" s="54" t="s">
        <v>150</v>
      </c>
      <c r="J42" s="54" t="s">
        <v>151</v>
      </c>
      <c r="K42" s="54" t="s">
        <v>152</v>
      </c>
      <c r="L42" s="54" t="s">
        <v>153</v>
      </c>
      <c r="M42" s="52" t="s">
        <v>154</v>
      </c>
      <c r="N42" s="107" t="s">
        <v>155</v>
      </c>
      <c r="O42" s="52" t="s">
        <v>156</v>
      </c>
      <c r="P42" s="234"/>
    </row>
    <row r="43" spans="1:16">
      <c r="A43" s="72"/>
      <c r="B43" s="73" t="s">
        <v>157</v>
      </c>
      <c r="C43" s="74" t="s">
        <v>158</v>
      </c>
      <c r="D43" s="75" t="s">
        <v>159</v>
      </c>
      <c r="E43" s="75" t="s">
        <v>160</v>
      </c>
      <c r="F43" s="74" t="s">
        <v>90</v>
      </c>
      <c r="G43" s="76" t="s">
        <v>162</v>
      </c>
      <c r="H43" s="88"/>
      <c r="I43" s="89"/>
      <c r="J43" s="89"/>
      <c r="K43" s="89"/>
      <c r="L43" s="89"/>
      <c r="M43" s="90"/>
      <c r="N43" s="108"/>
      <c r="O43" s="76"/>
      <c r="P43" s="71"/>
    </row>
    <row r="44" spans="1:16">
      <c r="A44" s="72" t="s">
        <v>170</v>
      </c>
      <c r="B44" s="73"/>
      <c r="C44" s="60"/>
      <c r="D44" s="98"/>
      <c r="E44" s="75"/>
      <c r="F44" s="99"/>
      <c r="G44" s="76"/>
      <c r="H44" s="88"/>
      <c r="I44" s="89"/>
      <c r="J44" s="89"/>
      <c r="K44" s="106"/>
      <c r="L44" s="106">
        <f>D44</f>
        <v>0</v>
      </c>
      <c r="M44" s="100"/>
      <c r="N44" s="108"/>
      <c r="O44" s="76"/>
      <c r="P44" s="71"/>
    </row>
    <row r="45" spans="1:16">
      <c r="A45" s="91" t="s">
        <v>175</v>
      </c>
      <c r="B45" s="55"/>
      <c r="C45" s="92"/>
      <c r="D45" s="81"/>
      <c r="E45" s="93"/>
      <c r="F45" s="60"/>
      <c r="G45" s="56"/>
      <c r="H45" s="82"/>
      <c r="I45" s="60"/>
      <c r="J45" s="83"/>
      <c r="K45" s="60"/>
      <c r="L45" s="60"/>
      <c r="M45" s="84"/>
      <c r="N45" s="109"/>
      <c r="O45" s="57"/>
      <c r="P45" s="58"/>
    </row>
    <row r="46" spans="1:16">
      <c r="A46" s="59" t="s">
        <v>172</v>
      </c>
      <c r="B46" s="129">
        <f>Accounting!D33</f>
        <v>-0.60015267137955874</v>
      </c>
      <c r="C46" s="92"/>
      <c r="D46" s="81"/>
      <c r="E46" s="81"/>
      <c r="F46" s="125">
        <f>-B46</f>
        <v>0.60015267137955874</v>
      </c>
      <c r="G46" s="56"/>
      <c r="H46" s="82"/>
      <c r="I46" s="124">
        <f>B46</f>
        <v>-0.60015267137955874</v>
      </c>
      <c r="J46" s="83"/>
      <c r="K46" s="60"/>
      <c r="L46" s="60"/>
      <c r="M46" s="84"/>
      <c r="N46" s="109"/>
      <c r="O46" s="57"/>
      <c r="P46" s="58"/>
    </row>
    <row r="47" spans="1:16" ht="15" thickBot="1">
      <c r="A47" s="59" t="s">
        <v>176</v>
      </c>
      <c r="B47" s="55"/>
      <c r="C47" s="92"/>
      <c r="D47" s="86"/>
      <c r="E47" s="127">
        <f>Accounting!D41</f>
        <v>14</v>
      </c>
      <c r="F47" s="134">
        <f>-E47</f>
        <v>-14</v>
      </c>
      <c r="G47" s="94"/>
      <c r="H47" s="82"/>
      <c r="I47" s="60"/>
      <c r="J47" s="83"/>
      <c r="K47" s="60"/>
      <c r="L47" s="60"/>
      <c r="M47" s="84"/>
      <c r="N47" s="109"/>
      <c r="O47" s="57"/>
      <c r="P47" s="58"/>
    </row>
    <row r="48" spans="1:16" ht="15" thickBot="1">
      <c r="A48" s="61" t="s">
        <v>167</v>
      </c>
      <c r="B48" s="62"/>
      <c r="C48" s="64"/>
      <c r="D48" s="64"/>
      <c r="E48" s="64"/>
      <c r="F48" s="64"/>
      <c r="G48" s="63"/>
      <c r="H48" s="87">
        <f t="shared" ref="H48:M48" si="3">SUM(H44:H47)</f>
        <v>0</v>
      </c>
      <c r="I48" s="133">
        <f t="shared" si="3"/>
        <v>-0.60015267137955874</v>
      </c>
      <c r="J48" s="87">
        <f t="shared" si="3"/>
        <v>0</v>
      </c>
      <c r="K48" s="87">
        <f t="shared" si="3"/>
        <v>0</v>
      </c>
      <c r="L48" s="87">
        <f t="shared" si="3"/>
        <v>0</v>
      </c>
      <c r="M48" s="87">
        <f t="shared" si="3"/>
        <v>0</v>
      </c>
      <c r="N48" s="64"/>
      <c r="O48" s="64"/>
      <c r="P48" s="65"/>
    </row>
    <row r="49" spans="1:16" ht="15" thickBot="1">
      <c r="A49" s="136" t="s">
        <v>168</v>
      </c>
      <c r="B49" s="66"/>
      <c r="C49" s="66"/>
      <c r="D49" s="66"/>
      <c r="E49" s="66"/>
      <c r="F49" s="66"/>
      <c r="G49" s="67">
        <f>SUM(B44:G47)</f>
        <v>0</v>
      </c>
      <c r="H49" s="68"/>
      <c r="I49" s="68"/>
      <c r="J49" s="68"/>
      <c r="K49" s="68"/>
      <c r="L49" s="68"/>
      <c r="M49" s="68"/>
      <c r="N49" s="68"/>
      <c r="O49" s="68"/>
      <c r="P49" s="68"/>
    </row>
    <row r="51" spans="1:16">
      <c r="A51" t="s">
        <v>173</v>
      </c>
    </row>
  </sheetData>
  <mergeCells count="24">
    <mergeCell ref="B41:G41"/>
    <mergeCell ref="H41:M41"/>
    <mergeCell ref="N41:O41"/>
    <mergeCell ref="P41:P42"/>
    <mergeCell ref="B42:C42"/>
    <mergeCell ref="D42:G42"/>
    <mergeCell ref="B30:G30"/>
    <mergeCell ref="H30:M30"/>
    <mergeCell ref="N30:O30"/>
    <mergeCell ref="P30:P31"/>
    <mergeCell ref="B31:C31"/>
    <mergeCell ref="D31:G31"/>
    <mergeCell ref="N6:O6"/>
    <mergeCell ref="P6:P7"/>
    <mergeCell ref="B7:C7"/>
    <mergeCell ref="D7:G7"/>
    <mergeCell ref="B17:G17"/>
    <mergeCell ref="H17:M17"/>
    <mergeCell ref="N17:O17"/>
    <mergeCell ref="P17:P18"/>
    <mergeCell ref="B18:C18"/>
    <mergeCell ref="D18:G18"/>
    <mergeCell ref="B6:G6"/>
    <mergeCell ref="H6:M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avestamp xmlns="cf922d0c-7565-4a19-867a-78a71dd2f738" xsi:nil="true"/>
    <_ip_UnifiedCompliancePolicyUIAction xmlns="http://schemas.microsoft.com/sharepoint/v3" xsi:nil="true"/>
    <Time xmlns="cf922d0c-7565-4a19-867a-78a71dd2f738"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30B453C2E56BC40827FBB9E03A7F75B" ma:contentTypeVersion="32" ma:contentTypeDescription="Create a new document." ma:contentTypeScope="" ma:versionID="04dd133d15aef2201c904d77d856316c">
  <xsd:schema xmlns:xsd="http://www.w3.org/2001/XMLSchema" xmlns:xs="http://www.w3.org/2001/XMLSchema" xmlns:p="http://schemas.microsoft.com/office/2006/metadata/properties" xmlns:ns1="http://schemas.microsoft.com/sharepoint/v3" xmlns:ns2="cf922d0c-7565-4a19-867a-78a71dd2f738" targetNamespace="http://schemas.microsoft.com/office/2006/metadata/properties" ma:root="true" ma:fieldsID="17203287061b73b82478b3aa300a02b0" ns1:_="" ns2:_="">
    <xsd:import namespace="http://schemas.microsoft.com/sharepoint/v3"/>
    <xsd:import namespace="cf922d0c-7565-4a19-867a-78a71dd2f738"/>
    <xsd:element name="properties">
      <xsd:complexType>
        <xsd:sequence>
          <xsd:element name="documentManagement">
            <xsd:complexType>
              <xsd:all>
                <xsd:element ref="ns2:savestamp" minOccurs="0"/>
                <xsd:element ref="ns2:Time"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922d0c-7565-4a19-867a-78a71dd2f738" elementFormDefault="qualified">
    <xsd:import namespace="http://schemas.microsoft.com/office/2006/documentManagement/types"/>
    <xsd:import namespace="http://schemas.microsoft.com/office/infopath/2007/PartnerControls"/>
    <xsd:element name="savestamp" ma:index="8" nillable="true" ma:displayName="save stamp" ma:format="DateTime" ma:internalName="savestamp">
      <xsd:simpleType>
        <xsd:restriction base="dms:DateTime"/>
      </xsd:simpleType>
    </xsd:element>
    <xsd:element name="Time" ma:index="9" nillable="true" ma:displayName="Time" ma:format="DateTime" ma:internalName="Tim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A605A-57EE-4B97-9C94-2055E05CC3A0}"/>
</file>

<file path=customXml/itemProps2.xml><?xml version="1.0" encoding="utf-8"?>
<ds:datastoreItem xmlns:ds="http://schemas.openxmlformats.org/officeDocument/2006/customXml" ds:itemID="{28FDAD7A-ABC4-45A9-9084-0420F1D70CB9}"/>
</file>

<file path=customXml/itemProps3.xml><?xml version="1.0" encoding="utf-8"?>
<ds:datastoreItem xmlns:ds="http://schemas.openxmlformats.org/officeDocument/2006/customXml" ds:itemID="{EDE2920C-E35D-40E2-B64B-AC74B4F70C8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16 example: initial measurement of the right-of-use asset and lease liability</dc:title>
  <dc:subject/>
  <dc:creator>MM</dc:creator>
  <cp:keywords/>
  <dc:description/>
  <cp:lastModifiedBy>Eleanor Shirtliff</cp:lastModifiedBy>
  <cp:revision/>
  <dcterms:created xsi:type="dcterms:W3CDTF">2018-10-06T14:44:45Z</dcterms:created>
  <dcterms:modified xsi:type="dcterms:W3CDTF">2021-10-21T15:53:21Z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0x010100430B453C2E56BC40827FBB9E03A7F75B</vt:lpwstr>
  </property>
</Properties>
</file>