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hsengland.sharepoint.com/sites/CFO/fc/fy/OpenLib/2022-23 Annual Accounts/Provider Accounts/IFRS 16/Examples and tools - updated for 2022 implementation/"/>
    </mc:Choice>
  </mc:AlternateContent>
  <xr:revisionPtr revIDLastSave="0" documentId="8_{74FC3E2C-1077-49E0-AEF7-320F10BA0B32}" xr6:coauthVersionLast="46" xr6:coauthVersionMax="46" xr10:uidLastSave="{00000000-0000-0000-0000-000000000000}"/>
  <bookViews>
    <workbookView xWindow="25974" yWindow="-109" windowWidth="26301" windowHeight="14889" activeTab="1" xr2:uid="{9A1BF77B-36B7-46C6-B602-D16D856626C8}"/>
  </bookViews>
  <sheets>
    <sheet name="Scenario and Data" sheetId="1" r:id="rId1"/>
    <sheet name="Accounting" sheetId="2" r:id="rId2"/>
    <sheet name="Budgeting"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15" l="1"/>
  <c r="J37" i="15"/>
  <c r="M32" i="15"/>
  <c r="M37" i="15" s="1"/>
  <c r="M25" i="15"/>
  <c r="K25" i="15"/>
  <c r="J25" i="15"/>
  <c r="H25" i="15"/>
  <c r="L21" i="15"/>
  <c r="M18" i="15"/>
  <c r="M11" i="15"/>
  <c r="L11" i="15"/>
  <c r="K11" i="15"/>
  <c r="J11" i="15"/>
  <c r="E130" i="2"/>
  <c r="B130" i="2"/>
  <c r="E114" i="2"/>
  <c r="B104" i="2"/>
  <c r="E88" i="2"/>
  <c r="B78" i="2"/>
  <c r="C72" i="2"/>
  <c r="B47" i="2"/>
  <c r="C38" i="2"/>
  <c r="C42" i="2" s="1"/>
  <c r="D18" i="2"/>
  <c r="B18" i="2"/>
  <c r="B20" i="2" s="1"/>
  <c r="C17" i="2"/>
  <c r="D16" i="2"/>
  <c r="B10" i="2"/>
  <c r="B8" i="2"/>
  <c r="B9" i="15" s="1"/>
  <c r="I9" i="15" s="1"/>
  <c r="I11" i="15" s="1"/>
  <c r="C205" i="1"/>
  <c r="C118" i="2" s="1"/>
  <c r="C124" i="2" s="1"/>
  <c r="C204" i="1"/>
  <c r="C203" i="1"/>
  <c r="C66" i="2" s="1"/>
  <c r="C202" i="1"/>
  <c r="C33" i="2" s="1"/>
  <c r="C34" i="2" s="1"/>
  <c r="D201" i="1"/>
  <c r="B202" i="1" s="1"/>
  <c r="D202" i="1" s="1"/>
  <c r="B203" i="1" s="1"/>
  <c r="D203" i="1" s="1"/>
  <c r="B204" i="1" s="1"/>
  <c r="D204" i="1" s="1"/>
  <c r="B205" i="1" s="1"/>
  <c r="D205" i="1" s="1"/>
  <c r="C201" i="1"/>
  <c r="C9" i="2" s="1"/>
  <c r="B201" i="1"/>
  <c r="D141" i="1"/>
  <c r="C141" i="1"/>
  <c r="B141" i="1"/>
  <c r="D140" i="1"/>
  <c r="C140" i="1"/>
  <c r="B140" i="1"/>
  <c r="D139" i="1"/>
  <c r="C139" i="1"/>
  <c r="B139" i="1"/>
  <c r="G123" i="1"/>
  <c r="C100" i="1"/>
  <c r="D40" i="2" s="1"/>
  <c r="B83" i="1"/>
  <c r="C103" i="1" s="1"/>
  <c r="D120" i="2" s="1"/>
  <c r="B82" i="1"/>
  <c r="C102" i="1" s="1"/>
  <c r="D81" i="1"/>
  <c r="B81" i="1"/>
  <c r="C101" i="1" s="1"/>
  <c r="D69" i="2" s="1"/>
  <c r="A81" i="1"/>
  <c r="A82" i="1" s="1"/>
  <c r="A83" i="1" s="1"/>
  <c r="D83" i="1" s="1"/>
  <c r="E83" i="1" s="1"/>
  <c r="D80" i="1"/>
  <c r="B80" i="1"/>
  <c r="E80" i="1" s="1"/>
  <c r="E79" i="1"/>
  <c r="D94" i="2" l="1"/>
  <c r="B95" i="2"/>
  <c r="B98" i="2" s="1"/>
  <c r="B86" i="2"/>
  <c r="B88" i="2" s="1"/>
  <c r="E81" i="1"/>
  <c r="E9" i="15"/>
  <c r="C55" i="2"/>
  <c r="C58" i="2" s="1"/>
  <c r="F96" i="2"/>
  <c r="F94" i="2"/>
  <c r="C185" i="1"/>
  <c r="E140" i="1"/>
  <c r="D96" i="2"/>
  <c r="B40" i="2"/>
  <c r="B42" i="2" s="1"/>
  <c r="D39" i="2"/>
  <c r="D82" i="1"/>
  <c r="E82" i="1" s="1"/>
  <c r="C24" i="2"/>
  <c r="C20" i="2"/>
  <c r="B112" i="2"/>
  <c r="B114" i="2" s="1"/>
  <c r="B121" i="2"/>
  <c r="B124" i="2" s="1"/>
  <c r="E139" i="1"/>
  <c r="F70" i="2"/>
  <c r="E36" i="15" s="1"/>
  <c r="C10" i="15"/>
  <c r="C10" i="2"/>
  <c r="D95" i="2"/>
  <c r="B69" i="2"/>
  <c r="B72" i="2" s="1"/>
  <c r="B54" i="2"/>
  <c r="B58" i="2" s="1"/>
  <c r="D68" i="2"/>
  <c r="F24" i="15" s="1"/>
  <c r="C186" i="1"/>
  <c r="E141" i="1"/>
  <c r="D122" i="2"/>
  <c r="C92" i="2"/>
  <c r="C98" i="2" s="1"/>
  <c r="C87" i="2"/>
  <c r="C88" i="2" s="1"/>
  <c r="B32" i="2"/>
  <c r="B34" i="2" s="1"/>
  <c r="D70" i="2"/>
  <c r="E24" i="15" s="1"/>
  <c r="D121" i="2"/>
  <c r="D10" i="15"/>
  <c r="C113" i="2"/>
  <c r="C114" i="2" s="1"/>
  <c r="E85" i="1" l="1"/>
  <c r="A96" i="1" s="1"/>
  <c r="A119" i="1"/>
  <c r="D14" i="2"/>
  <c r="B99" i="1"/>
  <c r="F122" i="2"/>
  <c r="F120" i="2"/>
  <c r="C46" i="2"/>
  <c r="C25" i="2"/>
  <c r="E142" i="1"/>
  <c r="H10" i="15"/>
  <c r="H11" i="15" s="1"/>
  <c r="G12" i="15"/>
  <c r="D99" i="1" l="1"/>
  <c r="C77" i="2"/>
  <c r="C47" i="2"/>
  <c r="A181" i="1"/>
  <c r="B152" i="1"/>
  <c r="A167" i="1"/>
  <c r="C125" i="1"/>
  <c r="C124" i="1"/>
  <c r="C126" i="1"/>
  <c r="B122" i="1"/>
  <c r="E13" i="2"/>
  <c r="C123" i="1"/>
  <c r="C122" i="1"/>
  <c r="E17" i="2" l="1"/>
  <c r="E9" i="2"/>
  <c r="E10" i="2" s="1"/>
  <c r="G124" i="1"/>
  <c r="E63" i="2"/>
  <c r="B184" i="1"/>
  <c r="F67" i="2"/>
  <c r="F33" i="15" s="1"/>
  <c r="C103" i="2"/>
  <c r="C78" i="2"/>
  <c r="E23" i="2"/>
  <c r="E20" i="2"/>
  <c r="D15" i="2"/>
  <c r="D7" i="2"/>
  <c r="D10" i="2" s="1"/>
  <c r="E38" i="2"/>
  <c r="E42" i="2" s="1"/>
  <c r="E31" i="2"/>
  <c r="E34" i="2" s="1"/>
  <c r="D122" i="1"/>
  <c r="G61" i="2"/>
  <c r="B170" i="1"/>
  <c r="E99" i="1"/>
  <c r="B100" i="1" s="1"/>
  <c r="C129" i="2" l="1"/>
  <c r="C130" i="2" s="1"/>
  <c r="C104" i="2"/>
  <c r="C170" i="1"/>
  <c r="E170" i="1" s="1"/>
  <c r="B171" i="1" s="1"/>
  <c r="C171" i="1"/>
  <c r="C172" i="1"/>
  <c r="D184" i="1"/>
  <c r="D100" i="1"/>
  <c r="D20" i="2"/>
  <c r="D22" i="2"/>
  <c r="D19" i="15"/>
  <c r="D32" i="15"/>
  <c r="E45" i="2"/>
  <c r="E25" i="2"/>
  <c r="E122" i="1"/>
  <c r="B123" i="1"/>
  <c r="D123" i="1" s="1"/>
  <c r="E171" i="1" l="1"/>
  <c r="B172" i="1" s="1"/>
  <c r="E172" i="1" s="1"/>
  <c r="L32" i="15"/>
  <c r="L37" i="15" s="1"/>
  <c r="F65" i="2"/>
  <c r="F53" i="2"/>
  <c r="D53" i="2"/>
  <c r="B22" i="15" s="1"/>
  <c r="E64" i="2"/>
  <c r="E47" i="2"/>
  <c r="E184" i="1"/>
  <c r="B185" i="1" s="1"/>
  <c r="D37" i="2"/>
  <c r="D42" i="2" s="1"/>
  <c r="D30" i="2"/>
  <c r="D34" i="2" s="1"/>
  <c r="G111" i="2"/>
  <c r="G114" i="2" s="1"/>
  <c r="G118" i="2"/>
  <c r="G124" i="2" s="1"/>
  <c r="D44" i="2"/>
  <c r="D25" i="2"/>
  <c r="G66" i="2"/>
  <c r="G55" i="2"/>
  <c r="B151" i="1"/>
  <c r="B124" i="1"/>
  <c r="D124" i="1" s="1"/>
  <c r="E100" i="1"/>
  <c r="B101" i="1" s="1"/>
  <c r="G85" i="2"/>
  <c r="G88" i="2" s="1"/>
  <c r="G92" i="2"/>
  <c r="G98" i="2" s="1"/>
  <c r="E123" i="1" l="1"/>
  <c r="D47" i="2"/>
  <c r="D101" i="1"/>
  <c r="D24" i="15"/>
  <c r="E75" i="2"/>
  <c r="E62" i="2"/>
  <c r="B153" i="1"/>
  <c r="E56" i="2" s="1"/>
  <c r="F58" i="2"/>
  <c r="C34" i="15"/>
  <c r="F34" i="15"/>
  <c r="F72" i="2"/>
  <c r="F74" i="2"/>
  <c r="C35" i="15"/>
  <c r="H35" i="15" s="1"/>
  <c r="H37" i="15" s="1"/>
  <c r="G58" i="2"/>
  <c r="B125" i="1"/>
  <c r="D125" i="1" s="1"/>
  <c r="D35" i="15"/>
  <c r="G76" i="2"/>
  <c r="G72" i="2"/>
  <c r="D185" i="1"/>
  <c r="B126" i="1" l="1"/>
  <c r="D126" i="1" s="1"/>
  <c r="E58" i="2"/>
  <c r="C20" i="15"/>
  <c r="I20" i="15" s="1"/>
  <c r="G102" i="2"/>
  <c r="G78" i="2"/>
  <c r="F84" i="2"/>
  <c r="F88" i="2" s="1"/>
  <c r="F91" i="2"/>
  <c r="F98" i="2" s="1"/>
  <c r="D84" i="2"/>
  <c r="E93" i="2"/>
  <c r="E98" i="2" s="1"/>
  <c r="I34" i="15"/>
  <c r="I37" i="15" s="1"/>
  <c r="G38" i="15"/>
  <c r="E101" i="2"/>
  <c r="E104" i="2" s="1"/>
  <c r="D65" i="2"/>
  <c r="D52" i="2"/>
  <c r="D18" i="15"/>
  <c r="E72" i="2"/>
  <c r="E76" i="2"/>
  <c r="E78" i="2" s="1"/>
  <c r="E101" i="1"/>
  <c r="E185" i="1"/>
  <c r="B186" i="1" s="1"/>
  <c r="F78" i="2"/>
  <c r="C22" i="15" l="1"/>
  <c r="I22" i="15" s="1"/>
  <c r="D58" i="2"/>
  <c r="I25" i="15"/>
  <c r="F100" i="2"/>
  <c r="F22" i="15"/>
  <c r="D72" i="2"/>
  <c r="D74" i="2"/>
  <c r="E186" i="1"/>
  <c r="D186" i="1"/>
  <c r="L18" i="15"/>
  <c r="L25" i="15" s="1"/>
  <c r="G26" i="15"/>
  <c r="B102" i="1"/>
  <c r="E124" i="1"/>
  <c r="G104" i="2"/>
  <c r="G128" i="2"/>
  <c r="G130" i="2" s="1"/>
  <c r="D102" i="1" l="1"/>
  <c r="F104" i="2"/>
  <c r="D78" i="2"/>
  <c r="D110" i="2"/>
  <c r="F117" i="2"/>
  <c r="F124" i="2" s="1"/>
  <c r="F109" i="2"/>
  <c r="F114" i="2" s="1"/>
  <c r="E119" i="2"/>
  <c r="E124" i="2" s="1"/>
  <c r="D83" i="2" l="1"/>
  <c r="D88" i="2" s="1"/>
  <c r="D91" i="2"/>
  <c r="G125" i="1"/>
  <c r="G126" i="1" s="1"/>
  <c r="F126" i="2"/>
  <c r="F130" i="2" s="1"/>
  <c r="E102" i="1"/>
  <c r="D98" i="2" l="1"/>
  <c r="D100" i="2"/>
  <c r="B103" i="1"/>
  <c r="E125" i="1"/>
  <c r="D103" i="1" l="1"/>
  <c r="D104" i="2"/>
  <c r="D117" i="2" l="1"/>
  <c r="D109" i="2"/>
  <c r="D114" i="2" s="1"/>
  <c r="E103" i="1"/>
  <c r="E126" i="1" s="1"/>
  <c r="D124" i="2" l="1"/>
  <c r="D126" i="2"/>
  <c r="D1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Sanocki, Marcin</author>
  </authors>
  <commentList>
    <comment ref="I22" authorId="0" shapeId="0" xr:uid="{79337885-5229-40DF-AEA8-F145E605B64B}">
      <text>
        <r>
          <rPr>
            <b/>
            <sz val="9"/>
            <color indexed="81"/>
            <rFont val="Tahoma"/>
            <family val="2"/>
          </rPr>
          <t>Sanocki, Marcin:</t>
        </r>
        <r>
          <rPr>
            <sz val="9"/>
            <color indexed="81"/>
            <rFont val="Tahoma"/>
            <family val="2"/>
          </rPr>
          <t xml:space="preserve">
Interest expense recognised similarly to other scenarios. 
Interest income included here as per para 4.9 of CBG</t>
        </r>
      </text>
    </comment>
  </commentList>
</comments>
</file>

<file path=xl/sharedStrings.xml><?xml version="1.0" encoding="utf-8"?>
<sst xmlns="http://schemas.openxmlformats.org/spreadsheetml/2006/main" count="435" uniqueCount="244">
  <si>
    <t>Depreciation</t>
  </si>
  <si>
    <t>I &amp; E</t>
  </si>
  <si>
    <t>Accumulated Depreciation</t>
  </si>
  <si>
    <t>Lease Interest</t>
  </si>
  <si>
    <t>TOTAL</t>
  </si>
  <si>
    <t>Lessee (Lease)</t>
  </si>
  <si>
    <t>Lessor (Lease)</t>
  </si>
  <si>
    <t>Lessee (Right of Use Asset)</t>
  </si>
  <si>
    <t>Lessor (Asset)</t>
  </si>
  <si>
    <t>Cash Lease payment</t>
  </si>
  <si>
    <t xml:space="preserve">Closing </t>
  </si>
  <si>
    <t>Lease liability</t>
  </si>
  <si>
    <t>Lease Liability C/F</t>
  </si>
  <si>
    <t>Right of Use of Asset NBV C/F</t>
  </si>
  <si>
    <t>Payment</t>
  </si>
  <si>
    <t>Date of payment</t>
  </si>
  <si>
    <t>Discount Factor</t>
  </si>
  <si>
    <t>Discounted Amount</t>
  </si>
  <si>
    <t>Year</t>
  </si>
  <si>
    <t>Opening (1 Apr)</t>
  </si>
  <si>
    <t>BALANCE SHEET Movements</t>
  </si>
  <si>
    <t>Lease Unwinding of Discount</t>
  </si>
  <si>
    <t>Lease Discount</t>
  </si>
  <si>
    <t>(b)</t>
  </si>
  <si>
    <t>(a)</t>
  </si>
  <si>
    <t>NBV Closing (31 Mar)</t>
  </si>
  <si>
    <t>Scenario details</t>
  </si>
  <si>
    <t>ACCOUNTS</t>
  </si>
  <si>
    <t>BUDGETS</t>
  </si>
  <si>
    <t>NATIONAL ACCOUNTS</t>
  </si>
  <si>
    <t>OSCAR coding</t>
  </si>
  <si>
    <t>SOCNE
("I&amp;E")</t>
  </si>
  <si>
    <t>SOFP
("Bal sheet")</t>
  </si>
  <si>
    <t>RDEL RF</t>
  </si>
  <si>
    <t>RDEL NRF</t>
  </si>
  <si>
    <t>RDEL Total</t>
  </si>
  <si>
    <t>RAME</t>
  </si>
  <si>
    <t>CDEL</t>
  </si>
  <si>
    <t>CAME</t>
  </si>
  <si>
    <t>PSNB</t>
  </si>
  <si>
    <t>PSND</t>
  </si>
  <si>
    <t>Check Accounting DR/CR</t>
  </si>
  <si>
    <t>Notes and Relevant Guidance</t>
  </si>
  <si>
    <t>Worked Example</t>
  </si>
  <si>
    <t>Commencement date</t>
  </si>
  <si>
    <t xml:space="preserve">Lease liability at initial recognition: </t>
  </si>
  <si>
    <t>closing (31 Mar)</t>
  </si>
  <si>
    <t>ROU Asset</t>
  </si>
  <si>
    <t>Lease Liability</t>
  </si>
  <si>
    <t>Interest</t>
  </si>
  <si>
    <t>Cash Paid</t>
  </si>
  <si>
    <t>Lease Income</t>
  </si>
  <si>
    <t xml:space="preserve">Total budgeting </t>
  </si>
  <si>
    <t xml:space="preserve">Income - Lease payment </t>
  </si>
  <si>
    <t>Income - Lease payment</t>
  </si>
  <si>
    <t>Income</t>
  </si>
  <si>
    <t>Expense</t>
  </si>
  <si>
    <t>Assets</t>
  </si>
  <si>
    <t>Cash</t>
  </si>
  <si>
    <t>Liability</t>
  </si>
  <si>
    <t>Equity</t>
  </si>
  <si>
    <t>Carried Value at the date of transfer</t>
  </si>
  <si>
    <t>PV of annual payments</t>
  </si>
  <si>
    <t>Annual Depreciation (straight line)</t>
  </si>
  <si>
    <t>IFRS16 Worked Example - Sublease - Scenario and Data</t>
  </si>
  <si>
    <t>IFRS16 Worked Example - Sublease - Accounting Entries</t>
  </si>
  <si>
    <t>IFRS16 Worked Example - Sublease - Budget</t>
  </si>
  <si>
    <t>Head Lease</t>
  </si>
  <si>
    <t xml:space="preserve">Underlying Asset Cost </t>
  </si>
  <si>
    <t>5 years</t>
  </si>
  <si>
    <t>LESSEE - Liability (IFRS 16.26)</t>
  </si>
  <si>
    <t>payment (1 Apr)</t>
  </si>
  <si>
    <t>LESSEE - ROU Asset (IFRS 16.23)</t>
  </si>
  <si>
    <t>Gross book value of the right-of use asset at initial recognition</t>
  </si>
  <si>
    <t>NBV opening (1 Apr)</t>
  </si>
  <si>
    <t>NBV closing (31 Mar)</t>
  </si>
  <si>
    <t>Diff to liability</t>
  </si>
  <si>
    <t>Total payments</t>
  </si>
  <si>
    <t>Depreciation expense</t>
  </si>
  <si>
    <t>Total expense</t>
  </si>
  <si>
    <t>LESSEE - reconciliation</t>
  </si>
  <si>
    <t xml:space="preserve">LESSOR - Asset </t>
  </si>
  <si>
    <t>3 years</t>
  </si>
  <si>
    <t>Term of the sublease</t>
  </si>
  <si>
    <t>DR</t>
  </si>
  <si>
    <t>CR</t>
  </si>
  <si>
    <t>Derecognition of the ROU Asset</t>
  </si>
  <si>
    <t>Recognition of the net investment in sublease</t>
  </si>
  <si>
    <t>LESSEE</t>
  </si>
  <si>
    <t>LESSOR</t>
  </si>
  <si>
    <t>ROU Asset - initial recognition</t>
  </si>
  <si>
    <t>Gain / Loss on asset derecognition</t>
  </si>
  <si>
    <t>Derecognition of ROU asset</t>
  </si>
  <si>
    <t>Recognition of investment - sublease</t>
  </si>
  <si>
    <t>Investment - sublease C/F</t>
  </si>
  <si>
    <t>INTERMEDIATE LESSOR</t>
  </si>
  <si>
    <t>SUBLESSEE</t>
  </si>
  <si>
    <t>Cash Sublease payment</t>
  </si>
  <si>
    <t>Recognition of ROU asset</t>
  </si>
  <si>
    <t xml:space="preserve">ROU asset at initial recognition: </t>
  </si>
  <si>
    <t>Sublease Discount</t>
  </si>
  <si>
    <t>Sublessee (Lease)</t>
  </si>
  <si>
    <t>Sublessee (Right of Use Asset)</t>
  </si>
  <si>
    <t>Intermediate Lessor (Lease)</t>
  </si>
  <si>
    <t>Intermediate Lessor (Receivable)</t>
  </si>
  <si>
    <t>Recognition of sublease liability</t>
  </si>
  <si>
    <t>Finance Lease Receivable</t>
  </si>
  <si>
    <t>LESSOR - Head Lease</t>
  </si>
  <si>
    <t>of return on the lessor’s net investment in the lease. (IFRS16.75-76)</t>
  </si>
  <si>
    <t>INTERMEDIATE LESSOR - Yr 3</t>
  </si>
  <si>
    <t>HEAD LESSOR - Yr 3</t>
  </si>
  <si>
    <t>SUBLESSEE - Yr 3</t>
  </si>
  <si>
    <t>ROU Asset derecognition</t>
  </si>
  <si>
    <t>Receivable recognition</t>
  </si>
  <si>
    <t>Gain / Loss on disposal</t>
  </si>
  <si>
    <t>Notes</t>
  </si>
  <si>
    <t>Difference between ROU asset and receivable</t>
  </si>
  <si>
    <t>Recognition of net investment. (NPV of future lease payments)</t>
  </si>
  <si>
    <t>Head Lease - Calculation of the PV of future payments</t>
  </si>
  <si>
    <t>Term of the head lease</t>
  </si>
  <si>
    <t>The intermediate lessor classifies the sublease as an operating lease, having considered the requirements in paragraphs 61⁠–⁠66 of IFRS 16.</t>
  </si>
  <si>
    <t>When the intermediate lessor enters into the sublease, the intermediate lessor retains the lease liability and the right-of-use asset relating to the head lease in its statement of financial position.</t>
  </si>
  <si>
    <t>During the term of the sublease, the intermediate lessor:</t>
  </si>
  <si>
    <t>recognises a depreciation charge for the right-of-use asset and interest on the lease liability; and</t>
  </si>
  <si>
    <t>recognises lease income from the sublease.</t>
  </si>
  <si>
    <t>Lessee recognises interest cost in P&amp;L</t>
  </si>
  <si>
    <t>Useful life of the ROU asset is assumed to coincide with lease term. (See IFRS 16.32)</t>
  </si>
  <si>
    <t>Lessee depreciates ROU asset over 5 years (lease term), lessor depreciates underlying asset in line with its policy and with IAS 16.</t>
  </si>
  <si>
    <t xml:space="preserve">Lessee recognises ROU asset equal to discounted lease liability and upfront payment paid at commencement date (£80k) </t>
  </si>
  <si>
    <t xml:space="preserve">Lessee recognises lease liability. </t>
  </si>
  <si>
    <t>Interest liability recognised in year 1</t>
  </si>
  <si>
    <t>Lessee's depreciation - reduction in ROU asset.</t>
  </si>
  <si>
    <t>Lease cash payment in year 1</t>
  </si>
  <si>
    <t>£85k upfront payment less finance income recognised by the intermediate lessor (85,000 - 7,902 = 77,098)</t>
  </si>
  <si>
    <t>Unwinding discount for both - intermediate lessor and sublessee</t>
  </si>
  <si>
    <t>"IFRS 16 Worked Example - Operating Lease"</t>
  </si>
  <si>
    <t>For budgeting impact in years 1 - 2 please refer to :</t>
  </si>
  <si>
    <t>OTHER CONSIDERATIONS (IFRS 16 - illustrative examples - example 21)</t>
  </si>
  <si>
    <t>* Depreciation scores to NRF RDEL for Providers</t>
  </si>
  <si>
    <t>Depreciation - RoU Asset</t>
  </si>
  <si>
    <t>Depreciation - underlying asset</t>
  </si>
  <si>
    <t>Underlying asset - NBV C/F</t>
  </si>
  <si>
    <t>Underlying asset NBV C/F</t>
  </si>
  <si>
    <t>Underlying Asset</t>
  </si>
  <si>
    <r>
      <t xml:space="preserve">Interest Expense - </t>
    </r>
    <r>
      <rPr>
        <sz val="11"/>
        <color rgb="FFFF0000"/>
        <rFont val="Calibri"/>
        <family val="2"/>
        <scheme val="minor"/>
      </rPr>
      <t>note 7</t>
    </r>
  </si>
  <si>
    <t>RoU Asset opening value agrees to the NPV of the lease payments and upfront payment made at the commencement of the lease.</t>
  </si>
  <si>
    <t>Depreciation is calculated on straight line basis over the term of the lease.</t>
  </si>
  <si>
    <t>Value of the RoU asset is equal to the three payments of 85,000 discounted by the interest rate provided in the scenario.</t>
  </si>
  <si>
    <t>Sublease liability represents value of the RoU asset less 85,000 paid at the commencement of the sublease.</t>
  </si>
  <si>
    <t>Lessor recognises lease annual payments as income.</t>
  </si>
  <si>
    <t>Depreciation scores to RF RDEL</t>
  </si>
  <si>
    <t>Lease Income scores to NRF RDEL</t>
  </si>
  <si>
    <t>Derecognition of the RoU Asset scores to CDEL</t>
  </si>
  <si>
    <t>Recognition of the RoU asset scores to CDEL</t>
  </si>
  <si>
    <t>Interest cost scores to NRF RDEL</t>
  </si>
  <si>
    <t>Sublease</t>
  </si>
  <si>
    <t>In the above scenario the sublease is classified as a finance lease. Should Intermediate lessor classified it as an operating lease the effect would be (example 21 IFRS 16):</t>
  </si>
  <si>
    <t>No budget impact on recognition of the lease receivable (finance lease - lessor )</t>
  </si>
  <si>
    <t>The RoU asset is derecognised and any difference is immediately recognised in P/L as a gain/loss on disposal of an asset (IFRS community)</t>
  </si>
  <si>
    <t>Gain/Loss on disposal scores to Resource DEL (CBG 1.117)</t>
  </si>
  <si>
    <t>Interest Expense</t>
  </si>
  <si>
    <t>Lease liability (discounted)</t>
  </si>
  <si>
    <t>Cash Lease (payment) / receipt</t>
  </si>
  <si>
    <t>Cash Sublease (payment) / receipt</t>
  </si>
  <si>
    <t>Objectives</t>
  </si>
  <si>
    <t>1. Scenario and Data</t>
  </si>
  <si>
    <t>2. Accounting</t>
  </si>
  <si>
    <t>3. Budgeting</t>
  </si>
  <si>
    <t>Firstly, We need to complete few calculations based on the scenario details provided above. These calculations are:</t>
  </si>
  <si>
    <t>Lessee:</t>
  </si>
  <si>
    <t>Step 1</t>
  </si>
  <si>
    <t>Identify discount rate that can be used to calculate present value of the future lease payments</t>
  </si>
  <si>
    <t>Step 2</t>
  </si>
  <si>
    <t>Calculate PV of future lease payments using the discount rate</t>
  </si>
  <si>
    <t>Step 3</t>
  </si>
  <si>
    <t xml:space="preserve">Calculate lease liability  </t>
  </si>
  <si>
    <t>Step 4</t>
  </si>
  <si>
    <t>Calculate value of the RoU asset considering any potential upfront payments, lease incentives etc.</t>
  </si>
  <si>
    <t>Step 5</t>
  </si>
  <si>
    <t>Decide what depreciation period of the RoU asset is appropriate considering length of the lease and the useful life of the asset</t>
  </si>
  <si>
    <t>Step 6</t>
  </si>
  <si>
    <t>Step 7</t>
  </si>
  <si>
    <t>Calculate lessor's depreciation charge for the underlying asset</t>
  </si>
  <si>
    <t>Step 8</t>
  </si>
  <si>
    <t>No exemptions apply in this scenario. The asset is not considered to be low value and the contract does not meet definition of a short-term lease (IFRS16.5-8) (IFRS16 B3-B8)</t>
  </si>
  <si>
    <t>At the commencement date, the lessee recognises a right-of-use asset and a lease liability. (IFRS16.22-28)</t>
  </si>
  <si>
    <t xml:space="preserve">The intermediate lessor recognises receivable at an amount equal to the gross investment in the lease discounted at the interest rate implicit in the lease. (IFRS 16.67). </t>
  </si>
  <si>
    <t xml:space="preserve">The intermediate Lessor splits minimum payments received into finance income and reduction of the lease receivable. The finance income is recognized based on a pattern reflecting constant periodic rate </t>
  </si>
  <si>
    <t xml:space="preserve">The underlying asset is depreciated by head lessor in line with the lessor's policy (IFRS16.84). </t>
  </si>
  <si>
    <t>The lessee presents interest expense in  the P&amp;L separately from depreciation expense of the ROU asset (IFRS16.49) (IFRS16 BC209)</t>
  </si>
  <si>
    <t xml:space="preserve">The discount rate implicit in this scenario has been provided (5%). The rate of interest that causes the present value of (a) the lease payments and (b) the unguaranteed residual value to equal the sum of (i) </t>
  </si>
  <si>
    <t>The sublessee makes payment (85,000) at the start of the sublease on 01.04.2022. This payment is then included in the calculation of the value of the ROU asset but excluded from the calculation of lease liability.</t>
  </si>
  <si>
    <t>The lessee applies the depreciation requirements in IAS 16 Property, Plant and Equipment in depreciating the right-of-use asset, subject to the requirements in paragraph 32 (IFRS 16.31)</t>
  </si>
  <si>
    <r>
      <t xml:space="preserve">Discount rate - </t>
    </r>
    <r>
      <rPr>
        <sz val="10"/>
        <color rgb="FFFF0000"/>
        <rFont val="Calibri"/>
        <family val="2"/>
        <scheme val="minor"/>
      </rPr>
      <t>note 8</t>
    </r>
  </si>
  <si>
    <t>Future payments for the lease are listed  in the table below. For each payment, the discount factor is calculated in order to determine the total present value</t>
  </si>
  <si>
    <t>Using the present value of the lease payments We can establish lease liability.</t>
  </si>
  <si>
    <t>The lessee is required to present finance cost of the lease in  the P&amp;L separately from depreciation expense of the ROU asset.</t>
  </si>
  <si>
    <t>Below calculation also provides closing balance of the lease liability recognised by the lessee every year over the term of the contract.</t>
  </si>
  <si>
    <t>Step 4 and 5</t>
  </si>
  <si>
    <t>The upfront payment is included in the initial recognition of the RoU asset.</t>
  </si>
  <si>
    <t>Sublease commencement</t>
  </si>
  <si>
    <t>Gain recognised in the P&amp;L</t>
  </si>
  <si>
    <t>The sublease is for the entire term of the head lease. It is, therefore accounted for by the intermediate lessor as a finance lease.</t>
  </si>
  <si>
    <r>
      <t xml:space="preserve">SUBLESSEE - Liability - </t>
    </r>
    <r>
      <rPr>
        <sz val="10"/>
        <color rgb="FFFF0000"/>
        <rFont val="Calibri"/>
        <family val="2"/>
        <scheme val="minor"/>
      </rPr>
      <t>Note 2</t>
    </r>
  </si>
  <si>
    <r>
      <t xml:space="preserve">SUBLESSEE - ROU Asset - </t>
    </r>
    <r>
      <rPr>
        <sz val="10"/>
        <color rgb="FFFF0000"/>
        <rFont val="Calibri"/>
        <family val="2"/>
        <scheme val="minor"/>
      </rPr>
      <t>Note 2</t>
    </r>
  </si>
  <si>
    <t>Step 9</t>
  </si>
  <si>
    <t>The underlying asset is depreciated by the lessor on a straight line basis over 20 years.</t>
  </si>
  <si>
    <t>Calculate sublease receivable recognised by the intermediate lessor</t>
  </si>
  <si>
    <t xml:space="preserve">Calculate gain on RoU derecognition </t>
  </si>
  <si>
    <t>Following the investment in the sublease the intermediate lessor recognises gain in profit and loss.</t>
  </si>
  <si>
    <t>Sublessee</t>
  </si>
  <si>
    <t xml:space="preserve">Calculate sublessee's value of the RoU asset </t>
  </si>
  <si>
    <t xml:space="preserve">Calculate sublessee's lease liability  </t>
  </si>
  <si>
    <t>Step 10</t>
  </si>
  <si>
    <t>Head Lessor</t>
  </si>
  <si>
    <t>Interest expense</t>
  </si>
  <si>
    <t>The intermediate lessor derecognises RoU asset and recognises lease receivable.</t>
  </si>
  <si>
    <t>TOTAL MOVEMENTS</t>
  </si>
  <si>
    <t>2022-23</t>
  </si>
  <si>
    <t>2023-24</t>
  </si>
  <si>
    <t>2024-25</t>
  </si>
  <si>
    <t xml:space="preserve">Sublessee recognises ROU </t>
  </si>
  <si>
    <t xml:space="preserve">Interest Expense </t>
  </si>
  <si>
    <t xml:space="preserve">To note: This is an operating lease. The lessor is not required to recognise lease receivable on the balance sheet and therefore is not required to calculate the rate implicit in the lease. </t>
  </si>
  <si>
    <r>
      <t>The intermediate Lessor accounts for disposal of the asset in line with IAS 16. "The disposal of an item of property, plant and equipment may occur in a variety of ways (e.g. by sale,</t>
    </r>
    <r>
      <rPr>
        <u/>
        <sz val="11"/>
        <color theme="1"/>
        <rFont val="Calibri"/>
        <family val="2"/>
        <scheme val="minor"/>
      </rPr>
      <t xml:space="preserve"> by entering into a finance lease</t>
    </r>
    <r>
      <rPr>
        <sz val="11"/>
        <color theme="1"/>
        <rFont val="Calibri"/>
        <family val="2"/>
        <scheme val="minor"/>
      </rPr>
      <t xml:space="preserve"> or by donation) (IAS16.69)"</t>
    </r>
  </si>
  <si>
    <t>the fair value of the underlying asset and (ii) any initial direct costs of the lessor. If this rate is not readily available entities will use interest rates published by HMT</t>
  </si>
  <si>
    <r>
      <t xml:space="preserve">INTERMEDIATE LESSOR - Receivable  - initial measurement - </t>
    </r>
    <r>
      <rPr>
        <sz val="10"/>
        <color rgb="FFFF0000"/>
        <rFont val="Calibri"/>
        <family val="2"/>
        <scheme val="minor"/>
      </rPr>
      <t>note 3</t>
    </r>
  </si>
  <si>
    <t>Annual lease payments paid at the beginning of the year</t>
  </si>
  <si>
    <t>Derecognition of ROU asset. (Finance lease) Intermediate lessor transfers control over the ROU asset to the sublessee</t>
  </si>
  <si>
    <t>Interest expense recognised similarly to other scenarios. Interest income included here as per para 4.9 of CBG</t>
  </si>
  <si>
    <t>There are three tabs in this workbook:</t>
  </si>
  <si>
    <t>The Head lease is accounted for as an operating lease which means that the underlying asset remains on the head lessor's balance sheet.</t>
  </si>
  <si>
    <t>of the lease liability. Initial measurement of a lease liability amounts to £283,676 and is calculated as follows:</t>
  </si>
  <si>
    <t>[This example is based on example 20 - IFRS 16 - illustrative examples.]                                                                                                                                                                                                                                                                                                                                Head lease—An intermediate lessor (Entity B) enters into a five-year lease for 5,000 square metres of office space (the head lease) with Entity A (the head lessor).  The rent (£80,000 p.a.) is payable at the beginning of the year.
Sublease—At the beginning of Year 3, the intermediate lessor subleases the 5,000 square metres of office space for the remaining three years of the head lease to a sublessee (Entity C).  The rent (£85,000 p.a.) is paid at the beginning of the year.
The intermediate lessor classifies the sublease by reference to the right-of-use asset arising from the head lease. The intermediate lessor classifies the sublease as a finance lease, having considered the requirements in paragraphs 61⁠–⁠66 of IFRS 16. The discount rate used in the scenario is 5%.</t>
  </si>
  <si>
    <t>The purpose of this example is to show accounting entries and budgeting impact of the sublease arrangement between three entities.</t>
  </si>
  <si>
    <t>Contract starts on 1st April 2022.</t>
  </si>
  <si>
    <t>2025-26</t>
  </si>
  <si>
    <t>2026-27</t>
  </si>
  <si>
    <t>Entries made by intermediate lessor at the sublease agreement date (1.04.2024)</t>
  </si>
  <si>
    <t>YEAR 1 (31/03/2023)</t>
  </si>
  <si>
    <t>YEAR 2 (31/03/2024)</t>
  </si>
  <si>
    <t>YEAR 3 (31/03/2025)</t>
  </si>
  <si>
    <t>YEAR 4 (31/03/2026)</t>
  </si>
  <si>
    <t>YEAR 5 (31/03/2027)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</si>
</sst>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0;\(#,##0\);&quot;-&quot;"/>
    <numFmt numFmtId="166" formatCode="#,##0;[Red]\(#,##0\)"/>
    <numFmt numFmtId="167" formatCode="_-* #,##0_-;\-* #,##0_-;_-* &quot;-&quot;??_-;_-@_-"/>
    <numFmt numFmtId="168" formatCode="0.0000"/>
  </numFmts>
  <fonts count="23" x14ac:knownFonts="1">
    <font>
      <sz val="11"/>
      <color theme="1"/>
      <name val="Calibri"/>
      <family val="2"/>
      <scheme val="minor"/>
    </font>
    <font>
      <b/>
      <sz val="11"/>
      <color theme="1"/>
      <name val="Calibri"/>
      <family val="2"/>
      <scheme val="minor"/>
    </font>
    <font>
      <b/>
      <sz val="11"/>
      <color theme="1"/>
      <name val="Calibri"/>
      <family val="2"/>
      <charset val="238"/>
      <scheme val="minor"/>
    </font>
    <font>
      <b/>
      <u/>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9"/>
      <color theme="1"/>
      <name val="Calibri"/>
      <family val="2"/>
      <scheme val="minor"/>
    </font>
    <font>
      <u/>
      <sz val="11"/>
      <color theme="1"/>
      <name val="Calibri"/>
      <family val="2"/>
      <scheme val="minor"/>
    </font>
    <font>
      <sz val="11"/>
      <name val="Calibri"/>
      <family val="2"/>
      <scheme val="minor"/>
    </font>
    <font>
      <b/>
      <sz val="12"/>
      <name val="Calibri"/>
      <family val="2"/>
      <scheme val="minor"/>
    </font>
    <font>
      <sz val="9"/>
      <color indexed="81"/>
      <name val="Tahoma"/>
      <family val="2"/>
    </font>
    <font>
      <b/>
      <sz val="9"/>
      <color indexed="81"/>
      <name val="Tahoma"/>
      <family val="2"/>
    </font>
    <font>
      <b/>
      <sz val="12"/>
      <color theme="1"/>
      <name val="Calibri"/>
      <family val="2"/>
      <scheme val="minor"/>
    </font>
    <font>
      <sz val="10"/>
      <color rgb="FFFF0000"/>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fill>
    <fill>
      <patternFill patternType="solid">
        <fgColor theme="5" tint="0.59999389629810485"/>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indexed="64"/>
      </left>
      <right style="medium">
        <color indexed="64"/>
      </right>
      <top style="medium">
        <color indexed="64"/>
      </top>
      <bottom/>
      <diagonal/>
    </border>
    <border>
      <left/>
      <right/>
      <top style="double">
        <color auto="1"/>
      </top>
      <bottom/>
      <diagonal/>
    </border>
    <border>
      <left/>
      <right/>
      <top style="double">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336">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166" fontId="0" fillId="0" borderId="0" xfId="0" applyNumberFormat="1" applyAlignment="1">
      <alignment horizontal="center"/>
    </xf>
    <xf numFmtId="0" fontId="0" fillId="0" borderId="0" xfId="0" applyBorder="1" applyAlignment="1">
      <alignment horizontal="center"/>
    </xf>
    <xf numFmtId="0" fontId="0" fillId="0" borderId="0" xfId="0" applyFont="1" applyAlignment="1">
      <alignment horizontal="center"/>
    </xf>
    <xf numFmtId="0" fontId="0" fillId="2" borderId="0" xfId="0" applyNumberFormat="1" applyFill="1" applyAlignment="1">
      <alignment horizontal="left"/>
    </xf>
    <xf numFmtId="0" fontId="0" fillId="0" borderId="0" xfId="0" applyFont="1" applyAlignment="1">
      <alignment horizontal="left"/>
    </xf>
    <xf numFmtId="0" fontId="0" fillId="0" borderId="0" xfId="0" applyNumberFormat="1" applyFont="1" applyAlignment="1">
      <alignment horizontal="left" wrapText="1"/>
    </xf>
    <xf numFmtId="0" fontId="0" fillId="0" borderId="6" xfId="0" applyBorder="1" applyAlignment="1">
      <alignment horizontal="center"/>
    </xf>
    <xf numFmtId="0" fontId="0" fillId="0" borderId="7" xfId="0" applyFont="1" applyBorder="1" applyAlignment="1">
      <alignment horizont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9" xfId="0" applyNumberFormat="1" applyBorder="1" applyAlignment="1">
      <alignment horizontal="center"/>
    </xf>
    <xf numFmtId="166" fontId="0" fillId="0" borderId="10" xfId="0" applyNumberFormat="1" applyBorder="1" applyAlignment="1">
      <alignment horizontal="center"/>
    </xf>
    <xf numFmtId="166" fontId="0" fillId="0" borderId="7" xfId="0" applyNumberFormat="1" applyFont="1" applyBorder="1" applyAlignment="1">
      <alignment horizontal="center"/>
    </xf>
    <xf numFmtId="166" fontId="0" fillId="0" borderId="6" xfId="0" applyNumberFormat="1" applyFill="1" applyBorder="1" applyAlignment="1">
      <alignment horizontal="center"/>
    </xf>
    <xf numFmtId="0" fontId="0" fillId="0" borderId="7" xfId="0" applyFont="1" applyFill="1" applyBorder="1" applyAlignment="1">
      <alignment horizontal="center"/>
    </xf>
    <xf numFmtId="0" fontId="0" fillId="0" borderId="6" xfId="0" applyFill="1" applyBorder="1" applyAlignment="1">
      <alignment horizontal="center"/>
    </xf>
    <xf numFmtId="166" fontId="0" fillId="0" borderId="7" xfId="0" applyNumberFormat="1" applyFill="1"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166" fontId="0" fillId="0" borderId="12" xfId="0" applyNumberFormat="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9" fontId="0" fillId="2" borderId="0" xfId="0" applyNumberFormat="1" applyFill="1" applyAlignment="1">
      <alignment horizontal="center" vertical="top"/>
    </xf>
    <xf numFmtId="9" fontId="0" fillId="2" borderId="0" xfId="0" applyNumberFormat="1" applyFill="1" applyAlignment="1">
      <alignment horizontal="center"/>
    </xf>
    <xf numFmtId="166" fontId="0" fillId="0" borderId="12" xfId="0" applyNumberFormat="1" applyFill="1" applyBorder="1" applyAlignment="1">
      <alignment horizontal="center"/>
    </xf>
    <xf numFmtId="166" fontId="0" fillId="0" borderId="0" xfId="0" applyNumberFormat="1" applyFill="1" applyBorder="1" applyAlignment="1">
      <alignment horizontal="center"/>
    </xf>
    <xf numFmtId="0" fontId="0" fillId="0" borderId="4" xfId="0" applyBorder="1" applyAlignment="1">
      <alignment horizontal="center"/>
    </xf>
    <xf numFmtId="0" fontId="0" fillId="0" borderId="5" xfId="0" applyFont="1" applyBorder="1" applyAlignment="1">
      <alignment horizontal="center"/>
    </xf>
    <xf numFmtId="166" fontId="0" fillId="0" borderId="5" xfId="0" applyNumberFormat="1" applyBorder="1" applyAlignment="1">
      <alignment horizontal="center"/>
    </xf>
    <xf numFmtId="166" fontId="0" fillId="0" borderId="13" xfId="0" applyNumberFormat="1" applyBorder="1" applyAlignment="1">
      <alignment horizontal="center"/>
    </xf>
    <xf numFmtId="166" fontId="0" fillId="0" borderId="13" xfId="0" applyNumberFormat="1" applyFill="1" applyBorder="1" applyAlignment="1">
      <alignment horizontal="center"/>
    </xf>
    <xf numFmtId="0" fontId="3" fillId="0" borderId="0" xfId="0" applyFont="1" applyAlignment="1">
      <alignment horizontal="left"/>
    </xf>
    <xf numFmtId="9" fontId="7" fillId="2" borderId="0" xfId="0" applyNumberFormat="1" applyFont="1" applyFill="1" applyAlignment="1">
      <alignment horizontal="left"/>
    </xf>
    <xf numFmtId="0" fontId="7" fillId="0" borderId="0" xfId="0" applyFont="1" applyAlignment="1">
      <alignment horizontal="left"/>
    </xf>
    <xf numFmtId="0" fontId="8" fillId="0" borderId="0" xfId="0" applyFont="1" applyAlignment="1">
      <alignment horizontal="left"/>
    </xf>
    <xf numFmtId="166" fontId="0" fillId="0" borderId="9" xfId="0" applyNumberFormat="1" applyFill="1" applyBorder="1" applyAlignment="1">
      <alignment horizontal="center"/>
    </xf>
    <xf numFmtId="166" fontId="0" fillId="0" borderId="10" xfId="0" applyNumberFormat="1" applyFill="1" applyBorder="1" applyAlignment="1">
      <alignment horizontal="center"/>
    </xf>
    <xf numFmtId="166" fontId="0" fillId="0" borderId="7" xfId="0" applyNumberFormat="1" applyFont="1" applyFill="1" applyBorder="1" applyAlignment="1">
      <alignment horizontal="center"/>
    </xf>
    <xf numFmtId="0" fontId="0" fillId="0" borderId="0" xfId="0"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166" fontId="0" fillId="0" borderId="6" xfId="0" applyNumberFormat="1" applyFont="1" applyFill="1" applyBorder="1" applyAlignment="1">
      <alignment horizontal="center"/>
    </xf>
    <xf numFmtId="0" fontId="0" fillId="0" borderId="0" xfId="0" applyFont="1" applyFill="1" applyAlignment="1">
      <alignment horizontal="center"/>
    </xf>
    <xf numFmtId="0" fontId="1" fillId="0" borderId="0" xfId="0" applyFont="1" applyFill="1" applyBorder="1" applyAlignment="1">
      <alignment horizontal="left"/>
    </xf>
    <xf numFmtId="0" fontId="0" fillId="0" borderId="4" xfId="0" applyFon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0" xfId="0" applyFont="1" applyFill="1" applyAlignment="1">
      <alignment horizontal="center"/>
    </xf>
    <xf numFmtId="0" fontId="3" fillId="2" borderId="0" xfId="0" applyFont="1" applyFill="1" applyAlignment="1">
      <alignment horizontal="left"/>
    </xf>
    <xf numFmtId="3" fontId="11" fillId="0" borderId="19" xfId="0" applyNumberFormat="1" applyFont="1" applyBorder="1" applyAlignment="1">
      <alignment horizontal="center" vertical="top" wrapText="1"/>
    </xf>
    <xf numFmtId="3" fontId="11" fillId="0" borderId="20" xfId="0" applyNumberFormat="1" applyFont="1" applyBorder="1" applyAlignment="1">
      <alignment horizontal="center" vertical="top" wrapText="1"/>
    </xf>
    <xf numFmtId="3" fontId="11" fillId="0" borderId="19" xfId="0" applyNumberFormat="1" applyFont="1" applyFill="1" applyBorder="1" applyAlignment="1">
      <alignment horizontal="center" vertical="top" wrapText="1"/>
    </xf>
    <xf numFmtId="3" fontId="11" fillId="0" borderId="21" xfId="0" applyNumberFormat="1" applyFont="1" applyFill="1" applyBorder="1" applyAlignment="1">
      <alignment horizontal="center" vertical="top" wrapText="1"/>
    </xf>
    <xf numFmtId="3" fontId="11" fillId="0" borderId="20" xfId="0" applyNumberFormat="1" applyFont="1" applyFill="1" applyBorder="1" applyAlignment="1">
      <alignment horizontal="center" vertical="top" wrapText="1"/>
    </xf>
    <xf numFmtId="3" fontId="10" fillId="0" borderId="24" xfId="0" applyNumberFormat="1" applyFont="1" applyBorder="1" applyAlignment="1">
      <alignment horizontal="right" vertical="top" wrapText="1"/>
    </xf>
    <xf numFmtId="3" fontId="10" fillId="0" borderId="25" xfId="0" applyNumberFormat="1" applyFont="1" applyBorder="1" applyAlignment="1">
      <alignment horizontal="right" vertical="top" wrapText="1"/>
    </xf>
    <xf numFmtId="0" fontId="0" fillId="0" borderId="23" xfId="0" applyBorder="1" applyAlignment="1">
      <alignment vertical="top"/>
    </xf>
    <xf numFmtId="3" fontId="10" fillId="0" borderId="23" xfId="0" applyNumberFormat="1" applyFont="1" applyBorder="1" applyAlignment="1">
      <alignment vertical="top" wrapText="1"/>
    </xf>
    <xf numFmtId="3" fontId="12" fillId="0" borderId="1" xfId="0" applyNumberFormat="1" applyFont="1" applyBorder="1" applyAlignment="1">
      <alignment vertical="top" wrapText="1"/>
    </xf>
    <xf numFmtId="3" fontId="12" fillId="4" borderId="1" xfId="0" applyNumberFormat="1" applyFont="1" applyFill="1" applyBorder="1" applyAlignment="1">
      <alignment horizontal="right" vertical="top" wrapText="1"/>
    </xf>
    <xf numFmtId="3" fontId="12" fillId="4" borderId="3" xfId="0" applyNumberFormat="1" applyFont="1" applyFill="1" applyBorder="1" applyAlignment="1">
      <alignment horizontal="right" vertical="top" wrapText="1"/>
    </xf>
    <xf numFmtId="3" fontId="12" fillId="4" borderId="2" xfId="0" applyNumberFormat="1" applyFont="1" applyFill="1" applyBorder="1" applyAlignment="1">
      <alignment horizontal="right" vertical="top" wrapText="1"/>
    </xf>
    <xf numFmtId="0" fontId="13" fillId="4" borderId="3" xfId="0" applyFont="1" applyFill="1" applyBorder="1" applyAlignment="1">
      <alignment vertical="top"/>
    </xf>
    <xf numFmtId="0" fontId="0" fillId="2" borderId="0" xfId="0" applyFill="1" applyBorder="1" applyAlignment="1">
      <alignment horizontal="center"/>
    </xf>
    <xf numFmtId="164" fontId="0" fillId="2" borderId="0" xfId="0" applyNumberFormat="1" applyFill="1" applyBorder="1" applyAlignment="1">
      <alignment horizontal="center"/>
    </xf>
    <xf numFmtId="0" fontId="0" fillId="2" borderId="0" xfId="0" applyFill="1" applyBorder="1"/>
    <xf numFmtId="3" fontId="11" fillId="3" borderId="14" xfId="0" applyNumberFormat="1" applyFont="1" applyFill="1" applyBorder="1" applyAlignment="1">
      <alignment horizontal="center" vertical="top"/>
    </xf>
    <xf numFmtId="3" fontId="11" fillId="0" borderId="18" xfId="0" applyNumberFormat="1" applyFont="1" applyBorder="1" applyAlignment="1">
      <alignment vertical="center" wrapText="1"/>
    </xf>
    <xf numFmtId="0" fontId="0" fillId="2" borderId="0" xfId="0" applyFill="1" applyBorder="1" applyAlignment="1">
      <alignment horizontal="left"/>
    </xf>
    <xf numFmtId="0" fontId="1" fillId="0" borderId="0" xfId="0" applyFon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0" fontId="0" fillId="0" borderId="0" xfId="0" applyNumberFormat="1" applyFill="1" applyAlignment="1">
      <alignment horizontal="left"/>
    </xf>
    <xf numFmtId="0" fontId="0" fillId="0" borderId="0" xfId="0" applyFill="1" applyBorder="1"/>
    <xf numFmtId="164" fontId="0" fillId="0" borderId="0" xfId="0" applyNumberFormat="1" applyFill="1" applyBorder="1" applyAlignment="1">
      <alignment horizontal="center"/>
    </xf>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165" fontId="0" fillId="0" borderId="0" xfId="0" applyNumberFormat="1" applyFill="1" applyBorder="1" applyAlignment="1">
      <alignment horizontal="right"/>
    </xf>
    <xf numFmtId="165" fontId="0" fillId="0" borderId="0" xfId="0" applyNumberFormat="1" applyFill="1" applyAlignment="1">
      <alignment horizontal="center"/>
    </xf>
    <xf numFmtId="0" fontId="0" fillId="0" borderId="0" xfId="0" applyFill="1" applyBorder="1" applyAlignment="1">
      <alignment horizontal="left" wrapText="1"/>
    </xf>
    <xf numFmtId="0" fontId="0" fillId="0" borderId="0" xfId="0" applyNumberFormat="1" applyFill="1" applyBorder="1" applyAlignment="1">
      <alignment horizontal="left"/>
    </xf>
    <xf numFmtId="3" fontId="1" fillId="0" borderId="0" xfId="0" applyNumberFormat="1" applyFont="1" applyFill="1" applyAlignment="1">
      <alignment horizontal="left"/>
    </xf>
    <xf numFmtId="3" fontId="1" fillId="0" borderId="0" xfId="0" applyNumberFormat="1" applyFont="1" applyFill="1"/>
    <xf numFmtId="3" fontId="0" fillId="0" borderId="0" xfId="0" applyNumberFormat="1" applyFill="1"/>
    <xf numFmtId="3" fontId="0" fillId="0" borderId="0" xfId="0" applyNumberFormat="1" applyFill="1" applyAlignment="1">
      <alignment horizontal="left"/>
    </xf>
    <xf numFmtId="49" fontId="0" fillId="0" borderId="0" xfId="1" applyNumberFormat="1" applyFont="1" applyFill="1"/>
    <xf numFmtId="165" fontId="0" fillId="0" borderId="0" xfId="0" applyNumberFormat="1" applyFill="1" applyAlignment="1">
      <alignment horizontal="left"/>
    </xf>
    <xf numFmtId="165" fontId="0" fillId="2" borderId="0" xfId="0" applyNumberFormat="1" applyFill="1" applyBorder="1" applyAlignment="1">
      <alignment horizontal="center"/>
    </xf>
    <xf numFmtId="14" fontId="0" fillId="2" borderId="0" xfId="0" applyNumberFormat="1" applyFill="1" applyBorder="1" applyAlignment="1">
      <alignment horizontal="center"/>
    </xf>
    <xf numFmtId="14" fontId="0" fillId="2" borderId="0" xfId="0" applyNumberFormat="1" applyFill="1" applyBorder="1" applyAlignment="1">
      <alignment horizontal="left"/>
    </xf>
    <xf numFmtId="167" fontId="0" fillId="0" borderId="0" xfId="0" applyNumberFormat="1" applyFill="1" applyBorder="1" applyAlignment="1">
      <alignment horizontal="center"/>
    </xf>
    <xf numFmtId="165" fontId="0" fillId="0" borderId="0" xfId="0" applyNumberFormat="1" applyFill="1" applyBorder="1" applyAlignment="1">
      <alignment horizontal="center"/>
    </xf>
    <xf numFmtId="165" fontId="10" fillId="0" borderId="25" xfId="0" applyNumberFormat="1" applyFont="1" applyBorder="1" applyAlignment="1">
      <alignment horizontal="right" vertical="top" wrapText="1"/>
    </xf>
    <xf numFmtId="165" fontId="10" fillId="0" borderId="24" xfId="0" applyNumberFormat="1" applyFont="1" applyFill="1" applyBorder="1" applyAlignment="1">
      <alignment horizontal="right" vertical="top" wrapText="1"/>
    </xf>
    <xf numFmtId="165" fontId="10" fillId="0" borderId="25" xfId="0" applyNumberFormat="1" applyFont="1" applyFill="1" applyBorder="1" applyAlignment="1">
      <alignment horizontal="right" vertical="top" wrapText="1"/>
    </xf>
    <xf numFmtId="165" fontId="10" fillId="0" borderId="27" xfId="0" applyNumberFormat="1" applyFont="1" applyFill="1" applyBorder="1" applyAlignment="1">
      <alignment horizontal="right" vertical="top" wrapText="1"/>
    </xf>
    <xf numFmtId="164" fontId="0" fillId="2" borderId="0" xfId="0" applyNumberFormat="1" applyFill="1" applyBorder="1" applyAlignment="1">
      <alignment horizontal="left"/>
    </xf>
    <xf numFmtId="0" fontId="1" fillId="0" borderId="22" xfId="0" applyFont="1" applyBorder="1" applyAlignment="1">
      <alignment horizontal="center" vertical="top" wrapText="1"/>
    </xf>
    <xf numFmtId="3" fontId="11" fillId="0" borderId="22" xfId="0" applyNumberFormat="1" applyFont="1" applyBorder="1" applyAlignment="1">
      <alignment vertical="center" wrapText="1"/>
    </xf>
    <xf numFmtId="3" fontId="11" fillId="0" borderId="38"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1" fillId="0" borderId="39" xfId="0" applyNumberFormat="1" applyFont="1" applyBorder="1" applyAlignment="1">
      <alignment horizontal="center" vertical="center" wrapText="1"/>
    </xf>
    <xf numFmtId="3" fontId="11" fillId="0" borderId="25" xfId="0" applyNumberFormat="1" applyFont="1" applyBorder="1" applyAlignment="1">
      <alignment horizontal="center" vertical="top" wrapText="1"/>
    </xf>
    <xf numFmtId="3" fontId="11" fillId="0" borderId="24" xfId="0" applyNumberFormat="1" applyFont="1" applyFill="1" applyBorder="1" applyAlignment="1">
      <alignment horizontal="center" vertical="top" wrapText="1"/>
    </xf>
    <xf numFmtId="3" fontId="11" fillId="0" borderId="40" xfId="0" applyNumberFormat="1" applyFont="1" applyFill="1" applyBorder="1" applyAlignment="1">
      <alignment horizontal="center" vertical="top" wrapText="1"/>
    </xf>
    <xf numFmtId="3" fontId="11" fillId="0" borderId="25" xfId="0" applyNumberFormat="1" applyFont="1" applyFill="1" applyBorder="1" applyAlignment="1">
      <alignment horizontal="center" vertical="top" wrapText="1"/>
    </xf>
    <xf numFmtId="3" fontId="11" fillId="0" borderId="24" xfId="0" applyNumberFormat="1" applyFont="1" applyBorder="1" applyAlignment="1">
      <alignment horizontal="center" vertical="top" wrapText="1"/>
    </xf>
    <xf numFmtId="165" fontId="10" fillId="0" borderId="38" xfId="0" applyNumberFormat="1" applyFont="1" applyBorder="1" applyAlignment="1">
      <alignment horizontal="right" vertical="top" wrapText="1"/>
    </xf>
    <xf numFmtId="165" fontId="10" fillId="0" borderId="40" xfId="0" applyNumberFormat="1" applyFont="1" applyBorder="1" applyAlignment="1">
      <alignment horizontal="right" vertical="top" wrapText="1"/>
    </xf>
    <xf numFmtId="165" fontId="10" fillId="0" borderId="41" xfId="0" applyNumberFormat="1" applyFont="1" applyBorder="1" applyAlignment="1">
      <alignment horizontal="right" vertical="top" wrapText="1"/>
    </xf>
    <xf numFmtId="165" fontId="10" fillId="0" borderId="26" xfId="0" applyNumberFormat="1" applyFont="1" applyFill="1" applyBorder="1" applyAlignment="1">
      <alignment horizontal="right" vertical="top" wrapText="1"/>
    </xf>
    <xf numFmtId="165" fontId="11" fillId="0" borderId="27" xfId="0" applyNumberFormat="1" applyFont="1" applyFill="1" applyBorder="1" applyAlignment="1">
      <alignment horizontal="right" vertical="top" wrapText="1"/>
    </xf>
    <xf numFmtId="165" fontId="10" fillId="0" borderId="28" xfId="0" applyNumberFormat="1" applyFont="1" applyFill="1" applyBorder="1" applyAlignment="1">
      <alignment horizontal="right" vertical="top" wrapText="1"/>
    </xf>
    <xf numFmtId="165" fontId="10" fillId="0" borderId="38" xfId="0" applyNumberFormat="1" applyFont="1" applyFill="1" applyBorder="1" applyAlignment="1">
      <alignment horizontal="right" vertical="top" wrapText="1"/>
    </xf>
    <xf numFmtId="165" fontId="10" fillId="0" borderId="40" xfId="0" applyNumberFormat="1" applyFont="1" applyFill="1" applyBorder="1" applyAlignment="1">
      <alignment horizontal="right" vertical="top" wrapText="1"/>
    </xf>
    <xf numFmtId="165" fontId="10" fillId="0" borderId="41" xfId="0" applyNumberFormat="1" applyFont="1" applyFill="1" applyBorder="1" applyAlignment="1">
      <alignment horizontal="right" vertical="top" wrapText="1"/>
    </xf>
    <xf numFmtId="165" fontId="10" fillId="0" borderId="42" xfId="0" applyNumberFormat="1" applyFont="1" applyFill="1" applyBorder="1" applyAlignment="1">
      <alignment horizontal="right" vertical="top" wrapText="1"/>
    </xf>
    <xf numFmtId="165" fontId="10" fillId="0" borderId="43" xfId="0" applyNumberFormat="1" applyFont="1" applyFill="1" applyBorder="1" applyAlignment="1">
      <alignment horizontal="right" vertical="top" wrapText="1"/>
    </xf>
    <xf numFmtId="165" fontId="12" fillId="0" borderId="30" xfId="0" applyNumberFormat="1" applyFont="1" applyFill="1" applyBorder="1" applyAlignment="1">
      <alignment horizontal="right" vertical="top" wrapText="1"/>
    </xf>
    <xf numFmtId="165" fontId="11" fillId="0" borderId="40" xfId="0" applyNumberFormat="1" applyFont="1" applyFill="1" applyBorder="1" applyAlignment="1">
      <alignment horizontal="center" vertical="top" wrapText="1"/>
    </xf>
    <xf numFmtId="165" fontId="11" fillId="0" borderId="25" xfId="0" applyNumberFormat="1" applyFont="1" applyFill="1" applyBorder="1" applyAlignment="1">
      <alignment horizontal="center" vertical="top" wrapText="1"/>
    </xf>
    <xf numFmtId="165" fontId="10" fillId="0" borderId="32" xfId="0" applyNumberFormat="1" applyFont="1" applyFill="1" applyBorder="1" applyAlignment="1">
      <alignment horizontal="right" vertical="top" wrapText="1"/>
    </xf>
    <xf numFmtId="165" fontId="12" fillId="0" borderId="29" xfId="0" applyNumberFormat="1" applyFont="1" applyFill="1" applyBorder="1" applyAlignment="1">
      <alignment horizontal="right" vertical="top" wrapText="1"/>
    </xf>
    <xf numFmtId="165" fontId="12" fillId="0" borderId="1" xfId="0" applyNumberFormat="1" applyFont="1" applyFill="1" applyBorder="1" applyAlignment="1">
      <alignment horizontal="right" vertical="top" wrapText="1"/>
    </xf>
    <xf numFmtId="0" fontId="0" fillId="0" borderId="0" xfId="0" applyFont="1"/>
    <xf numFmtId="3" fontId="1" fillId="2" borderId="0" xfId="0" applyNumberFormat="1" applyFont="1" applyFill="1" applyBorder="1" applyAlignment="1">
      <alignment horizontal="center"/>
    </xf>
    <xf numFmtId="165" fontId="0" fillId="2" borderId="0" xfId="0" applyNumberFormat="1" applyFill="1"/>
    <xf numFmtId="165" fontId="0" fillId="2" borderId="0" xfId="0" applyNumberFormat="1" applyFill="1" applyAlignment="1">
      <alignment horizontal="left"/>
    </xf>
    <xf numFmtId="0" fontId="0" fillId="0" borderId="4" xfId="0" applyFill="1" applyBorder="1" applyAlignment="1">
      <alignment horizontal="center"/>
    </xf>
    <xf numFmtId="165" fontId="0" fillId="0" borderId="5" xfId="0" applyNumberFormat="1" applyFont="1" applyFill="1" applyBorder="1" applyAlignment="1">
      <alignment horizontal="center"/>
    </xf>
    <xf numFmtId="3" fontId="0" fillId="0" borderId="6" xfId="0" applyNumberFormat="1" applyFont="1" applyFill="1" applyBorder="1" applyAlignment="1">
      <alignment horizontal="center"/>
    </xf>
    <xf numFmtId="0" fontId="14" fillId="2" borderId="0" xfId="0" applyFont="1" applyFill="1" applyBorder="1" applyAlignment="1">
      <alignment vertical="top" wrapText="1"/>
    </xf>
    <xf numFmtId="0" fontId="0" fillId="0" borderId="0" xfId="0" applyFill="1" applyBorder="1" applyAlignment="1">
      <alignment horizontal="left"/>
    </xf>
    <xf numFmtId="165" fontId="10" fillId="0" borderId="45" xfId="0" applyNumberFormat="1" applyFont="1" applyFill="1" applyBorder="1" applyAlignment="1">
      <alignment horizontal="right" vertical="top" wrapText="1"/>
    </xf>
    <xf numFmtId="3" fontId="11" fillId="0" borderId="34" xfId="0" applyNumberFormat="1" applyFont="1" applyFill="1" applyBorder="1" applyAlignment="1">
      <alignment horizontal="center" vertical="top" wrapText="1"/>
    </xf>
    <xf numFmtId="165" fontId="11" fillId="0" borderId="46" xfId="0" applyNumberFormat="1" applyFont="1" applyFill="1" applyBorder="1" applyAlignment="1">
      <alignment horizontal="center" vertical="top" wrapText="1"/>
    </xf>
    <xf numFmtId="164" fontId="0" fillId="0" borderId="0" xfId="0" applyNumberFormat="1" applyFill="1" applyBorder="1"/>
    <xf numFmtId="165" fontId="0" fillId="0" borderId="0" xfId="0" applyNumberFormat="1" applyFill="1" applyBorder="1"/>
    <xf numFmtId="0" fontId="1" fillId="0" borderId="0" xfId="0" applyFont="1" applyFill="1" applyAlignment="1">
      <alignment horizontal="left"/>
    </xf>
    <xf numFmtId="165" fontId="0" fillId="2" borderId="0" xfId="0" applyNumberFormat="1" applyFill="1" applyBorder="1" applyAlignment="1">
      <alignment horizontal="right"/>
    </xf>
    <xf numFmtId="167" fontId="0" fillId="2" borderId="0" xfId="1" applyNumberFormat="1" applyFont="1" applyFill="1" applyBorder="1"/>
    <xf numFmtId="14" fontId="0" fillId="2" borderId="0" xfId="0" applyNumberFormat="1" applyFont="1" applyFill="1" applyBorder="1"/>
    <xf numFmtId="168" fontId="0" fillId="2" borderId="0" xfId="0" applyNumberFormat="1" applyFont="1" applyFill="1" applyBorder="1"/>
    <xf numFmtId="0" fontId="0" fillId="0" borderId="0" xfId="0" applyFill="1" applyBorder="1" applyAlignment="1">
      <alignment horizontal="right"/>
    </xf>
    <xf numFmtId="0" fontId="1" fillId="0" borderId="22" xfId="0" applyFont="1" applyBorder="1" applyAlignment="1">
      <alignment horizontal="center" vertical="top" wrapText="1"/>
    </xf>
    <xf numFmtId="0" fontId="0" fillId="0" borderId="32" xfId="0" applyFill="1" applyBorder="1"/>
    <xf numFmtId="167" fontId="0" fillId="2" borderId="0" xfId="1" applyNumberFormat="1" applyFont="1" applyFill="1"/>
    <xf numFmtId="0" fontId="6" fillId="6" borderId="0" xfId="0" applyFont="1" applyFill="1" applyAlignment="1">
      <alignment horizontal="left"/>
    </xf>
    <xf numFmtId="0" fontId="0" fillId="6" borderId="0" xfId="0" applyFill="1" applyAlignment="1">
      <alignment horizontal="left"/>
    </xf>
    <xf numFmtId="0" fontId="1" fillId="6" borderId="0" xfId="0" applyFont="1" applyFill="1" applyAlignment="1">
      <alignment horizontal="left"/>
    </xf>
    <xf numFmtId="0" fontId="0" fillId="6" borderId="0" xfId="0" applyNumberFormat="1" applyFont="1" applyFill="1" applyAlignment="1">
      <alignment horizontal="left" wrapText="1"/>
    </xf>
    <xf numFmtId="0" fontId="0" fillId="6" borderId="0" xfId="0" applyFont="1" applyFill="1" applyAlignment="1">
      <alignment horizontal="left"/>
    </xf>
    <xf numFmtId="0" fontId="5" fillId="6" borderId="0" xfId="0" applyFont="1" applyFill="1" applyAlignment="1">
      <alignment horizontal="left"/>
    </xf>
    <xf numFmtId="0" fontId="0" fillId="0" borderId="27" xfId="0" applyBorder="1"/>
    <xf numFmtId="166" fontId="0" fillId="0" borderId="8" xfId="0" applyNumberFormat="1" applyBorder="1" applyAlignment="1">
      <alignment horizontal="center"/>
    </xf>
    <xf numFmtId="0" fontId="16" fillId="0" borderId="0" xfId="0" applyFont="1" applyAlignment="1">
      <alignment horizontal="left"/>
    </xf>
    <xf numFmtId="0" fontId="17" fillId="0" borderId="0" xfId="0" applyFont="1" applyAlignment="1">
      <alignment horizontal="left"/>
    </xf>
    <xf numFmtId="0" fontId="1" fillId="0" borderId="0" xfId="0" applyFont="1" applyFill="1" applyBorder="1" applyAlignment="1">
      <alignment horizontal="center"/>
    </xf>
    <xf numFmtId="0" fontId="1" fillId="0" borderId="0" xfId="0" applyFont="1" applyFill="1" applyBorder="1"/>
    <xf numFmtId="166" fontId="1" fillId="0" borderId="7" xfId="0" applyNumberFormat="1" applyFont="1" applyFill="1" applyBorder="1" applyAlignment="1">
      <alignment horizontal="center"/>
    </xf>
    <xf numFmtId="166" fontId="1" fillId="0" borderId="6" xfId="0" applyNumberFormat="1" applyFont="1" applyFill="1" applyBorder="1" applyAlignment="1">
      <alignment horizontal="center"/>
    </xf>
    <xf numFmtId="3" fontId="11" fillId="0" borderId="34" xfId="0" applyNumberFormat="1" applyFont="1" applyBorder="1" applyAlignment="1">
      <alignment horizontal="center" vertical="top" wrapText="1"/>
    </xf>
    <xf numFmtId="3" fontId="11" fillId="0" borderId="46" xfId="0" applyNumberFormat="1" applyFont="1" applyBorder="1" applyAlignment="1">
      <alignment horizontal="center" vertical="top" wrapText="1"/>
    </xf>
    <xf numFmtId="3" fontId="10" fillId="0" borderId="46" xfId="0" applyNumberFormat="1" applyFont="1" applyBorder="1" applyAlignment="1">
      <alignment horizontal="right" vertical="top" wrapText="1"/>
    </xf>
    <xf numFmtId="0" fontId="1" fillId="2" borderId="0" xfId="0" applyFont="1" applyFill="1" applyAlignment="1">
      <alignment horizontal="left"/>
    </xf>
    <xf numFmtId="0" fontId="20" fillId="0" borderId="0" xfId="0" applyFont="1" applyAlignment="1">
      <alignment horizontal="left"/>
    </xf>
    <xf numFmtId="0" fontId="1" fillId="2" borderId="47" xfId="0" applyFont="1" applyFill="1" applyBorder="1" applyAlignment="1">
      <alignment horizontal="left"/>
    </xf>
    <xf numFmtId="0" fontId="0" fillId="2" borderId="48" xfId="0" applyFill="1" applyBorder="1" applyAlignment="1">
      <alignment horizontal="center"/>
    </xf>
    <xf numFmtId="164" fontId="0" fillId="2" borderId="48" xfId="0" applyNumberFormat="1" applyFill="1" applyBorder="1" applyAlignment="1">
      <alignment horizontal="center"/>
    </xf>
    <xf numFmtId="0" fontId="0" fillId="2" borderId="48" xfId="0" applyFill="1" applyBorder="1"/>
    <xf numFmtId="0" fontId="0" fillId="2" borderId="49" xfId="0" applyNumberFormat="1" applyFill="1" applyBorder="1" applyAlignment="1">
      <alignment horizontal="left"/>
    </xf>
    <xf numFmtId="0" fontId="0" fillId="0" borderId="44" xfId="0" applyFont="1" applyFill="1" applyBorder="1" applyAlignment="1">
      <alignment horizontal="center"/>
    </xf>
    <xf numFmtId="0" fontId="0" fillId="0" borderId="50" xfId="0" applyNumberFormat="1" applyFill="1" applyBorder="1" applyAlignment="1">
      <alignment horizontal="left"/>
    </xf>
    <xf numFmtId="0" fontId="0" fillId="2" borderId="44" xfId="0" applyFont="1" applyFill="1" applyBorder="1" applyAlignment="1">
      <alignment horizontal="center"/>
    </xf>
    <xf numFmtId="0" fontId="0" fillId="2" borderId="50" xfId="0" applyNumberFormat="1" applyFill="1" applyBorder="1" applyAlignment="1">
      <alignment horizontal="left"/>
    </xf>
    <xf numFmtId="0" fontId="0" fillId="2" borderId="44" xfId="0" applyFont="1" applyFill="1" applyBorder="1" applyAlignment="1">
      <alignment horizontal="left"/>
    </xf>
    <xf numFmtId="0" fontId="3" fillId="2" borderId="41" xfId="0" applyFont="1" applyFill="1" applyBorder="1" applyAlignment="1">
      <alignment horizontal="left"/>
    </xf>
    <xf numFmtId="0" fontId="0" fillId="2" borderId="32" xfId="0" applyFill="1" applyBorder="1" applyAlignment="1">
      <alignment horizontal="left"/>
    </xf>
    <xf numFmtId="0" fontId="0" fillId="2" borderId="32" xfId="0" applyFill="1" applyBorder="1" applyAlignment="1">
      <alignment horizontal="center"/>
    </xf>
    <xf numFmtId="164" fontId="0" fillId="2" borderId="32" xfId="0" applyNumberFormat="1" applyFill="1" applyBorder="1" applyAlignment="1">
      <alignment horizontal="center"/>
    </xf>
    <xf numFmtId="0" fontId="0" fillId="2" borderId="32" xfId="0" applyFill="1" applyBorder="1"/>
    <xf numFmtId="0" fontId="0" fillId="2" borderId="46" xfId="0" applyNumberFormat="1" applyFill="1" applyBorder="1" applyAlignment="1">
      <alignment horizontal="left"/>
    </xf>
    <xf numFmtId="0" fontId="1" fillId="5" borderId="39" xfId="0" applyFont="1" applyFill="1" applyBorder="1" applyAlignment="1">
      <alignment horizontal="left"/>
    </xf>
    <xf numFmtId="0" fontId="0" fillId="5" borderId="51" xfId="0" applyFill="1" applyBorder="1" applyAlignment="1">
      <alignment horizontal="center"/>
    </xf>
    <xf numFmtId="164" fontId="0" fillId="5" borderId="45" xfId="0" applyNumberFormat="1" applyFill="1" applyBorder="1" applyAlignment="1">
      <alignment horizontal="center"/>
    </xf>
    <xf numFmtId="167" fontId="0" fillId="2" borderId="44" xfId="1" applyNumberFormat="1" applyFont="1" applyFill="1" applyBorder="1" applyAlignment="1">
      <alignment horizontal="right"/>
    </xf>
    <xf numFmtId="164" fontId="0" fillId="2" borderId="50" xfId="0" applyNumberFormat="1" applyFill="1" applyBorder="1" applyAlignment="1">
      <alignment horizontal="center"/>
    </xf>
    <xf numFmtId="167" fontId="0" fillId="2" borderId="41" xfId="1" applyNumberFormat="1" applyFont="1" applyFill="1" applyBorder="1" applyAlignment="1">
      <alignment horizontal="right"/>
    </xf>
    <xf numFmtId="164" fontId="0" fillId="2" borderId="46" xfId="0" applyNumberFormat="1" applyFill="1" applyBorder="1" applyAlignment="1">
      <alignment horizontal="center"/>
    </xf>
    <xf numFmtId="165" fontId="0" fillId="2" borderId="44" xfId="0" applyNumberFormat="1" applyFill="1" applyBorder="1" applyAlignment="1">
      <alignment horizontal="right"/>
    </xf>
    <xf numFmtId="165" fontId="0" fillId="2" borderId="41" xfId="0" applyNumberFormat="1" applyFill="1" applyBorder="1" applyAlignment="1">
      <alignment horizontal="right"/>
    </xf>
    <xf numFmtId="0" fontId="1" fillId="2" borderId="0" xfId="0" applyFont="1" applyFill="1" applyBorder="1" applyAlignment="1">
      <alignment horizontal="center"/>
    </xf>
    <xf numFmtId="164" fontId="1" fillId="2" borderId="0" xfId="0" applyNumberFormat="1" applyFont="1" applyFill="1" applyBorder="1" applyAlignment="1">
      <alignment horizontal="center"/>
    </xf>
    <xf numFmtId="0" fontId="0" fillId="5" borderId="51" xfId="0" applyFill="1" applyBorder="1"/>
    <xf numFmtId="164" fontId="0" fillId="5" borderId="51" xfId="0" applyNumberFormat="1" applyFill="1" applyBorder="1" applyAlignment="1">
      <alignment horizontal="center"/>
    </xf>
    <xf numFmtId="0" fontId="0" fillId="5" borderId="45" xfId="0" applyFill="1" applyBorder="1" applyAlignment="1">
      <alignment horizontal="center"/>
    </xf>
    <xf numFmtId="0" fontId="0" fillId="2" borderId="44" xfId="0" applyFill="1" applyBorder="1"/>
    <xf numFmtId="0" fontId="1" fillId="2" borderId="50" xfId="0" applyFont="1" applyFill="1" applyBorder="1" applyAlignment="1">
      <alignment horizontal="center"/>
    </xf>
    <xf numFmtId="3" fontId="0" fillId="2" borderId="50" xfId="0" applyNumberFormat="1" applyFill="1" applyBorder="1" applyAlignment="1">
      <alignment horizontal="center"/>
    </xf>
    <xf numFmtId="0" fontId="0" fillId="2" borderId="41" xfId="0" applyFill="1" applyBorder="1"/>
    <xf numFmtId="165" fontId="0" fillId="2" borderId="32" xfId="0" applyNumberFormat="1" applyFill="1" applyBorder="1" applyAlignment="1">
      <alignment horizontal="center"/>
    </xf>
    <xf numFmtId="14" fontId="0" fillId="2" borderId="32" xfId="0" applyNumberFormat="1" applyFill="1" applyBorder="1" applyAlignment="1">
      <alignment horizontal="center"/>
    </xf>
    <xf numFmtId="164" fontId="0" fillId="2" borderId="32" xfId="0" applyNumberFormat="1" applyFill="1" applyBorder="1" applyAlignment="1">
      <alignment horizontal="left"/>
    </xf>
    <xf numFmtId="3" fontId="1" fillId="2" borderId="46" xfId="0" applyNumberFormat="1" applyFont="1" applyFill="1" applyBorder="1" applyAlignment="1">
      <alignment horizontal="center"/>
    </xf>
    <xf numFmtId="0" fontId="2" fillId="5" borderId="39" xfId="0" applyFont="1" applyFill="1" applyBorder="1"/>
    <xf numFmtId="0" fontId="1" fillId="0" borderId="44" xfId="0" applyFont="1" applyFill="1" applyBorder="1" applyAlignment="1">
      <alignment horizontal="left"/>
    </xf>
    <xf numFmtId="0" fontId="0" fillId="0" borderId="50" xfId="0" applyFill="1" applyBorder="1"/>
    <xf numFmtId="3" fontId="1" fillId="0" borderId="44" xfId="0" applyNumberFormat="1" applyFont="1" applyFill="1" applyBorder="1" applyAlignment="1">
      <alignment horizontal="left"/>
    </xf>
    <xf numFmtId="0" fontId="0" fillId="0" borderId="44" xfId="0" applyFill="1" applyBorder="1" applyAlignment="1">
      <alignment horizontal="center"/>
    </xf>
    <xf numFmtId="0" fontId="1" fillId="0" borderId="44" xfId="0" applyFont="1" applyFill="1" applyBorder="1" applyAlignment="1">
      <alignment horizontal="right"/>
    </xf>
    <xf numFmtId="0" fontId="1" fillId="0" borderId="50" xfId="0" applyFont="1" applyFill="1" applyBorder="1" applyAlignment="1">
      <alignment horizontal="right"/>
    </xf>
    <xf numFmtId="0" fontId="0" fillId="0" borderId="44" xfId="0" applyNumberFormat="1" applyFill="1" applyBorder="1" applyAlignment="1">
      <alignment horizontal="right"/>
    </xf>
    <xf numFmtId="165" fontId="0" fillId="0" borderId="50" xfId="0" applyNumberFormat="1" applyFill="1" applyBorder="1" applyAlignment="1">
      <alignment horizontal="right"/>
    </xf>
    <xf numFmtId="0" fontId="0" fillId="0" borderId="41" xfId="0" applyNumberFormat="1" applyFill="1" applyBorder="1" applyAlignment="1">
      <alignment horizontal="right"/>
    </xf>
    <xf numFmtId="165" fontId="0" fillId="0" borderId="32" xfId="0" applyNumberFormat="1" applyFill="1" applyBorder="1" applyAlignment="1">
      <alignment horizontal="right"/>
    </xf>
    <xf numFmtId="165" fontId="0" fillId="0" borderId="46" xfId="0" applyNumberFormat="1" applyFill="1" applyBorder="1" applyAlignment="1">
      <alignment horizontal="right"/>
    </xf>
    <xf numFmtId="0" fontId="2" fillId="5" borderId="39" xfId="0" applyNumberFormat="1" applyFont="1" applyFill="1" applyBorder="1" applyAlignment="1">
      <alignment horizontal="left"/>
    </xf>
    <xf numFmtId="0" fontId="0" fillId="5" borderId="51" xfId="0" applyNumberFormat="1" applyFill="1" applyBorder="1" applyAlignment="1">
      <alignment horizontal="left"/>
    </xf>
    <xf numFmtId="0" fontId="0" fillId="5" borderId="45" xfId="0" applyFill="1" applyBorder="1"/>
    <xf numFmtId="0" fontId="0" fillId="0" borderId="44" xfId="0" applyNumberFormat="1" applyFill="1" applyBorder="1" applyAlignment="1">
      <alignment horizontal="left"/>
    </xf>
    <xf numFmtId="0" fontId="4" fillId="0" borderId="50" xfId="0" applyFont="1" applyFill="1" applyBorder="1"/>
    <xf numFmtId="165" fontId="4" fillId="0" borderId="50" xfId="0" applyNumberFormat="1" applyFont="1" applyFill="1" applyBorder="1"/>
    <xf numFmtId="0" fontId="0" fillId="0" borderId="41" xfId="0" applyNumberFormat="1" applyFill="1" applyBorder="1" applyAlignment="1">
      <alignment horizontal="left"/>
    </xf>
    <xf numFmtId="165" fontId="0" fillId="0" borderId="32" xfId="0" applyNumberFormat="1" applyFill="1" applyBorder="1"/>
    <xf numFmtId="165" fontId="4" fillId="0" borderId="46" xfId="0" applyNumberFormat="1" applyFont="1" applyFill="1" applyBorder="1"/>
    <xf numFmtId="165" fontId="0" fillId="0" borderId="39" xfId="0" applyNumberFormat="1" applyFill="1" applyBorder="1"/>
    <xf numFmtId="0" fontId="0" fillId="0" borderId="51" xfId="0" applyFill="1" applyBorder="1"/>
    <xf numFmtId="0" fontId="0" fillId="0" borderId="45" xfId="0" applyFill="1" applyBorder="1"/>
    <xf numFmtId="165" fontId="0" fillId="0" borderId="44" xfId="0" applyNumberFormat="1" applyFill="1" applyBorder="1"/>
    <xf numFmtId="0" fontId="0" fillId="0" borderId="46" xfId="0" applyFill="1" applyBorder="1"/>
    <xf numFmtId="0" fontId="1" fillId="0" borderId="50" xfId="0" applyFont="1" applyFill="1" applyBorder="1" applyAlignment="1">
      <alignment horizontal="left"/>
    </xf>
    <xf numFmtId="167" fontId="0" fillId="0" borderId="50" xfId="0" applyNumberFormat="1" applyFill="1" applyBorder="1" applyAlignment="1">
      <alignment horizontal="center"/>
    </xf>
    <xf numFmtId="167" fontId="0" fillId="0" borderId="32" xfId="0" applyNumberFormat="1" applyFill="1" applyBorder="1" applyAlignment="1">
      <alignment horizontal="center"/>
    </xf>
    <xf numFmtId="165" fontId="0" fillId="0" borderId="32" xfId="0" applyNumberFormat="1" applyFill="1" applyBorder="1" applyAlignment="1">
      <alignment horizontal="center"/>
    </xf>
    <xf numFmtId="167" fontId="0" fillId="0" borderId="46" xfId="0" applyNumberFormat="1" applyFill="1" applyBorder="1" applyAlignment="1">
      <alignment horizontal="center"/>
    </xf>
    <xf numFmtId="0" fontId="1" fillId="5" borderId="39" xfId="0" applyFont="1" applyFill="1" applyBorder="1"/>
    <xf numFmtId="165" fontId="0" fillId="5" borderId="45" xfId="0" applyNumberFormat="1" applyFill="1" applyBorder="1" applyAlignment="1">
      <alignment horizontal="center"/>
    </xf>
    <xf numFmtId="0" fontId="0" fillId="2" borderId="44" xfId="0" applyFont="1" applyFill="1" applyBorder="1"/>
    <xf numFmtId="167" fontId="0" fillId="2" borderId="50" xfId="1" applyNumberFormat="1" applyFont="1" applyFill="1" applyBorder="1"/>
    <xf numFmtId="0" fontId="0" fillId="2" borderId="41" xfId="0" applyFont="1" applyFill="1" applyBorder="1"/>
    <xf numFmtId="167" fontId="0" fillId="2" borderId="32" xfId="1" applyNumberFormat="1" applyFont="1" applyFill="1" applyBorder="1"/>
    <xf numFmtId="14" fontId="0" fillId="2" borderId="32" xfId="0" applyNumberFormat="1" applyFont="1" applyFill="1" applyBorder="1"/>
    <xf numFmtId="168" fontId="0" fillId="2" borderId="32" xfId="0" applyNumberFormat="1" applyFont="1" applyFill="1" applyBorder="1"/>
    <xf numFmtId="167" fontId="1" fillId="0" borderId="46" xfId="1" applyNumberFormat="1" applyFont="1" applyFill="1" applyBorder="1"/>
    <xf numFmtId="0" fontId="0" fillId="2" borderId="50" xfId="0" applyFill="1" applyBorder="1"/>
    <xf numFmtId="0" fontId="0" fillId="2" borderId="32" xfId="0" applyFill="1" applyBorder="1" applyAlignment="1"/>
    <xf numFmtId="0" fontId="0" fillId="2" borderId="46" xfId="0" applyFill="1" applyBorder="1"/>
    <xf numFmtId="0" fontId="0" fillId="2" borderId="0" xfId="0" applyFont="1" applyFill="1" applyAlignment="1">
      <alignment horizontal="left"/>
    </xf>
    <xf numFmtId="44" fontId="0" fillId="2" borderId="0" xfId="2" applyFont="1" applyFill="1" applyAlignment="1">
      <alignment horizontal="center" vertical="top"/>
    </xf>
    <xf numFmtId="0" fontId="0" fillId="0" borderId="0" xfId="0" applyFill="1" applyAlignment="1">
      <alignment horizontal="left"/>
    </xf>
    <xf numFmtId="0" fontId="0" fillId="0" borderId="0" xfId="0" applyFont="1" applyFill="1" applyBorder="1" applyAlignment="1">
      <alignment horizontal="left"/>
    </xf>
    <xf numFmtId="164" fontId="0" fillId="0" borderId="0" xfId="0" applyNumberFormat="1" applyFont="1" applyFill="1" applyBorder="1" applyAlignment="1">
      <alignment horizontal="center"/>
    </xf>
    <xf numFmtId="0" fontId="0" fillId="0" borderId="0" xfId="0" applyFont="1" applyFill="1" applyBorder="1"/>
    <xf numFmtId="0" fontId="0" fillId="0" borderId="50" xfId="0" applyNumberFormat="1" applyFont="1" applyFill="1" applyBorder="1" applyAlignment="1">
      <alignment horizontal="left"/>
    </xf>
    <xf numFmtId="0" fontId="0" fillId="2" borderId="0" xfId="0" applyFont="1" applyFill="1"/>
    <xf numFmtId="0" fontId="0" fillId="2" borderId="0" xfId="0" applyFont="1" applyFill="1" applyBorder="1" applyAlignment="1">
      <alignment horizontal="left"/>
    </xf>
    <xf numFmtId="0" fontId="0" fillId="2" borderId="0" xfId="0" applyFont="1" applyFill="1" applyBorder="1"/>
    <xf numFmtId="164" fontId="0" fillId="2" borderId="0" xfId="0" applyNumberFormat="1" applyFont="1" applyFill="1" applyBorder="1" applyAlignment="1">
      <alignment horizontal="center"/>
    </xf>
    <xf numFmtId="0" fontId="0" fillId="2" borderId="0" xfId="0" applyFont="1" applyFill="1" applyBorder="1" applyAlignment="1">
      <alignment horizontal="center"/>
    </xf>
    <xf numFmtId="0" fontId="0" fillId="2" borderId="50" xfId="0" applyNumberFormat="1" applyFont="1" applyFill="1" applyBorder="1" applyAlignment="1">
      <alignment horizontal="left"/>
    </xf>
    <xf numFmtId="0" fontId="7" fillId="0" borderId="0" xfId="0" applyFont="1" applyFill="1"/>
    <xf numFmtId="166" fontId="0" fillId="0" borderId="8" xfId="0" applyNumberFormat="1" applyFill="1" applyBorder="1" applyAlignment="1">
      <alignment horizontal="center"/>
    </xf>
    <xf numFmtId="0" fontId="3" fillId="0" borderId="0" xfId="0" applyFont="1" applyFill="1" applyAlignment="1">
      <alignment horizontal="left"/>
    </xf>
    <xf numFmtId="0" fontId="0" fillId="0" borderId="6" xfId="0" applyFill="1" applyBorder="1" applyAlignment="1">
      <alignment horizontal="left"/>
    </xf>
    <xf numFmtId="0" fontId="0" fillId="0" borderId="5" xfId="0" applyFont="1" applyFill="1" applyBorder="1" applyAlignment="1">
      <alignment horizontal="center"/>
    </xf>
    <xf numFmtId="0" fontId="1" fillId="6" borderId="0" xfId="0" applyFont="1" applyFill="1" applyAlignment="1">
      <alignment horizontal="center"/>
    </xf>
    <xf numFmtId="0" fontId="0" fillId="5" borderId="45" xfId="0" applyNumberFormat="1" applyFill="1" applyBorder="1" applyAlignment="1">
      <alignment horizontal="left"/>
    </xf>
    <xf numFmtId="0" fontId="0" fillId="0" borderId="44" xfId="0" applyFont="1" applyFill="1" applyBorder="1" applyAlignment="1">
      <alignment horizontal="left"/>
    </xf>
    <xf numFmtId="0" fontId="15" fillId="0" borderId="44" xfId="0" applyFont="1" applyFill="1" applyBorder="1" applyAlignment="1">
      <alignment horizontal="left"/>
    </xf>
    <xf numFmtId="0" fontId="4" fillId="0" borderId="44" xfId="0" applyFont="1" applyFill="1" applyBorder="1" applyAlignment="1">
      <alignment horizontal="left"/>
    </xf>
    <xf numFmtId="0" fontId="15" fillId="2" borderId="0" xfId="0" applyFont="1" applyFill="1" applyBorder="1" applyAlignment="1">
      <alignment horizontal="center"/>
    </xf>
    <xf numFmtId="0" fontId="0" fillId="2" borderId="47" xfId="0" applyFill="1" applyBorder="1" applyAlignment="1">
      <alignment horizontal="left"/>
    </xf>
    <xf numFmtId="0" fontId="0" fillId="2" borderId="41" xfId="0" applyFill="1" applyBorder="1" applyAlignment="1">
      <alignment horizontal="left"/>
    </xf>
    <xf numFmtId="10" fontId="0" fillId="2" borderId="46" xfId="0" applyNumberFormat="1" applyFill="1" applyBorder="1" applyAlignment="1">
      <alignment horizontal="center" vertical="top"/>
    </xf>
    <xf numFmtId="14" fontId="0" fillId="2" borderId="49" xfId="0" applyNumberFormat="1" applyFill="1" applyBorder="1" applyAlignment="1">
      <alignment horizontal="center"/>
    </xf>
    <xf numFmtId="0" fontId="0" fillId="2" borderId="0" xfId="1" applyNumberFormat="1" applyFont="1" applyFill="1" applyBorder="1" applyAlignment="1">
      <alignment horizontal="left"/>
    </xf>
    <xf numFmtId="14" fontId="0" fillId="8" borderId="0" xfId="0" applyNumberFormat="1" applyFill="1" applyBorder="1" applyAlignment="1">
      <alignment horizontal="left"/>
    </xf>
    <xf numFmtId="0" fontId="0" fillId="8" borderId="0" xfId="0" applyFill="1" applyBorder="1" applyAlignment="1">
      <alignment horizontal="left"/>
    </xf>
    <xf numFmtId="14" fontId="0" fillId="0" borderId="0" xfId="0" applyNumberFormat="1" applyFill="1" applyBorder="1" applyAlignment="1">
      <alignment horizontal="left"/>
    </xf>
    <xf numFmtId="164" fontId="7" fillId="0" borderId="0" xfId="0" applyNumberFormat="1" applyFont="1" applyFill="1" applyAlignment="1">
      <alignment horizontal="center"/>
    </xf>
    <xf numFmtId="0" fontId="0" fillId="8" borderId="44" xfId="0" applyFont="1" applyFill="1" applyBorder="1" applyAlignment="1">
      <alignment horizontal="left"/>
    </xf>
    <xf numFmtId="3" fontId="21" fillId="0" borderId="0" xfId="0" applyNumberFormat="1" applyFont="1" applyAlignment="1">
      <alignment vertical="top"/>
    </xf>
    <xf numFmtId="3" fontId="22" fillId="0" borderId="31" xfId="0" applyNumberFormat="1" applyFont="1" applyBorder="1" applyAlignment="1">
      <alignment vertical="top"/>
    </xf>
    <xf numFmtId="0" fontId="10" fillId="0" borderId="0" xfId="0" applyFont="1" applyFill="1" applyAlignment="1">
      <alignment vertical="top"/>
    </xf>
    <xf numFmtId="0" fontId="10" fillId="0" borderId="0" xfId="0" applyFont="1" applyAlignment="1">
      <alignment vertical="top"/>
    </xf>
    <xf numFmtId="0" fontId="10" fillId="0" borderId="0" xfId="0" applyFont="1"/>
    <xf numFmtId="3" fontId="0" fillId="2" borderId="0" xfId="0" applyNumberFormat="1" applyFont="1" applyFill="1" applyBorder="1" applyAlignment="1">
      <alignment horizontal="center"/>
    </xf>
    <xf numFmtId="14" fontId="0" fillId="2" borderId="0" xfId="0" applyNumberFormat="1" applyFont="1" applyFill="1" applyBorder="1" applyAlignment="1">
      <alignment horizontal="center"/>
    </xf>
    <xf numFmtId="3" fontId="0" fillId="2" borderId="50" xfId="0" applyNumberFormat="1" applyFont="1" applyFill="1" applyBorder="1" applyAlignment="1">
      <alignment horizontal="center"/>
    </xf>
    <xf numFmtId="0" fontId="0" fillId="2" borderId="47" xfId="0" applyFill="1" applyBorder="1"/>
    <xf numFmtId="165" fontId="0" fillId="2" borderId="48" xfId="0" applyNumberFormat="1" applyFill="1" applyBorder="1" applyAlignment="1">
      <alignment horizontal="center"/>
    </xf>
    <xf numFmtId="14" fontId="0" fillId="2" borderId="48" xfId="0" applyNumberFormat="1" applyFill="1" applyBorder="1" applyAlignment="1">
      <alignment horizontal="center"/>
    </xf>
    <xf numFmtId="3" fontId="0" fillId="2" borderId="49" xfId="0" applyNumberFormat="1" applyFill="1" applyBorder="1" applyAlignment="1">
      <alignment horizontal="center"/>
    </xf>
    <xf numFmtId="3" fontId="0" fillId="2" borderId="46" xfId="0" applyNumberFormat="1" applyFill="1" applyBorder="1" applyAlignment="1">
      <alignment horizontal="center"/>
    </xf>
    <xf numFmtId="3" fontId="0" fillId="0" borderId="7" xfId="0" applyNumberFormat="1" applyFont="1" applyFill="1" applyBorder="1" applyAlignment="1">
      <alignment horizontal="center"/>
    </xf>
    <xf numFmtId="165" fontId="0" fillId="0" borderId="0" xfId="0" applyNumberFormat="1" applyFont="1" applyFill="1" applyBorder="1"/>
    <xf numFmtId="0" fontId="3" fillId="2" borderId="44"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0" xfId="0" applyFont="1" applyFill="1" applyBorder="1" applyAlignment="1">
      <alignment horizontal="left" vertical="top" wrapText="1"/>
    </xf>
    <xf numFmtId="0" fontId="10" fillId="2" borderId="4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50" xfId="0" applyFont="1" applyFill="1" applyBorder="1" applyAlignment="1">
      <alignment horizontal="left" vertical="top" wrapText="1"/>
    </xf>
    <xf numFmtId="0" fontId="10" fillId="2" borderId="41"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46" xfId="0" applyFont="1" applyFill="1" applyBorder="1" applyAlignment="1">
      <alignment horizontal="left" vertical="top" wrapText="1"/>
    </xf>
    <xf numFmtId="0" fontId="2" fillId="7" borderId="47" xfId="0" applyFont="1" applyFill="1" applyBorder="1" applyAlignment="1">
      <alignment horizontal="left"/>
    </xf>
    <xf numFmtId="0" fontId="2" fillId="7" borderId="48" xfId="0" applyFont="1" applyFill="1" applyBorder="1" applyAlignment="1">
      <alignment horizontal="left"/>
    </xf>
    <xf numFmtId="0" fontId="2" fillId="7" borderId="49" xfId="0" applyFont="1" applyFill="1" applyBorder="1" applyAlignment="1">
      <alignment horizontal="left"/>
    </xf>
    <xf numFmtId="0" fontId="0" fillId="0" borderId="4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46" xfId="0" applyFont="1" applyFill="1" applyBorder="1" applyAlignment="1">
      <alignment horizontal="left" vertical="top" wrapText="1"/>
    </xf>
    <xf numFmtId="0" fontId="1" fillId="0" borderId="8" xfId="0" applyFont="1" applyFill="1" applyBorder="1" applyAlignment="1">
      <alignment horizontal="left"/>
    </xf>
    <xf numFmtId="0" fontId="0" fillId="0" borderId="8" xfId="0" applyFill="1" applyBorder="1" applyAlignment="1">
      <alignment horizontal="left"/>
    </xf>
    <xf numFmtId="0" fontId="1" fillId="0" borderId="8" xfId="0" applyFont="1" applyBorder="1" applyAlignment="1">
      <alignment horizontal="left"/>
    </xf>
    <xf numFmtId="0" fontId="0" fillId="0" borderId="8" xfId="0" applyBorder="1" applyAlignment="1">
      <alignment horizontal="left"/>
    </xf>
    <xf numFmtId="3" fontId="11" fillId="0" borderId="1" xfId="0" applyNumberFormat="1" applyFont="1" applyBorder="1" applyAlignment="1">
      <alignment horizontal="center" vertical="top"/>
    </xf>
    <xf numFmtId="3" fontId="11" fillId="0" borderId="2" xfId="0" applyNumberFormat="1" applyFont="1" applyBorder="1" applyAlignment="1">
      <alignment horizontal="center" vertical="top"/>
    </xf>
    <xf numFmtId="3" fontId="11" fillId="0" borderId="3" xfId="0" applyNumberFormat="1" applyFont="1" applyBorder="1" applyAlignment="1">
      <alignment horizontal="center" vertical="top"/>
    </xf>
    <xf numFmtId="3" fontId="11" fillId="0" borderId="15" xfId="0" applyNumberFormat="1" applyFont="1" applyFill="1" applyBorder="1" applyAlignment="1">
      <alignment horizontal="center" vertical="top"/>
    </xf>
    <xf numFmtId="3" fontId="11" fillId="0" borderId="16" xfId="0" applyNumberFormat="1" applyFont="1" applyFill="1" applyBorder="1" applyAlignment="1">
      <alignment horizontal="center" vertical="top"/>
    </xf>
    <xf numFmtId="3" fontId="11" fillId="0" borderId="17" xfId="0" applyNumberFormat="1" applyFont="1" applyFill="1" applyBorder="1" applyAlignment="1">
      <alignment horizontal="center" vertical="top"/>
    </xf>
    <xf numFmtId="0" fontId="1" fillId="0" borderId="11" xfId="0" applyFont="1" applyBorder="1" applyAlignment="1">
      <alignment horizontal="center" vertical="top" wrapText="1"/>
    </xf>
    <xf numFmtId="0" fontId="1" fillId="0" borderId="22" xfId="0" applyFont="1" applyBorder="1" applyAlignment="1">
      <alignment horizontal="center" vertical="top" wrapText="1"/>
    </xf>
    <xf numFmtId="3" fontId="11" fillId="0" borderId="33" xfId="0" applyNumberFormat="1" applyFont="1" applyBorder="1" applyAlignment="1">
      <alignment horizontal="center" vertical="top" wrapText="1"/>
    </xf>
    <xf numFmtId="3" fontId="11" fillId="0" borderId="36" xfId="0" applyNumberFormat="1" applyFont="1" applyBorder="1" applyAlignment="1">
      <alignment horizontal="center" vertical="top" wrapText="1"/>
    </xf>
    <xf numFmtId="3" fontId="11" fillId="0" borderId="35" xfId="0" applyNumberFormat="1" applyFont="1" applyBorder="1" applyAlignment="1">
      <alignment horizontal="center" vertical="top" wrapText="1"/>
    </xf>
    <xf numFmtId="3" fontId="11" fillId="0" borderId="37" xfId="0" applyNumberFormat="1" applyFont="1" applyBorder="1" applyAlignment="1">
      <alignment horizontal="center" vertical="top" wrapText="1"/>
    </xf>
    <xf numFmtId="3" fontId="11" fillId="0" borderId="34" xfId="0" applyNumberFormat="1" applyFont="1" applyBorder="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476250</xdr:colOff>
      <xdr:row>11</xdr:row>
      <xdr:rowOff>53340</xdr:rowOff>
    </xdr:from>
    <xdr:to>
      <xdr:col>9</xdr:col>
      <xdr:colOff>440055</xdr:colOff>
      <xdr:row>28</xdr:row>
      <xdr:rowOff>190500</xdr:rowOff>
    </xdr:to>
    <xdr:grpSp>
      <xdr:nvGrpSpPr>
        <xdr:cNvPr id="13" name="Group 12">
          <a:extLst>
            <a:ext uri="{FF2B5EF4-FFF2-40B4-BE49-F238E27FC236}">
              <a16:creationId xmlns:a16="http://schemas.microsoft.com/office/drawing/2014/main" id="{BE61C1AE-D825-4223-AA95-7740901AC8DD}"/>
            </a:ext>
          </a:extLst>
        </xdr:cNvPr>
        <xdr:cNvGrpSpPr/>
      </xdr:nvGrpSpPr>
      <xdr:grpSpPr>
        <a:xfrm>
          <a:off x="7670680" y="2537748"/>
          <a:ext cx="5113775" cy="3510088"/>
          <a:chOff x="7155180" y="2655570"/>
          <a:chExt cx="5798820" cy="3356610"/>
        </a:xfrm>
      </xdr:grpSpPr>
      <xdr:sp macro="" textlink="">
        <xdr:nvSpPr>
          <xdr:cNvPr id="4" name="Rectangle 3">
            <a:extLst>
              <a:ext uri="{FF2B5EF4-FFF2-40B4-BE49-F238E27FC236}">
                <a16:creationId xmlns:a16="http://schemas.microsoft.com/office/drawing/2014/main" id="{4B88CC2A-32B7-418F-B359-962C012AC5F1}"/>
              </a:ext>
            </a:extLst>
          </xdr:cNvPr>
          <xdr:cNvSpPr/>
        </xdr:nvSpPr>
        <xdr:spPr>
          <a:xfrm>
            <a:off x="8006715" y="2655570"/>
            <a:ext cx="1649730" cy="76390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Head Lessor</a:t>
            </a:r>
          </a:p>
        </xdr:txBody>
      </xdr:sp>
      <xdr:sp macro="" textlink="">
        <xdr:nvSpPr>
          <xdr:cNvPr id="5" name="Rectangle 4">
            <a:extLst>
              <a:ext uri="{FF2B5EF4-FFF2-40B4-BE49-F238E27FC236}">
                <a16:creationId xmlns:a16="http://schemas.microsoft.com/office/drawing/2014/main" id="{BE05EA79-739C-4BC3-B0B8-609E18188D94}"/>
              </a:ext>
            </a:extLst>
          </xdr:cNvPr>
          <xdr:cNvSpPr/>
        </xdr:nvSpPr>
        <xdr:spPr>
          <a:xfrm>
            <a:off x="9625965" y="3750945"/>
            <a:ext cx="1649730" cy="76962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Intermediate Lessor</a:t>
            </a:r>
          </a:p>
        </xdr:txBody>
      </xdr:sp>
      <xdr:sp macro="" textlink="">
        <xdr:nvSpPr>
          <xdr:cNvPr id="6" name="Rectangle 5">
            <a:extLst>
              <a:ext uri="{FF2B5EF4-FFF2-40B4-BE49-F238E27FC236}">
                <a16:creationId xmlns:a16="http://schemas.microsoft.com/office/drawing/2014/main" id="{221F5A28-4DF2-4826-A515-1B45F76654BD}"/>
              </a:ext>
            </a:extLst>
          </xdr:cNvPr>
          <xdr:cNvSpPr/>
        </xdr:nvSpPr>
        <xdr:spPr>
          <a:xfrm>
            <a:off x="11308080" y="4829175"/>
            <a:ext cx="1645920" cy="75438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Sublessee</a:t>
            </a:r>
          </a:p>
        </xdr:txBody>
      </xdr:sp>
      <xdr:sp macro="" textlink="">
        <xdr:nvSpPr>
          <xdr:cNvPr id="7" name="Arrow: Bent-Up 6">
            <a:extLst>
              <a:ext uri="{FF2B5EF4-FFF2-40B4-BE49-F238E27FC236}">
                <a16:creationId xmlns:a16="http://schemas.microsoft.com/office/drawing/2014/main" id="{3ED06EC8-5993-426E-B1F9-C3B0FCD3ED4B}"/>
              </a:ext>
            </a:extLst>
          </xdr:cNvPr>
          <xdr:cNvSpPr/>
        </xdr:nvSpPr>
        <xdr:spPr>
          <a:xfrm rot="5400000">
            <a:off x="8631554" y="3528063"/>
            <a:ext cx="611507" cy="851536"/>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8" name="Arrow: Bent-Up 7">
            <a:extLst>
              <a:ext uri="{FF2B5EF4-FFF2-40B4-BE49-F238E27FC236}">
                <a16:creationId xmlns:a16="http://schemas.microsoft.com/office/drawing/2014/main" id="{195A17B0-CD2D-4F1E-B603-DE0DD0B19734}"/>
              </a:ext>
            </a:extLst>
          </xdr:cNvPr>
          <xdr:cNvSpPr/>
        </xdr:nvSpPr>
        <xdr:spPr>
          <a:xfrm rot="5400000">
            <a:off x="10258585" y="4696357"/>
            <a:ext cx="627115" cy="850845"/>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TextBox 8">
            <a:extLst>
              <a:ext uri="{FF2B5EF4-FFF2-40B4-BE49-F238E27FC236}">
                <a16:creationId xmlns:a16="http://schemas.microsoft.com/office/drawing/2014/main" id="{23903E5C-ED86-47CE-ADE6-B55783D82B82}"/>
              </a:ext>
            </a:extLst>
          </xdr:cNvPr>
          <xdr:cNvSpPr txBox="1"/>
        </xdr:nvSpPr>
        <xdr:spPr>
          <a:xfrm>
            <a:off x="8704566" y="3701415"/>
            <a:ext cx="90806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01/04/2020</a:t>
            </a:r>
          </a:p>
        </xdr:txBody>
      </xdr:sp>
      <xdr:sp macro="" textlink="">
        <xdr:nvSpPr>
          <xdr:cNvPr id="10" name="TextBox 9">
            <a:extLst>
              <a:ext uri="{FF2B5EF4-FFF2-40B4-BE49-F238E27FC236}">
                <a16:creationId xmlns:a16="http://schemas.microsoft.com/office/drawing/2014/main" id="{C05E9217-2A25-48E4-A22C-5CB015F255C9}"/>
              </a:ext>
            </a:extLst>
          </xdr:cNvPr>
          <xdr:cNvSpPr txBox="1"/>
        </xdr:nvSpPr>
        <xdr:spPr>
          <a:xfrm>
            <a:off x="10427309" y="4815840"/>
            <a:ext cx="85029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01/04/2022</a:t>
            </a:r>
          </a:p>
        </xdr:txBody>
      </xdr:sp>
      <xdr:sp macro="" textlink="">
        <xdr:nvSpPr>
          <xdr:cNvPr id="11" name="Speech Bubble: Rectangle 10">
            <a:extLst>
              <a:ext uri="{FF2B5EF4-FFF2-40B4-BE49-F238E27FC236}">
                <a16:creationId xmlns:a16="http://schemas.microsoft.com/office/drawing/2014/main" id="{1111D75A-1F4F-4CBB-BA69-3BF24845638E}"/>
              </a:ext>
            </a:extLst>
          </xdr:cNvPr>
          <xdr:cNvSpPr/>
        </xdr:nvSpPr>
        <xdr:spPr>
          <a:xfrm>
            <a:off x="7155180" y="4474845"/>
            <a:ext cx="1099185" cy="384810"/>
          </a:xfrm>
          <a:prstGeom prst="wedgeRectCallout">
            <a:avLst>
              <a:gd name="adj1" fmla="val 70704"/>
              <a:gd name="adj2" fmla="val -142946"/>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rPr>
              <a:t>Operating lease</a:t>
            </a:r>
          </a:p>
        </xdr:txBody>
      </xdr:sp>
      <xdr:sp macro="" textlink="">
        <xdr:nvSpPr>
          <xdr:cNvPr id="12" name="Speech Bubble: Rectangle 11">
            <a:extLst>
              <a:ext uri="{FF2B5EF4-FFF2-40B4-BE49-F238E27FC236}">
                <a16:creationId xmlns:a16="http://schemas.microsoft.com/office/drawing/2014/main" id="{9FF0244E-06B5-44DA-970F-E508B9D302B2}"/>
              </a:ext>
            </a:extLst>
          </xdr:cNvPr>
          <xdr:cNvSpPr/>
        </xdr:nvSpPr>
        <xdr:spPr>
          <a:xfrm>
            <a:off x="8724900" y="5619750"/>
            <a:ext cx="1091565" cy="392430"/>
          </a:xfrm>
          <a:prstGeom prst="wedgeRectCallout">
            <a:avLst>
              <a:gd name="adj1" fmla="val 70704"/>
              <a:gd name="adj2" fmla="val -142946"/>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solidFill>
                  <a:sysClr val="windowText" lastClr="000000"/>
                </a:solidFill>
              </a:rPr>
              <a:t>Finance lease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3"/>
  <sheetViews>
    <sheetView showGridLines="0" workbookViewId="0">
      <selection activeCell="B2" sqref="B2"/>
    </sheetView>
  </sheetViews>
  <sheetFormatPr defaultColWidth="8.875" defaultRowHeight="14.3" x14ac:dyDescent="0.25"/>
  <cols>
    <col min="1" max="1" width="12.875" style="1" customWidth="1"/>
    <col min="2" max="2" width="19.875" style="26" customWidth="1"/>
    <col min="3" max="3" width="49.25" style="26" customWidth="1"/>
    <col min="4" max="4" width="22.25" style="27" bestFit="1" customWidth="1"/>
    <col min="5" max="5" width="18.375" style="26" bestFit="1" customWidth="1"/>
    <col min="6" max="6" width="15" style="26" bestFit="1" customWidth="1"/>
    <col min="7" max="7" width="15.125" style="1" bestFit="1" customWidth="1"/>
    <col min="8" max="8" width="11.875" style="1" customWidth="1"/>
    <col min="9" max="9" width="14.25" style="1" customWidth="1"/>
    <col min="10" max="10" width="12.125" style="9" customWidth="1"/>
    <col min="11" max="11" width="20.625" style="1" customWidth="1"/>
    <col min="12" max="12" width="15.375" style="1" customWidth="1"/>
    <col min="13" max="13" width="19.25" style="1" bestFit="1" customWidth="1"/>
    <col min="14" max="16384" width="8.875" style="1"/>
  </cols>
  <sheetData>
    <row r="1" spans="1:10" ht="14.95" x14ac:dyDescent="0.25">
      <c r="A1" s="55" t="s">
        <v>64</v>
      </c>
      <c r="D1" s="287"/>
    </row>
    <row r="2" spans="1:10" x14ac:dyDescent="0.25">
      <c r="A2" s="55"/>
    </row>
    <row r="3" spans="1:10" x14ac:dyDescent="0.25">
      <c r="A3" s="174" t="s">
        <v>26</v>
      </c>
      <c r="B3" s="175"/>
      <c r="C3" s="175"/>
      <c r="D3" s="176"/>
      <c r="E3" s="175"/>
      <c r="F3" s="175"/>
      <c r="G3" s="177"/>
      <c r="H3" s="177"/>
      <c r="I3" s="177"/>
      <c r="J3" s="178"/>
    </row>
    <row r="4" spans="1:10" ht="22.95" customHeight="1" x14ac:dyDescent="0.25">
      <c r="A4" s="307" t="s">
        <v>233</v>
      </c>
      <c r="B4" s="308"/>
      <c r="C4" s="308"/>
      <c r="D4" s="308"/>
      <c r="E4" s="308"/>
      <c r="F4" s="308"/>
      <c r="G4" s="308"/>
      <c r="H4" s="308"/>
      <c r="I4" s="308"/>
      <c r="J4" s="309"/>
    </row>
    <row r="5" spans="1:10" ht="22.95" customHeight="1" x14ac:dyDescent="0.25">
      <c r="A5" s="307"/>
      <c r="B5" s="308"/>
      <c r="C5" s="308"/>
      <c r="D5" s="308"/>
      <c r="E5" s="308"/>
      <c r="F5" s="308"/>
      <c r="G5" s="308"/>
      <c r="H5" s="308"/>
      <c r="I5" s="308"/>
      <c r="J5" s="309"/>
    </row>
    <row r="6" spans="1:10" ht="22.95" customHeight="1" x14ac:dyDescent="0.25">
      <c r="A6" s="310"/>
      <c r="B6" s="311"/>
      <c r="C6" s="311"/>
      <c r="D6" s="311"/>
      <c r="E6" s="311"/>
      <c r="F6" s="311"/>
      <c r="G6" s="311"/>
      <c r="H6" s="311"/>
      <c r="I6" s="311"/>
      <c r="J6" s="312"/>
    </row>
    <row r="7" spans="1:10" ht="22.95" customHeight="1" x14ac:dyDescent="0.25">
      <c r="A7" s="139"/>
      <c r="B7" s="139"/>
      <c r="C7" s="139"/>
      <c r="D7" s="139"/>
      <c r="E7" s="139"/>
      <c r="F7" s="139"/>
      <c r="G7" s="139"/>
      <c r="H7" s="139"/>
      <c r="I7" s="139"/>
      <c r="J7" s="139"/>
    </row>
    <row r="8" spans="1:10" ht="15.65" customHeight="1" x14ac:dyDescent="0.25">
      <c r="A8" s="190" t="s">
        <v>164</v>
      </c>
      <c r="B8" s="191"/>
      <c r="C8" s="191"/>
      <c r="D8" s="202"/>
      <c r="E8" s="191"/>
      <c r="F8" s="191"/>
      <c r="G8" s="201"/>
      <c r="H8" s="201"/>
      <c r="I8" s="201"/>
      <c r="J8" s="274"/>
    </row>
    <row r="9" spans="1:10" ht="15.65" customHeight="1" x14ac:dyDescent="0.25">
      <c r="A9" s="213"/>
      <c r="B9" s="44"/>
      <c r="C9" s="44"/>
      <c r="D9" s="82"/>
      <c r="E9" s="44"/>
      <c r="F9" s="44"/>
      <c r="G9" s="81"/>
      <c r="H9" s="81"/>
      <c r="I9" s="81"/>
      <c r="J9" s="180"/>
    </row>
    <row r="10" spans="1:10" ht="15.65" customHeight="1" x14ac:dyDescent="0.25">
      <c r="A10" s="275" t="s">
        <v>234</v>
      </c>
      <c r="B10" s="45"/>
      <c r="C10" s="45"/>
      <c r="D10" s="259"/>
      <c r="E10" s="45"/>
      <c r="F10" s="45"/>
      <c r="G10" s="260"/>
      <c r="H10" s="260"/>
      <c r="I10" s="260"/>
      <c r="J10" s="261"/>
    </row>
    <row r="11" spans="1:10" ht="15.65" customHeight="1" x14ac:dyDescent="0.25">
      <c r="A11" s="275" t="s">
        <v>230</v>
      </c>
      <c r="B11" s="45"/>
      <c r="C11" s="45"/>
      <c r="D11" s="259"/>
      <c r="E11" s="45"/>
      <c r="F11" s="45"/>
      <c r="G11" s="260"/>
      <c r="H11" s="260"/>
      <c r="I11" s="260"/>
      <c r="J11" s="261"/>
    </row>
    <row r="12" spans="1:10" ht="15.65" customHeight="1" x14ac:dyDescent="0.25">
      <c r="A12" s="275"/>
      <c r="B12" s="45"/>
      <c r="C12" s="45"/>
      <c r="D12" s="259"/>
      <c r="E12" s="45"/>
      <c r="F12" s="45"/>
      <c r="G12" s="260"/>
      <c r="H12" s="260"/>
      <c r="I12" s="260"/>
      <c r="J12" s="261"/>
    </row>
    <row r="13" spans="1:10" ht="15.65" customHeight="1" x14ac:dyDescent="0.25">
      <c r="A13" s="275" t="s">
        <v>165</v>
      </c>
      <c r="B13" s="45"/>
      <c r="C13" s="45"/>
      <c r="D13" s="259"/>
      <c r="E13" s="45"/>
      <c r="F13" s="45"/>
      <c r="G13" s="260"/>
      <c r="H13" s="260"/>
      <c r="I13" s="260"/>
      <c r="J13" s="261"/>
    </row>
    <row r="14" spans="1:10" ht="15.65" customHeight="1" x14ac:dyDescent="0.25">
      <c r="A14" s="275" t="s">
        <v>166</v>
      </c>
      <c r="B14" s="45"/>
      <c r="C14" s="45"/>
      <c r="D14" s="259"/>
      <c r="E14" s="45"/>
      <c r="F14" s="45"/>
      <c r="G14" s="260"/>
      <c r="H14" s="260"/>
      <c r="I14" s="260"/>
      <c r="J14" s="261"/>
    </row>
    <row r="15" spans="1:10" ht="15.65" customHeight="1" x14ac:dyDescent="0.25">
      <c r="A15" s="275" t="s">
        <v>167</v>
      </c>
      <c r="B15" s="45"/>
      <c r="C15" s="45"/>
      <c r="D15" s="259"/>
      <c r="E15" s="45"/>
      <c r="F15" s="45"/>
      <c r="G15" s="260"/>
      <c r="H15" s="260"/>
      <c r="I15" s="260"/>
      <c r="J15" s="261"/>
    </row>
    <row r="16" spans="1:10" ht="15.65" customHeight="1" x14ac:dyDescent="0.25">
      <c r="A16" s="275"/>
      <c r="B16" s="45"/>
      <c r="C16" s="45"/>
      <c r="D16" s="259"/>
      <c r="E16" s="45"/>
      <c r="F16" s="45"/>
      <c r="G16" s="260"/>
      <c r="H16" s="260"/>
      <c r="I16" s="260"/>
      <c r="J16" s="261"/>
    </row>
    <row r="17" spans="1:10" ht="15.65" customHeight="1" x14ac:dyDescent="0.25">
      <c r="A17" s="213"/>
      <c r="B17" s="44"/>
      <c r="C17" s="44"/>
      <c r="D17" s="82"/>
      <c r="E17" s="44"/>
      <c r="F17" s="44"/>
      <c r="G17" s="81"/>
      <c r="H17" s="81"/>
      <c r="I17" s="81"/>
      <c r="J17" s="180"/>
    </row>
    <row r="18" spans="1:10" ht="15.65" customHeight="1" x14ac:dyDescent="0.25">
      <c r="A18" s="275" t="s">
        <v>168</v>
      </c>
      <c r="B18" s="44"/>
      <c r="C18" s="44"/>
      <c r="D18" s="82"/>
      <c r="E18" s="44"/>
      <c r="F18" s="44"/>
      <c r="G18" s="81"/>
      <c r="H18" s="81"/>
      <c r="I18" s="81"/>
      <c r="J18" s="180"/>
    </row>
    <row r="19" spans="1:10" ht="15.65" customHeight="1" x14ac:dyDescent="0.25">
      <c r="A19" s="276" t="s">
        <v>169</v>
      </c>
      <c r="B19" s="44"/>
      <c r="C19" s="44"/>
      <c r="D19" s="82"/>
      <c r="E19" s="44"/>
      <c r="F19" s="44"/>
      <c r="G19" s="81"/>
      <c r="H19" s="81"/>
      <c r="I19" s="81"/>
      <c r="J19" s="180"/>
    </row>
    <row r="20" spans="1:10" ht="15.65" customHeight="1" x14ac:dyDescent="0.25">
      <c r="A20" s="276"/>
      <c r="B20" s="44"/>
      <c r="C20" s="44"/>
      <c r="D20" s="82"/>
      <c r="E20" s="44"/>
      <c r="F20" s="44"/>
      <c r="G20" s="81"/>
      <c r="H20" s="81"/>
      <c r="I20" s="81"/>
      <c r="J20" s="180"/>
    </row>
    <row r="21" spans="1:10" ht="15.65" customHeight="1" x14ac:dyDescent="0.25">
      <c r="A21" s="179" t="s">
        <v>170</v>
      </c>
      <c r="B21" s="140" t="s">
        <v>171</v>
      </c>
      <c r="C21" s="44"/>
      <c r="D21" s="82"/>
      <c r="E21" s="44"/>
      <c r="F21" s="44"/>
      <c r="G21" s="81"/>
      <c r="H21" s="81"/>
      <c r="I21" s="81"/>
      <c r="J21" s="180"/>
    </row>
    <row r="22" spans="1:10" ht="15.65" customHeight="1" x14ac:dyDescent="0.25">
      <c r="A22" s="179" t="s">
        <v>172</v>
      </c>
      <c r="B22" s="140" t="s">
        <v>173</v>
      </c>
      <c r="C22" s="44"/>
      <c r="D22" s="82"/>
      <c r="E22" s="44"/>
      <c r="F22" s="44"/>
      <c r="G22" s="81"/>
      <c r="H22" s="81"/>
      <c r="I22" s="81"/>
      <c r="J22" s="180"/>
    </row>
    <row r="23" spans="1:10" ht="15.65" customHeight="1" x14ac:dyDescent="0.25">
      <c r="A23" s="179" t="s">
        <v>174</v>
      </c>
      <c r="B23" s="140" t="s">
        <v>175</v>
      </c>
      <c r="C23" s="44"/>
      <c r="D23" s="82"/>
      <c r="E23" s="44"/>
      <c r="F23" s="44"/>
      <c r="G23" s="81"/>
      <c r="H23" s="81"/>
      <c r="I23" s="81"/>
      <c r="J23" s="180"/>
    </row>
    <row r="24" spans="1:10" ht="15.65" customHeight="1" x14ac:dyDescent="0.25">
      <c r="A24" s="179" t="s">
        <v>176</v>
      </c>
      <c r="B24" s="140" t="s">
        <v>177</v>
      </c>
      <c r="C24" s="44"/>
      <c r="D24" s="82"/>
      <c r="E24" s="44"/>
      <c r="F24" s="44"/>
      <c r="G24" s="81"/>
      <c r="H24" s="81"/>
      <c r="I24" s="81"/>
      <c r="J24" s="180"/>
    </row>
    <row r="25" spans="1:10" ht="15.65" customHeight="1" x14ac:dyDescent="0.25">
      <c r="A25" s="179" t="s">
        <v>178</v>
      </c>
      <c r="B25" s="140" t="s">
        <v>179</v>
      </c>
      <c r="C25" s="44"/>
      <c r="D25" s="82"/>
      <c r="E25" s="44"/>
      <c r="F25" s="44"/>
      <c r="G25" s="81"/>
      <c r="H25" s="81"/>
      <c r="I25" s="81"/>
      <c r="J25" s="180"/>
    </row>
    <row r="26" spans="1:10" ht="15.65" customHeight="1" x14ac:dyDescent="0.25">
      <c r="A26" s="179"/>
      <c r="B26" s="140"/>
      <c r="C26" s="44"/>
      <c r="D26" s="82"/>
      <c r="E26" s="44"/>
      <c r="F26" s="44"/>
      <c r="G26" s="81"/>
      <c r="H26" s="81"/>
      <c r="I26" s="81"/>
      <c r="J26" s="180"/>
    </row>
    <row r="27" spans="1:10" ht="15.65" customHeight="1" x14ac:dyDescent="0.25">
      <c r="A27" s="288" t="s">
        <v>200</v>
      </c>
      <c r="B27" s="285"/>
      <c r="C27" s="44"/>
      <c r="D27" s="82"/>
      <c r="E27" s="44"/>
      <c r="F27" s="44"/>
      <c r="G27" s="81"/>
      <c r="H27" s="81"/>
      <c r="I27" s="81"/>
      <c r="J27" s="180"/>
    </row>
    <row r="28" spans="1:10" ht="15.65" customHeight="1" x14ac:dyDescent="0.25">
      <c r="A28" s="179"/>
      <c r="B28" s="140"/>
      <c r="C28" s="44"/>
      <c r="D28" s="82"/>
      <c r="E28" s="44"/>
      <c r="F28" s="44"/>
      <c r="G28" s="81"/>
      <c r="H28" s="81"/>
      <c r="I28" s="81"/>
      <c r="J28" s="180"/>
    </row>
    <row r="29" spans="1:10" ht="15.65" customHeight="1" x14ac:dyDescent="0.25">
      <c r="A29" s="179" t="s">
        <v>180</v>
      </c>
      <c r="B29" s="140" t="s">
        <v>207</v>
      </c>
      <c r="C29" s="44"/>
      <c r="D29" s="82"/>
      <c r="E29" s="44"/>
      <c r="F29" s="44"/>
      <c r="G29" s="81"/>
      <c r="H29" s="81"/>
      <c r="I29" s="81"/>
      <c r="J29" s="180"/>
    </row>
    <row r="30" spans="1:10" ht="15.65" customHeight="1" x14ac:dyDescent="0.25">
      <c r="A30" s="179" t="s">
        <v>181</v>
      </c>
      <c r="B30" s="140" t="s">
        <v>208</v>
      </c>
      <c r="C30" s="44"/>
      <c r="D30" s="82"/>
      <c r="E30" s="44"/>
      <c r="F30" s="44"/>
      <c r="G30" s="81"/>
      <c r="H30" s="81"/>
      <c r="I30" s="81"/>
      <c r="J30" s="180"/>
    </row>
    <row r="31" spans="1:10" ht="15.65" customHeight="1" x14ac:dyDescent="0.25">
      <c r="A31" s="179"/>
      <c r="B31" s="140"/>
      <c r="C31" s="44"/>
      <c r="D31" s="82"/>
      <c r="E31" s="44"/>
      <c r="F31" s="44"/>
      <c r="G31" s="81"/>
      <c r="H31" s="81"/>
      <c r="I31" s="81"/>
      <c r="J31" s="180"/>
    </row>
    <row r="32" spans="1:10" ht="15.65" customHeight="1" x14ac:dyDescent="0.25">
      <c r="A32" s="276" t="s">
        <v>210</v>
      </c>
      <c r="B32" s="44"/>
      <c r="C32" s="44"/>
      <c r="D32" s="82"/>
      <c r="E32" s="44"/>
      <c r="F32" s="44"/>
      <c r="G32" s="81"/>
      <c r="H32" s="81"/>
      <c r="I32" s="81"/>
      <c r="J32" s="180"/>
    </row>
    <row r="33" spans="1:10" ht="15.65" customHeight="1" x14ac:dyDescent="0.25">
      <c r="A33" s="276"/>
      <c r="B33" s="44"/>
      <c r="C33" s="44"/>
      <c r="D33" s="82"/>
      <c r="E33" s="44"/>
      <c r="F33" s="44"/>
      <c r="G33" s="81"/>
      <c r="H33" s="81"/>
      <c r="I33" s="81"/>
      <c r="J33" s="180"/>
    </row>
    <row r="34" spans="1:10" ht="15.65" customHeight="1" x14ac:dyDescent="0.25">
      <c r="A34" s="179" t="s">
        <v>183</v>
      </c>
      <c r="B34" s="140" t="s">
        <v>211</v>
      </c>
      <c r="C34" s="44"/>
      <c r="D34" s="82"/>
      <c r="E34" s="44"/>
      <c r="F34" s="44"/>
      <c r="G34" s="81"/>
      <c r="H34" s="81"/>
      <c r="I34" s="81"/>
      <c r="J34" s="180"/>
    </row>
    <row r="35" spans="1:10" ht="15.65" customHeight="1" x14ac:dyDescent="0.25">
      <c r="A35" s="179" t="s">
        <v>205</v>
      </c>
      <c r="B35" s="140" t="s">
        <v>212</v>
      </c>
      <c r="C35" s="44"/>
      <c r="D35" s="82"/>
      <c r="E35" s="44"/>
      <c r="F35" s="44"/>
      <c r="G35" s="81"/>
      <c r="H35" s="81"/>
      <c r="I35" s="81"/>
      <c r="J35" s="180"/>
    </row>
    <row r="36" spans="1:10" ht="15.65" customHeight="1" x14ac:dyDescent="0.25">
      <c r="A36" s="179"/>
      <c r="B36" s="140"/>
      <c r="C36" s="44"/>
      <c r="D36" s="82"/>
      <c r="E36" s="44"/>
      <c r="F36" s="44"/>
      <c r="G36" s="81"/>
      <c r="H36" s="81"/>
      <c r="I36" s="81"/>
      <c r="J36" s="180"/>
    </row>
    <row r="37" spans="1:10" ht="15.65" customHeight="1" x14ac:dyDescent="0.25">
      <c r="A37" s="276" t="s">
        <v>214</v>
      </c>
      <c r="B37" s="140"/>
      <c r="C37" s="44"/>
      <c r="D37" s="82"/>
      <c r="E37" s="44"/>
      <c r="F37" s="44"/>
      <c r="G37" s="81"/>
      <c r="H37" s="81"/>
      <c r="I37" s="81"/>
      <c r="J37" s="180"/>
    </row>
    <row r="38" spans="1:10" ht="15.65" customHeight="1" x14ac:dyDescent="0.25">
      <c r="A38" s="276"/>
      <c r="B38" s="140"/>
      <c r="C38" s="44"/>
      <c r="D38" s="82"/>
      <c r="E38" s="44"/>
      <c r="F38" s="44"/>
      <c r="G38" s="81"/>
      <c r="H38" s="81"/>
      <c r="I38" s="81"/>
      <c r="J38" s="180"/>
    </row>
    <row r="39" spans="1:10" ht="15.65" customHeight="1" x14ac:dyDescent="0.25">
      <c r="A39" s="179" t="s">
        <v>213</v>
      </c>
      <c r="B39" s="140" t="s">
        <v>182</v>
      </c>
      <c r="C39" s="44"/>
      <c r="D39" s="82"/>
      <c r="E39" s="44"/>
      <c r="F39" s="44"/>
      <c r="G39" s="81"/>
      <c r="H39" s="81"/>
      <c r="I39" s="81"/>
      <c r="J39" s="180"/>
    </row>
    <row r="40" spans="1:10" ht="15.65" customHeight="1" x14ac:dyDescent="0.25">
      <c r="A40" s="213"/>
      <c r="B40" s="44"/>
      <c r="C40" s="44"/>
      <c r="D40" s="82"/>
      <c r="E40" s="44"/>
      <c r="F40" s="44"/>
      <c r="G40" s="81"/>
      <c r="H40" s="81"/>
      <c r="I40" s="81"/>
      <c r="J40" s="180"/>
    </row>
    <row r="41" spans="1:10" ht="15.65" customHeight="1" x14ac:dyDescent="0.25">
      <c r="A41" s="277" t="s">
        <v>223</v>
      </c>
      <c r="B41" s="44"/>
      <c r="C41" s="44"/>
      <c r="D41" s="82"/>
      <c r="E41" s="44"/>
      <c r="F41" s="44"/>
      <c r="G41" s="81"/>
      <c r="H41" s="81"/>
      <c r="I41" s="81"/>
      <c r="J41" s="180"/>
    </row>
    <row r="42" spans="1:10" ht="15.65" customHeight="1" x14ac:dyDescent="0.25">
      <c r="A42" s="316"/>
      <c r="B42" s="317"/>
      <c r="C42" s="317"/>
      <c r="D42" s="317"/>
      <c r="E42" s="317"/>
      <c r="F42" s="317"/>
      <c r="G42" s="317"/>
      <c r="H42" s="317"/>
      <c r="I42" s="317"/>
      <c r="J42" s="318"/>
    </row>
    <row r="43" spans="1:10" ht="13.95" customHeight="1" x14ac:dyDescent="0.25">
      <c r="A43" s="139"/>
      <c r="B43" s="139"/>
      <c r="C43" s="139"/>
      <c r="D43" s="139"/>
      <c r="E43" s="139"/>
      <c r="F43" s="139"/>
      <c r="G43" s="139"/>
      <c r="H43" s="139"/>
      <c r="I43" s="139"/>
      <c r="J43" s="139"/>
    </row>
    <row r="44" spans="1:10" ht="13.95" customHeight="1" x14ac:dyDescent="0.25">
      <c r="A44" s="139"/>
      <c r="B44" s="139"/>
      <c r="C44" s="139"/>
      <c r="D44" s="139"/>
      <c r="E44" s="139"/>
      <c r="F44" s="139"/>
      <c r="G44" s="139"/>
      <c r="H44" s="139"/>
      <c r="I44" s="139"/>
      <c r="J44" s="139"/>
    </row>
    <row r="45" spans="1:10" ht="14.95" customHeight="1" x14ac:dyDescent="0.25">
      <c r="A45" s="174" t="s">
        <v>42</v>
      </c>
      <c r="B45" s="175"/>
      <c r="C45" s="175"/>
      <c r="D45" s="176"/>
      <c r="E45" s="175"/>
      <c r="F45" s="175"/>
      <c r="G45" s="177"/>
      <c r="H45" s="177"/>
      <c r="I45" s="177"/>
      <c r="J45" s="178"/>
    </row>
    <row r="46" spans="1:10" ht="12.1" customHeight="1" x14ac:dyDescent="0.25">
      <c r="A46" s="304"/>
      <c r="B46" s="305"/>
      <c r="C46" s="305"/>
      <c r="D46" s="305"/>
      <c r="E46" s="305"/>
      <c r="F46" s="305"/>
      <c r="G46" s="305"/>
      <c r="H46" s="305"/>
      <c r="I46" s="305"/>
      <c r="J46" s="306"/>
    </row>
    <row r="47" spans="1:10" s="79" customFormat="1" x14ac:dyDescent="0.25">
      <c r="A47" s="179">
        <v>1</v>
      </c>
      <c r="B47" s="140" t="s">
        <v>184</v>
      </c>
      <c r="C47" s="44"/>
      <c r="D47" s="82"/>
      <c r="E47" s="44"/>
      <c r="F47" s="44"/>
      <c r="G47" s="81"/>
      <c r="H47" s="81"/>
      <c r="I47" s="81"/>
      <c r="J47" s="180"/>
    </row>
    <row r="48" spans="1:10" s="79" customFormat="1" x14ac:dyDescent="0.25">
      <c r="A48" s="179">
        <v>2</v>
      </c>
      <c r="B48" s="140" t="s">
        <v>185</v>
      </c>
      <c r="C48" s="44"/>
      <c r="D48" s="82"/>
      <c r="E48" s="44"/>
      <c r="F48" s="44"/>
      <c r="G48" s="81"/>
      <c r="H48" s="81"/>
      <c r="I48" s="81"/>
      <c r="J48" s="180"/>
    </row>
    <row r="49" spans="1:12" s="79" customFormat="1" x14ac:dyDescent="0.25">
      <c r="A49" s="179">
        <v>3</v>
      </c>
      <c r="B49" s="140" t="s">
        <v>186</v>
      </c>
      <c r="C49" s="44"/>
      <c r="D49" s="82"/>
      <c r="E49" s="44"/>
      <c r="F49" s="44"/>
      <c r="G49" s="81"/>
      <c r="H49" s="81"/>
      <c r="I49" s="81"/>
      <c r="J49" s="180"/>
    </row>
    <row r="50" spans="1:12" s="79" customFormat="1" x14ac:dyDescent="0.25">
      <c r="A50" s="179">
        <v>4</v>
      </c>
      <c r="B50" s="72" t="s">
        <v>224</v>
      </c>
      <c r="C50" s="81"/>
      <c r="D50" s="82"/>
      <c r="E50" s="44"/>
      <c r="F50" s="44"/>
      <c r="G50" s="81"/>
      <c r="H50" s="81"/>
      <c r="I50" s="81"/>
      <c r="J50" s="180"/>
    </row>
    <row r="51" spans="1:12" s="79" customFormat="1" x14ac:dyDescent="0.25">
      <c r="A51" s="179"/>
      <c r="B51" s="75" t="s">
        <v>158</v>
      </c>
      <c r="C51" s="44"/>
      <c r="D51" s="82"/>
      <c r="E51" s="44"/>
      <c r="F51" s="44"/>
      <c r="G51" s="81"/>
      <c r="H51" s="81"/>
      <c r="I51" s="81"/>
      <c r="J51" s="180"/>
    </row>
    <row r="52" spans="1:12" s="79" customFormat="1" x14ac:dyDescent="0.25">
      <c r="A52" s="179">
        <v>5</v>
      </c>
      <c r="B52" s="75" t="s">
        <v>187</v>
      </c>
      <c r="C52" s="44"/>
      <c r="D52" s="82"/>
      <c r="E52" s="44"/>
      <c r="F52" s="44"/>
      <c r="G52" s="81"/>
      <c r="H52" s="81"/>
      <c r="I52" s="81"/>
      <c r="J52" s="180"/>
    </row>
    <row r="53" spans="1:12" s="79" customFormat="1" x14ac:dyDescent="0.25">
      <c r="A53" s="179"/>
      <c r="B53" s="75" t="s">
        <v>108</v>
      </c>
      <c r="C53" s="81"/>
      <c r="D53" s="82"/>
      <c r="E53" s="44"/>
      <c r="F53" s="44"/>
      <c r="G53" s="81"/>
      <c r="H53" s="81"/>
      <c r="I53" s="81"/>
      <c r="J53" s="180"/>
    </row>
    <row r="54" spans="1:12" s="79" customFormat="1" x14ac:dyDescent="0.25">
      <c r="A54" s="179">
        <v>6</v>
      </c>
      <c r="B54" s="140" t="s">
        <v>188</v>
      </c>
      <c r="C54" s="44"/>
      <c r="D54" s="82"/>
      <c r="E54" s="44"/>
      <c r="F54" s="44"/>
      <c r="G54" s="81"/>
      <c r="H54" s="81"/>
      <c r="I54" s="81"/>
      <c r="J54" s="180"/>
    </row>
    <row r="55" spans="1:12" s="79" customFormat="1" x14ac:dyDescent="0.25">
      <c r="A55" s="179">
        <v>7</v>
      </c>
      <c r="B55" s="140" t="s">
        <v>189</v>
      </c>
      <c r="C55" s="44"/>
      <c r="D55" s="82"/>
      <c r="E55" s="44"/>
      <c r="F55" s="44"/>
      <c r="G55" s="81"/>
      <c r="H55" s="81"/>
      <c r="I55" s="81"/>
      <c r="J55" s="180"/>
    </row>
    <row r="56" spans="1:12" x14ac:dyDescent="0.25">
      <c r="A56" s="181">
        <v>8</v>
      </c>
      <c r="B56" s="75" t="s">
        <v>190</v>
      </c>
      <c r="C56" s="70"/>
      <c r="D56" s="71"/>
      <c r="E56" s="70"/>
      <c r="F56" s="70"/>
      <c r="G56" s="72"/>
      <c r="H56" s="72"/>
      <c r="I56" s="72"/>
      <c r="J56" s="182"/>
    </row>
    <row r="57" spans="1:12" x14ac:dyDescent="0.25">
      <c r="A57" s="181"/>
      <c r="B57" s="75" t="s">
        <v>225</v>
      </c>
      <c r="C57" s="70"/>
      <c r="D57" s="71"/>
      <c r="E57" s="70"/>
      <c r="F57" s="70"/>
      <c r="G57" s="72"/>
      <c r="H57" s="72"/>
      <c r="I57" s="72"/>
      <c r="J57" s="182"/>
    </row>
    <row r="58" spans="1:12" s="262" customFormat="1" x14ac:dyDescent="0.25">
      <c r="A58" s="181">
        <v>9</v>
      </c>
      <c r="B58" s="258" t="s">
        <v>191</v>
      </c>
      <c r="C58" s="45"/>
      <c r="D58" s="259"/>
      <c r="E58" s="45"/>
      <c r="F58" s="45"/>
      <c r="G58" s="260"/>
      <c r="H58" s="260"/>
      <c r="I58" s="260"/>
      <c r="J58" s="261"/>
    </row>
    <row r="59" spans="1:12" s="262" customFormat="1" x14ac:dyDescent="0.25">
      <c r="A59" s="181">
        <v>10</v>
      </c>
      <c r="B59" s="263" t="s">
        <v>192</v>
      </c>
      <c r="C59" s="264"/>
      <c r="D59" s="265"/>
      <c r="E59" s="266"/>
      <c r="F59" s="266"/>
      <c r="G59" s="264"/>
      <c r="H59" s="264"/>
      <c r="I59" s="264"/>
      <c r="J59" s="267"/>
    </row>
    <row r="60" spans="1:12" s="262" customFormat="1" x14ac:dyDescent="0.25">
      <c r="A60" s="181">
        <v>11</v>
      </c>
      <c r="B60" s="258" t="s">
        <v>126</v>
      </c>
      <c r="C60" s="45"/>
      <c r="D60" s="259"/>
      <c r="E60" s="45"/>
      <c r="F60" s="45"/>
      <c r="G60" s="260"/>
      <c r="H60" s="260"/>
      <c r="I60" s="260"/>
      <c r="J60" s="261"/>
    </row>
    <row r="61" spans="1:12" s="262" customFormat="1" x14ac:dyDescent="0.25">
      <c r="A61" s="183"/>
      <c r="B61" s="263"/>
      <c r="C61" s="266"/>
      <c r="D61" s="265"/>
      <c r="E61" s="266"/>
      <c r="F61" s="266"/>
      <c r="G61" s="264"/>
      <c r="H61" s="264"/>
      <c r="I61" s="264"/>
      <c r="J61" s="267"/>
    </row>
    <row r="62" spans="1:12" x14ac:dyDescent="0.25">
      <c r="A62" s="183"/>
      <c r="B62" s="75"/>
      <c r="C62" s="70"/>
      <c r="D62" s="71"/>
      <c r="E62" s="70"/>
      <c r="F62" s="70"/>
      <c r="G62" s="72"/>
      <c r="H62" s="72"/>
      <c r="I62" s="72"/>
      <c r="J62" s="182"/>
      <c r="L62" s="154"/>
    </row>
    <row r="63" spans="1:12" ht="9.6999999999999993" customHeight="1" x14ac:dyDescent="0.25">
      <c r="A63" s="184"/>
      <c r="B63" s="185"/>
      <c r="C63" s="186"/>
      <c r="D63" s="187"/>
      <c r="E63" s="186"/>
      <c r="F63" s="186"/>
      <c r="G63" s="188"/>
      <c r="H63" s="188"/>
      <c r="I63" s="188"/>
      <c r="J63" s="189"/>
    </row>
    <row r="64" spans="1:12" x14ac:dyDescent="0.25">
      <c r="A64" s="55"/>
    </row>
    <row r="65" spans="1:10" x14ac:dyDescent="0.25">
      <c r="A65" s="278" t="s">
        <v>170</v>
      </c>
    </row>
    <row r="66" spans="1:10" x14ac:dyDescent="0.25">
      <c r="A66" s="55"/>
    </row>
    <row r="67" spans="1:10" x14ac:dyDescent="0.25">
      <c r="A67" s="255" t="s">
        <v>235</v>
      </c>
    </row>
    <row r="68" spans="1:10" x14ac:dyDescent="0.25">
      <c r="A68" s="55"/>
    </row>
    <row r="69" spans="1:10" x14ac:dyDescent="0.25">
      <c r="A69" s="279" t="s">
        <v>44</v>
      </c>
      <c r="B69" s="177"/>
      <c r="C69" s="282">
        <v>44652</v>
      </c>
      <c r="E69" s="1"/>
    </row>
    <row r="70" spans="1:10" x14ac:dyDescent="0.25">
      <c r="A70" s="280" t="s">
        <v>193</v>
      </c>
      <c r="B70" s="185"/>
      <c r="C70" s="281">
        <v>0.05</v>
      </c>
    </row>
    <row r="71" spans="1:10" x14ac:dyDescent="0.25">
      <c r="A71" s="97"/>
      <c r="B71" s="75"/>
      <c r="C71" s="70"/>
    </row>
    <row r="72" spans="1:10" x14ac:dyDescent="0.25">
      <c r="A72" s="278" t="s">
        <v>172</v>
      </c>
      <c r="B72" s="75"/>
      <c r="C72" s="70"/>
    </row>
    <row r="73" spans="1:10" x14ac:dyDescent="0.25">
      <c r="A73" s="97"/>
      <c r="B73" s="75"/>
      <c r="C73" s="70"/>
    </row>
    <row r="74" spans="1:10" x14ac:dyDescent="0.25">
      <c r="A74" s="283" t="s">
        <v>194</v>
      </c>
      <c r="E74" s="1"/>
    </row>
    <row r="75" spans="1:10" x14ac:dyDescent="0.25">
      <c r="A75" s="283" t="s">
        <v>232</v>
      </c>
      <c r="E75" s="1"/>
    </row>
    <row r="76" spans="1:10" x14ac:dyDescent="0.25">
      <c r="A76" s="97"/>
      <c r="B76" s="75"/>
      <c r="C76" s="70"/>
    </row>
    <row r="77" spans="1:10" x14ac:dyDescent="0.25">
      <c r="A77" s="190" t="s">
        <v>118</v>
      </c>
      <c r="B77" s="201"/>
      <c r="C77" s="191"/>
      <c r="D77" s="202"/>
      <c r="E77" s="203"/>
    </row>
    <row r="78" spans="1:10" x14ac:dyDescent="0.25">
      <c r="A78" s="204"/>
      <c r="B78" s="199" t="s">
        <v>14</v>
      </c>
      <c r="C78" s="199" t="s">
        <v>15</v>
      </c>
      <c r="D78" s="200" t="s">
        <v>16</v>
      </c>
      <c r="E78" s="205" t="s">
        <v>17</v>
      </c>
    </row>
    <row r="79" spans="1:10" x14ac:dyDescent="0.25">
      <c r="A79" s="204">
        <v>0</v>
      </c>
      <c r="B79" s="294">
        <v>80000</v>
      </c>
      <c r="C79" s="295">
        <v>44652</v>
      </c>
      <c r="D79" s="265">
        <v>1</v>
      </c>
      <c r="E79" s="296">
        <f>B79</f>
        <v>80000</v>
      </c>
    </row>
    <row r="80" spans="1:10" x14ac:dyDescent="0.25">
      <c r="A80" s="297">
        <v>1</v>
      </c>
      <c r="B80" s="298">
        <f>$A$112</f>
        <v>80000</v>
      </c>
      <c r="C80" s="299">
        <v>45017</v>
      </c>
      <c r="D80" s="176">
        <f t="shared" ref="D80:D83" si="0">1/(1+$C$70)^A80</f>
        <v>0.95238095238095233</v>
      </c>
      <c r="E80" s="300">
        <f t="shared" ref="E80:E83" si="1">B80*D80</f>
        <v>76190.476190476184</v>
      </c>
      <c r="F80" s="70"/>
      <c r="G80" s="72"/>
      <c r="H80" s="72"/>
      <c r="I80" s="134"/>
      <c r="J80" s="135"/>
    </row>
    <row r="81" spans="1:10" x14ac:dyDescent="0.25">
      <c r="A81" s="204">
        <f t="shared" ref="A81:A83" si="2">A80+1</f>
        <v>2</v>
      </c>
      <c r="B81" s="95">
        <f>$A$112</f>
        <v>80000</v>
      </c>
      <c r="C81" s="96">
        <v>45383</v>
      </c>
      <c r="D81" s="71">
        <f t="shared" si="0"/>
        <v>0.90702947845804982</v>
      </c>
      <c r="E81" s="206">
        <f t="shared" si="1"/>
        <v>72562.358276643979</v>
      </c>
      <c r="F81" s="70"/>
      <c r="G81" s="72"/>
      <c r="H81" s="72"/>
      <c r="I81" s="134"/>
      <c r="J81" s="135"/>
    </row>
    <row r="82" spans="1:10" x14ac:dyDescent="0.25">
      <c r="A82" s="204">
        <f t="shared" si="2"/>
        <v>3</v>
      </c>
      <c r="B82" s="95">
        <f>$A$112</f>
        <v>80000</v>
      </c>
      <c r="C82" s="96">
        <v>45748</v>
      </c>
      <c r="D82" s="71">
        <f t="shared" si="0"/>
        <v>0.86383759853147601</v>
      </c>
      <c r="E82" s="206">
        <f t="shared" si="1"/>
        <v>69107.007882518083</v>
      </c>
      <c r="F82" s="70"/>
      <c r="G82" s="72"/>
      <c r="H82" s="72"/>
      <c r="I82" s="134"/>
      <c r="J82" s="135"/>
    </row>
    <row r="83" spans="1:10" x14ac:dyDescent="0.25">
      <c r="A83" s="204">
        <f t="shared" si="2"/>
        <v>4</v>
      </c>
      <c r="B83" s="95">
        <f>$A$112</f>
        <v>80000</v>
      </c>
      <c r="C83" s="96">
        <v>46113</v>
      </c>
      <c r="D83" s="71">
        <f t="shared" si="0"/>
        <v>0.82270247479188197</v>
      </c>
      <c r="E83" s="206">
        <f t="shared" si="1"/>
        <v>65816.197983350561</v>
      </c>
      <c r="F83" s="70"/>
      <c r="G83" s="72"/>
      <c r="H83" s="72"/>
      <c r="I83" s="134"/>
      <c r="J83" s="135"/>
    </row>
    <row r="84" spans="1:10" x14ac:dyDescent="0.25">
      <c r="A84" s="207"/>
      <c r="B84" s="208"/>
      <c r="C84" s="209"/>
      <c r="D84" s="187"/>
      <c r="E84" s="301"/>
      <c r="F84" s="70"/>
      <c r="G84" s="72"/>
      <c r="H84" s="72"/>
      <c r="I84" s="134"/>
      <c r="J84" s="135"/>
    </row>
    <row r="85" spans="1:10" x14ac:dyDescent="0.25">
      <c r="A85" s="204"/>
      <c r="B85" s="95"/>
      <c r="C85" s="96"/>
      <c r="D85" s="104" t="s">
        <v>62</v>
      </c>
      <c r="E85" s="211">
        <f>SUM(E80:E83)</f>
        <v>283676.04033298884</v>
      </c>
      <c r="F85" s="70"/>
      <c r="G85" s="70"/>
      <c r="I85" s="134"/>
      <c r="J85" s="134"/>
    </row>
    <row r="86" spans="1:10" x14ac:dyDescent="0.25">
      <c r="A86" s="207"/>
      <c r="B86" s="208"/>
      <c r="C86" s="209"/>
      <c r="D86" s="210"/>
      <c r="E86" s="211"/>
    </row>
    <row r="87" spans="1:10" x14ac:dyDescent="0.25">
      <c r="A87" s="97"/>
      <c r="B87" s="75"/>
      <c r="C87" s="70"/>
    </row>
    <row r="88" spans="1:10" x14ac:dyDescent="0.25">
      <c r="A88" s="278" t="s">
        <v>174</v>
      </c>
      <c r="B88" s="75"/>
      <c r="C88" s="70"/>
    </row>
    <row r="89" spans="1:10" x14ac:dyDescent="0.25">
      <c r="A89" s="97"/>
      <c r="B89" s="75"/>
      <c r="C89" s="70"/>
    </row>
    <row r="90" spans="1:10" x14ac:dyDescent="0.25">
      <c r="A90" s="72" t="s">
        <v>195</v>
      </c>
      <c r="E90" s="1"/>
    </row>
    <row r="91" spans="1:10" x14ac:dyDescent="0.25">
      <c r="A91" s="72" t="s">
        <v>196</v>
      </c>
      <c r="B91" s="95"/>
      <c r="C91" s="96"/>
      <c r="D91" s="71"/>
      <c r="E91" s="133"/>
    </row>
    <row r="92" spans="1:10" x14ac:dyDescent="0.25">
      <c r="A92" s="72" t="s">
        <v>197</v>
      </c>
      <c r="B92" s="95"/>
      <c r="C92" s="96"/>
      <c r="D92" s="71"/>
      <c r="E92" s="133"/>
    </row>
    <row r="93" spans="1:10" x14ac:dyDescent="0.25">
      <c r="A93" s="97"/>
      <c r="B93" s="75"/>
      <c r="C93" s="70"/>
    </row>
    <row r="94" spans="1:10" s="79" customFormat="1" x14ac:dyDescent="0.25">
      <c r="A94" s="212" t="s">
        <v>70</v>
      </c>
      <c r="B94" s="191"/>
      <c r="C94" s="191"/>
      <c r="D94" s="202"/>
      <c r="E94" s="203"/>
      <c r="F94" s="77"/>
    </row>
    <row r="95" spans="1:10" s="79" customFormat="1" x14ac:dyDescent="0.25">
      <c r="A95" s="213" t="s">
        <v>45</v>
      </c>
      <c r="B95" s="81"/>
      <c r="C95" s="81"/>
      <c r="D95" s="81"/>
      <c r="E95" s="214"/>
    </row>
    <row r="96" spans="1:10" s="79" customFormat="1" x14ac:dyDescent="0.25">
      <c r="A96" s="215">
        <f>E85</f>
        <v>283676.04033298884</v>
      </c>
      <c r="B96" s="81"/>
      <c r="C96" s="44"/>
      <c r="D96" s="44"/>
      <c r="E96" s="214"/>
    </row>
    <row r="97" spans="1:5" s="79" customFormat="1" x14ac:dyDescent="0.25">
      <c r="A97" s="216"/>
      <c r="B97" s="82"/>
      <c r="C97" s="44"/>
      <c r="D97" s="44"/>
      <c r="E97" s="214"/>
    </row>
    <row r="98" spans="1:5" s="79" customFormat="1" x14ac:dyDescent="0.25">
      <c r="A98" s="217" t="s">
        <v>18</v>
      </c>
      <c r="B98" s="83" t="s">
        <v>19</v>
      </c>
      <c r="C98" s="84" t="s">
        <v>71</v>
      </c>
      <c r="D98" s="84" t="s">
        <v>144</v>
      </c>
      <c r="E98" s="218" t="s">
        <v>46</v>
      </c>
    </row>
    <row r="99" spans="1:5" s="79" customFormat="1" x14ac:dyDescent="0.25">
      <c r="A99" s="219" t="s">
        <v>218</v>
      </c>
      <c r="B99" s="85">
        <f>A96</f>
        <v>283676.04033298884</v>
      </c>
      <c r="C99" s="85">
        <v>0</v>
      </c>
      <c r="D99" s="85">
        <f>(B99+C99)*$C$70</f>
        <v>14183.802016649443</v>
      </c>
      <c r="E99" s="220">
        <f>B99+D99+C99</f>
        <v>297859.84234963829</v>
      </c>
    </row>
    <row r="100" spans="1:5" s="79" customFormat="1" x14ac:dyDescent="0.25">
      <c r="A100" s="219" t="s">
        <v>219</v>
      </c>
      <c r="B100" s="85">
        <f>E99</f>
        <v>297859.84234963829</v>
      </c>
      <c r="C100" s="85">
        <f>-B80</f>
        <v>-80000</v>
      </c>
      <c r="D100" s="85">
        <f t="shared" ref="D100:D103" si="3">(B100+C100)*$C$70</f>
        <v>10892.992117481916</v>
      </c>
      <c r="E100" s="220">
        <f>B100+D100+C100</f>
        <v>228752.83446712018</v>
      </c>
    </row>
    <row r="101" spans="1:5" s="79" customFormat="1" x14ac:dyDescent="0.25">
      <c r="A101" s="219" t="s">
        <v>220</v>
      </c>
      <c r="B101" s="85">
        <f>E100</f>
        <v>228752.83446712018</v>
      </c>
      <c r="C101" s="85">
        <f>-B81</f>
        <v>-80000</v>
      </c>
      <c r="D101" s="85">
        <f t="shared" si="3"/>
        <v>7437.6417233560096</v>
      </c>
      <c r="E101" s="220">
        <f>B101+D101+C101</f>
        <v>156190.47619047618</v>
      </c>
    </row>
    <row r="102" spans="1:5" s="79" customFormat="1" x14ac:dyDescent="0.25">
      <c r="A102" s="219" t="s">
        <v>236</v>
      </c>
      <c r="B102" s="85">
        <f t="shared" ref="B102:B103" si="4">E101</f>
        <v>156190.47619047618</v>
      </c>
      <c r="C102" s="85">
        <f>-B82</f>
        <v>-80000</v>
      </c>
      <c r="D102" s="85">
        <f t="shared" si="3"/>
        <v>3809.5238095238092</v>
      </c>
      <c r="E102" s="220">
        <f>B102+D102+C102</f>
        <v>80000</v>
      </c>
    </row>
    <row r="103" spans="1:5" s="79" customFormat="1" x14ac:dyDescent="0.25">
      <c r="A103" s="219" t="s">
        <v>237</v>
      </c>
      <c r="B103" s="85">
        <f t="shared" si="4"/>
        <v>80000</v>
      </c>
      <c r="C103" s="85">
        <f>-B83</f>
        <v>-80000</v>
      </c>
      <c r="D103" s="85">
        <f t="shared" si="3"/>
        <v>0</v>
      </c>
      <c r="E103" s="220">
        <f>B103+D103+C103</f>
        <v>0</v>
      </c>
    </row>
    <row r="104" spans="1:5" s="79" customFormat="1" x14ac:dyDescent="0.25">
      <c r="A104" s="221"/>
      <c r="B104" s="222"/>
      <c r="C104" s="222"/>
      <c r="D104" s="222"/>
      <c r="E104" s="223"/>
    </row>
    <row r="105" spans="1:5" x14ac:dyDescent="0.25">
      <c r="A105" s="97"/>
      <c r="B105" s="75"/>
      <c r="C105" s="70"/>
    </row>
    <row r="106" spans="1:5" x14ac:dyDescent="0.25">
      <c r="A106" s="278" t="s">
        <v>198</v>
      </c>
      <c r="B106" s="75"/>
      <c r="C106" s="70"/>
    </row>
    <row r="107" spans="1:5" x14ac:dyDescent="0.25">
      <c r="A107" s="97"/>
      <c r="B107" s="75"/>
      <c r="C107" s="70"/>
    </row>
    <row r="108" spans="1:5" x14ac:dyDescent="0.25">
      <c r="A108" s="88" t="s">
        <v>199</v>
      </c>
      <c r="B108" s="75"/>
      <c r="C108" s="70"/>
    </row>
    <row r="109" spans="1:5" x14ac:dyDescent="0.25">
      <c r="A109" s="97"/>
      <c r="B109" s="75"/>
      <c r="C109" s="70"/>
    </row>
    <row r="110" spans="1:5" x14ac:dyDescent="0.25">
      <c r="A110" s="190" t="s">
        <v>67</v>
      </c>
      <c r="B110" s="191"/>
      <c r="C110" s="192"/>
      <c r="D110" s="29"/>
      <c r="E110" s="1"/>
    </row>
    <row r="111" spans="1:5" x14ac:dyDescent="0.25">
      <c r="A111" s="197" t="s">
        <v>69</v>
      </c>
      <c r="B111" s="75" t="s">
        <v>119</v>
      </c>
      <c r="C111" s="194"/>
      <c r="D111" s="38"/>
      <c r="E111" s="1"/>
    </row>
    <row r="112" spans="1:5" x14ac:dyDescent="0.25">
      <c r="A112" s="197">
        <v>80000</v>
      </c>
      <c r="B112" s="75" t="s">
        <v>227</v>
      </c>
      <c r="C112" s="194"/>
      <c r="D112" s="38"/>
      <c r="E112" s="1"/>
    </row>
    <row r="113" spans="1:9" x14ac:dyDescent="0.25">
      <c r="A113" s="198"/>
      <c r="B113" s="185"/>
      <c r="C113" s="196"/>
      <c r="D113" s="38"/>
      <c r="E113" s="1"/>
    </row>
    <row r="114" spans="1:9" x14ac:dyDescent="0.25">
      <c r="A114" s="147"/>
      <c r="B114" s="75"/>
      <c r="C114" s="71"/>
      <c r="D114" s="38"/>
      <c r="E114" s="1"/>
    </row>
    <row r="115" spans="1:9" s="79" customFormat="1" x14ac:dyDescent="0.25">
      <c r="A115" s="257" t="s">
        <v>145</v>
      </c>
      <c r="B115" s="78"/>
      <c r="C115" s="86"/>
      <c r="D115" s="77"/>
      <c r="H115" s="80"/>
    </row>
    <row r="116" spans="1:9" s="79" customFormat="1" x14ac:dyDescent="0.25">
      <c r="A116" s="257" t="s">
        <v>146</v>
      </c>
      <c r="B116" s="78"/>
      <c r="C116" s="86"/>
      <c r="D116" s="77"/>
      <c r="H116" s="80"/>
    </row>
    <row r="117" spans="1:9" s="79" customFormat="1" x14ac:dyDescent="0.25">
      <c r="A117" s="77"/>
      <c r="B117" s="78"/>
      <c r="C117" s="86"/>
      <c r="D117" s="77"/>
      <c r="H117" s="80"/>
    </row>
    <row r="118" spans="1:9" s="79" customFormat="1" x14ac:dyDescent="0.25">
      <c r="A118" s="224" t="s">
        <v>72</v>
      </c>
      <c r="B118" s="201"/>
      <c r="C118" s="225"/>
      <c r="D118" s="201"/>
      <c r="E118" s="226"/>
      <c r="H118" s="80"/>
    </row>
    <row r="119" spans="1:9" s="79" customFormat="1" x14ac:dyDescent="0.25">
      <c r="A119" s="215">
        <f>A96+A112</f>
        <v>363676.04033298884</v>
      </c>
      <c r="B119" s="166" t="s">
        <v>73</v>
      </c>
      <c r="C119" s="81"/>
      <c r="D119" s="81"/>
      <c r="E119" s="214"/>
      <c r="H119" s="80"/>
    </row>
    <row r="120" spans="1:9" s="79" customFormat="1" x14ac:dyDescent="0.25">
      <c r="A120" s="227"/>
      <c r="B120" s="81"/>
      <c r="C120" s="81"/>
      <c r="D120" s="81"/>
      <c r="E120" s="214"/>
      <c r="H120" s="80"/>
    </row>
    <row r="121" spans="1:9" s="79" customFormat="1" x14ac:dyDescent="0.25">
      <c r="A121" s="227" t="s">
        <v>18</v>
      </c>
      <c r="B121" s="144" t="s">
        <v>74</v>
      </c>
      <c r="C121" s="151" t="s">
        <v>0</v>
      </c>
      <c r="D121" s="81" t="s">
        <v>75</v>
      </c>
      <c r="E121" s="228" t="s">
        <v>76</v>
      </c>
      <c r="H121" s="80"/>
    </row>
    <row r="122" spans="1:9" s="79" customFormat="1" x14ac:dyDescent="0.25">
      <c r="A122" s="219" t="s">
        <v>218</v>
      </c>
      <c r="B122" s="145">
        <f>A119</f>
        <v>363676.04033298884</v>
      </c>
      <c r="C122" s="145">
        <f>-$A$119*20%</f>
        <v>-72735.20806659777</v>
      </c>
      <c r="D122" s="145">
        <f>SUM(B122:C122)</f>
        <v>290940.83226639108</v>
      </c>
      <c r="E122" s="229">
        <f>D122-E99</f>
        <v>-6919.010083247209</v>
      </c>
      <c r="G122" s="146" t="s">
        <v>80</v>
      </c>
      <c r="H122" s="78"/>
      <c r="I122" s="86"/>
    </row>
    <row r="123" spans="1:9" s="79" customFormat="1" x14ac:dyDescent="0.25">
      <c r="A123" s="219" t="s">
        <v>219</v>
      </c>
      <c r="B123" s="145">
        <f t="shared" ref="B123:B126" si="5">D122</f>
        <v>290940.83226639108</v>
      </c>
      <c r="C123" s="145">
        <f>-$A$119*20%</f>
        <v>-72735.20806659777</v>
      </c>
      <c r="D123" s="303">
        <f t="shared" ref="D123:D126" si="6">SUM(B123:C123)</f>
        <v>218205.62419979332</v>
      </c>
      <c r="E123" s="229">
        <f>D123-E100</f>
        <v>-10547.210267326853</v>
      </c>
      <c r="G123" s="233">
        <f>SUM(B80:B83)+A112</f>
        <v>400000</v>
      </c>
      <c r="H123" s="234" t="s">
        <v>77</v>
      </c>
      <c r="I123" s="235"/>
    </row>
    <row r="124" spans="1:9" s="79" customFormat="1" x14ac:dyDescent="0.25">
      <c r="A124" s="219" t="s">
        <v>220</v>
      </c>
      <c r="B124" s="145">
        <f t="shared" si="5"/>
        <v>218205.62419979332</v>
      </c>
      <c r="C124" s="145">
        <f>-$A$119*20%</f>
        <v>-72735.20806659777</v>
      </c>
      <c r="D124" s="145">
        <f t="shared" si="6"/>
        <v>145470.41613319557</v>
      </c>
      <c r="E124" s="229">
        <f>D124-E101</f>
        <v>-10720.060057280614</v>
      </c>
      <c r="G124" s="236">
        <f>-SUM(C122:C126)</f>
        <v>363676.04033298884</v>
      </c>
      <c r="H124" s="81" t="s">
        <v>78</v>
      </c>
      <c r="I124" s="214"/>
    </row>
    <row r="125" spans="1:9" s="79" customFormat="1" x14ac:dyDescent="0.25">
      <c r="A125" s="219" t="s">
        <v>236</v>
      </c>
      <c r="B125" s="145">
        <f t="shared" si="5"/>
        <v>145470.41613319557</v>
      </c>
      <c r="C125" s="145">
        <f>-$A$119*20%</f>
        <v>-72735.20806659777</v>
      </c>
      <c r="D125" s="145">
        <f t="shared" si="6"/>
        <v>72735.208066597799</v>
      </c>
      <c r="E125" s="229">
        <f>D125-E102</f>
        <v>-7264.7919334022008</v>
      </c>
      <c r="G125" s="236">
        <f>SUM(D99:D102)</f>
        <v>36323.959667011179</v>
      </c>
      <c r="H125" s="153" t="s">
        <v>215</v>
      </c>
      <c r="I125" s="237"/>
    </row>
    <row r="126" spans="1:9" s="79" customFormat="1" x14ac:dyDescent="0.25">
      <c r="A126" s="219" t="s">
        <v>237</v>
      </c>
      <c r="B126" s="145">
        <f t="shared" si="5"/>
        <v>72735.208066597799</v>
      </c>
      <c r="C126" s="145">
        <f>-$A$119*20%</f>
        <v>-72735.20806659777</v>
      </c>
      <c r="D126" s="145">
        <f t="shared" si="6"/>
        <v>0</v>
      </c>
      <c r="E126" s="229">
        <f>D126-E103</f>
        <v>0</v>
      </c>
      <c r="G126" s="233">
        <f>SUM(G124:G125)</f>
        <v>400000</v>
      </c>
      <c r="H126" s="153" t="s">
        <v>79</v>
      </c>
      <c r="I126" s="237"/>
    </row>
    <row r="127" spans="1:9" s="79" customFormat="1" x14ac:dyDescent="0.25">
      <c r="A127" s="230"/>
      <c r="B127" s="231"/>
      <c r="C127" s="231"/>
      <c r="D127" s="231"/>
      <c r="E127" s="232"/>
      <c r="H127" s="80"/>
    </row>
    <row r="128" spans="1:9" x14ac:dyDescent="0.25">
      <c r="A128" s="97"/>
      <c r="B128" s="75"/>
      <c r="C128" s="70"/>
    </row>
    <row r="129" spans="1:10" x14ac:dyDescent="0.25">
      <c r="A129" s="97"/>
      <c r="B129" s="75"/>
      <c r="C129" s="70"/>
    </row>
    <row r="130" spans="1:10" x14ac:dyDescent="0.25">
      <c r="A130" s="284" t="s">
        <v>200</v>
      </c>
      <c r="B130" s="285"/>
      <c r="C130" s="70"/>
    </row>
    <row r="131" spans="1:10" s="79" customFormat="1" x14ac:dyDescent="0.25">
      <c r="A131" s="286"/>
      <c r="B131" s="140"/>
      <c r="C131" s="44"/>
      <c r="D131" s="78"/>
      <c r="E131" s="77"/>
      <c r="F131" s="77"/>
      <c r="J131" s="80"/>
    </row>
    <row r="132" spans="1:10" s="79" customFormat="1" x14ac:dyDescent="0.25">
      <c r="A132" s="278" t="s">
        <v>180</v>
      </c>
      <c r="B132" s="140"/>
      <c r="C132" s="44"/>
      <c r="D132" s="78"/>
      <c r="E132" s="77"/>
      <c r="F132" s="77"/>
      <c r="J132" s="80"/>
    </row>
    <row r="133" spans="1:10" s="79" customFormat="1" x14ac:dyDescent="0.25">
      <c r="A133" s="286"/>
      <c r="B133" s="140"/>
      <c r="C133" s="44"/>
      <c r="D133" s="78"/>
      <c r="E133" s="77"/>
      <c r="F133" s="77"/>
      <c r="J133" s="80"/>
    </row>
    <row r="134" spans="1:10" s="79" customFormat="1" x14ac:dyDescent="0.25">
      <c r="A134" s="286" t="s">
        <v>202</v>
      </c>
      <c r="B134" s="140"/>
      <c r="C134" s="44"/>
      <c r="D134" s="78"/>
      <c r="E134" s="77"/>
      <c r="F134" s="77"/>
      <c r="J134" s="80"/>
    </row>
    <row r="135" spans="1:10" s="79" customFormat="1" x14ac:dyDescent="0.25">
      <c r="A135" s="286" t="s">
        <v>216</v>
      </c>
      <c r="B135" s="140"/>
      <c r="C135" s="44"/>
      <c r="D135" s="78"/>
      <c r="E135" s="77"/>
      <c r="F135" s="77"/>
      <c r="J135" s="80"/>
    </row>
    <row r="136" spans="1:10" s="79" customFormat="1" x14ac:dyDescent="0.25">
      <c r="A136" s="286"/>
      <c r="B136" s="140"/>
      <c r="C136" s="44"/>
      <c r="D136" s="78"/>
      <c r="E136" s="77"/>
      <c r="F136" s="77"/>
      <c r="J136" s="80"/>
    </row>
    <row r="137" spans="1:10" x14ac:dyDescent="0.25">
      <c r="A137" s="243" t="s">
        <v>226</v>
      </c>
      <c r="B137" s="191"/>
      <c r="C137" s="191"/>
      <c r="D137" s="202"/>
      <c r="E137" s="244"/>
    </row>
    <row r="138" spans="1:10" x14ac:dyDescent="0.25">
      <c r="A138" s="204"/>
      <c r="B138" s="199" t="s">
        <v>14</v>
      </c>
      <c r="C138" s="199" t="s">
        <v>15</v>
      </c>
      <c r="D138" s="200" t="s">
        <v>16</v>
      </c>
      <c r="E138" s="205" t="s">
        <v>17</v>
      </c>
    </row>
    <row r="139" spans="1:10" x14ac:dyDescent="0.25">
      <c r="A139" s="245">
        <v>0</v>
      </c>
      <c r="B139" s="148">
        <f>$A$160</f>
        <v>85000</v>
      </c>
      <c r="C139" s="149">
        <f>C81</f>
        <v>45383</v>
      </c>
      <c r="D139" s="150">
        <f>1/(1+$C$70)^A139</f>
        <v>1</v>
      </c>
      <c r="E139" s="246">
        <f t="shared" ref="E139:E141" si="7">B139*D139</f>
        <v>85000</v>
      </c>
    </row>
    <row r="140" spans="1:10" x14ac:dyDescent="0.25">
      <c r="A140" s="245">
        <v>1</v>
      </c>
      <c r="B140" s="148">
        <f>$A$160</f>
        <v>85000</v>
      </c>
      <c r="C140" s="149">
        <f>C82</f>
        <v>45748</v>
      </c>
      <c r="D140" s="150">
        <f t="shared" ref="D140:D141" si="8">1/(1+$C$70)^A140</f>
        <v>0.95238095238095233</v>
      </c>
      <c r="E140" s="246">
        <f t="shared" si="7"/>
        <v>80952.380952380947</v>
      </c>
    </row>
    <row r="141" spans="1:10" x14ac:dyDescent="0.25">
      <c r="A141" s="245">
        <v>2</v>
      </c>
      <c r="B141" s="148">
        <f>$A$160</f>
        <v>85000</v>
      </c>
      <c r="C141" s="149">
        <f>C83</f>
        <v>46113</v>
      </c>
      <c r="D141" s="150">
        <f t="shared" si="8"/>
        <v>0.90702947845804982</v>
      </c>
      <c r="E141" s="246">
        <f t="shared" si="7"/>
        <v>77097.505668934231</v>
      </c>
    </row>
    <row r="142" spans="1:10" x14ac:dyDescent="0.25">
      <c r="A142" s="247"/>
      <c r="B142" s="248"/>
      <c r="C142" s="249"/>
      <c r="D142" s="250"/>
      <c r="E142" s="251">
        <f>SUM(E139:E141)</f>
        <v>243049.88662131518</v>
      </c>
    </row>
    <row r="143" spans="1:10" s="79" customFormat="1" x14ac:dyDescent="0.25">
      <c r="A143" s="286"/>
      <c r="B143" s="140"/>
      <c r="C143" s="44"/>
      <c r="D143" s="78"/>
      <c r="E143" s="77"/>
      <c r="F143" s="77"/>
      <c r="J143" s="80"/>
    </row>
    <row r="144" spans="1:10" s="79" customFormat="1" x14ac:dyDescent="0.25">
      <c r="A144" s="278" t="s">
        <v>181</v>
      </c>
      <c r="B144" s="77"/>
      <c r="C144" s="77"/>
      <c r="D144" s="78"/>
      <c r="F144" s="77"/>
      <c r="J144" s="80"/>
    </row>
    <row r="145" spans="1:12" s="79" customFormat="1" x14ac:dyDescent="0.25">
      <c r="B145" s="77"/>
      <c r="C145" s="77"/>
      <c r="D145" s="78"/>
      <c r="F145" s="77"/>
      <c r="J145" s="80"/>
    </row>
    <row r="146" spans="1:12" s="79" customFormat="1" x14ac:dyDescent="0.25">
      <c r="A146" s="79" t="s">
        <v>209</v>
      </c>
      <c r="B146" s="77"/>
      <c r="C146" s="77"/>
      <c r="D146" s="78"/>
      <c r="F146" s="77"/>
      <c r="J146" s="80"/>
    </row>
    <row r="147" spans="1:12" s="79" customFormat="1" x14ac:dyDescent="0.25">
      <c r="B147" s="77"/>
      <c r="C147" s="77"/>
      <c r="D147" s="78"/>
      <c r="F147" s="77"/>
      <c r="J147" s="80"/>
    </row>
    <row r="148" spans="1:12" s="79" customFormat="1" x14ac:dyDescent="0.25">
      <c r="A148" s="76" t="s">
        <v>238</v>
      </c>
      <c r="B148" s="77"/>
      <c r="C148" s="77"/>
      <c r="D148" s="78"/>
      <c r="E148" s="77"/>
      <c r="F148" s="77"/>
      <c r="H148" s="93"/>
      <c r="I148" s="91"/>
      <c r="J148" s="94"/>
      <c r="K148" s="91"/>
      <c r="L148" s="91"/>
    </row>
    <row r="149" spans="1:12" s="79" customFormat="1" x14ac:dyDescent="0.25">
      <c r="B149" s="77"/>
      <c r="C149" s="77"/>
      <c r="D149" s="78"/>
      <c r="E149" s="77"/>
      <c r="F149" s="77"/>
      <c r="H149" s="93"/>
      <c r="I149" s="91"/>
      <c r="J149" s="94"/>
      <c r="K149" s="91"/>
      <c r="L149" s="91"/>
    </row>
    <row r="150" spans="1:12" s="79" customFormat="1" x14ac:dyDescent="0.25">
      <c r="A150" s="77"/>
      <c r="B150" s="77"/>
      <c r="C150" s="77"/>
      <c r="D150" s="78"/>
      <c r="E150" s="77"/>
      <c r="F150" s="77"/>
      <c r="H150" s="93"/>
      <c r="I150" s="91"/>
      <c r="J150" s="94"/>
      <c r="K150" s="91"/>
      <c r="L150" s="91"/>
    </row>
    <row r="151" spans="1:12" s="79" customFormat="1" x14ac:dyDescent="0.25">
      <c r="A151" s="79" t="s">
        <v>85</v>
      </c>
      <c r="B151" s="86">
        <f>D123</f>
        <v>218205.62419979332</v>
      </c>
      <c r="C151" s="257" t="s">
        <v>86</v>
      </c>
      <c r="D151" s="78"/>
      <c r="E151" s="77"/>
      <c r="F151" s="77"/>
      <c r="H151" s="93"/>
      <c r="I151" s="91"/>
      <c r="J151" s="94"/>
      <c r="K151" s="91"/>
      <c r="L151" s="91"/>
    </row>
    <row r="152" spans="1:12" s="79" customFormat="1" x14ac:dyDescent="0.25">
      <c r="A152" s="79" t="s">
        <v>84</v>
      </c>
      <c r="B152" s="94">
        <f>E142</f>
        <v>243049.88662131518</v>
      </c>
      <c r="C152" s="257" t="s">
        <v>87</v>
      </c>
      <c r="D152" s="78"/>
      <c r="E152" s="77"/>
      <c r="F152" s="77"/>
      <c r="H152" s="93"/>
      <c r="I152" s="91"/>
      <c r="J152" s="94"/>
      <c r="K152" s="91"/>
      <c r="L152" s="91"/>
    </row>
    <row r="153" spans="1:12" s="79" customFormat="1" x14ac:dyDescent="0.25">
      <c r="A153" s="79" t="s">
        <v>85</v>
      </c>
      <c r="B153" s="86">
        <f>B152-B151</f>
        <v>24844.262421521853</v>
      </c>
      <c r="C153" s="257" t="s">
        <v>201</v>
      </c>
      <c r="D153" s="78"/>
      <c r="E153" s="77"/>
      <c r="F153" s="77"/>
      <c r="H153" s="93"/>
      <c r="I153" s="91"/>
      <c r="J153" s="94"/>
      <c r="K153" s="91"/>
      <c r="L153" s="91"/>
    </row>
    <row r="154" spans="1:12" x14ac:dyDescent="0.25">
      <c r="E154" s="1"/>
    </row>
    <row r="155" spans="1:12" x14ac:dyDescent="0.25">
      <c r="E155" s="1"/>
    </row>
    <row r="156" spans="1:12" x14ac:dyDescent="0.25">
      <c r="A156" s="278" t="s">
        <v>183</v>
      </c>
      <c r="E156" s="1"/>
    </row>
    <row r="157" spans="1:12" x14ac:dyDescent="0.25">
      <c r="E157" s="1"/>
    </row>
    <row r="158" spans="1:12" x14ac:dyDescent="0.25">
      <c r="A158" s="190" t="s">
        <v>155</v>
      </c>
      <c r="B158" s="191"/>
      <c r="C158" s="192"/>
      <c r="D158" s="29"/>
      <c r="E158" s="1"/>
    </row>
    <row r="159" spans="1:12" x14ac:dyDescent="0.25">
      <c r="A159" s="197" t="s">
        <v>82</v>
      </c>
      <c r="B159" s="75" t="s">
        <v>83</v>
      </c>
      <c r="C159" s="194"/>
      <c r="D159" s="38"/>
      <c r="E159" s="1"/>
    </row>
    <row r="160" spans="1:12" x14ac:dyDescent="0.25">
      <c r="A160" s="197">
        <v>85000</v>
      </c>
      <c r="B160" s="75" t="s">
        <v>227</v>
      </c>
      <c r="C160" s="194"/>
      <c r="D160" s="38"/>
      <c r="E160" s="1"/>
    </row>
    <row r="161" spans="1:5" x14ac:dyDescent="0.25">
      <c r="A161" s="198"/>
      <c r="B161" s="185"/>
      <c r="C161" s="196"/>
      <c r="D161" s="38"/>
      <c r="E161" s="1"/>
    </row>
    <row r="162" spans="1:5" x14ac:dyDescent="0.25">
      <c r="E162" s="1"/>
    </row>
    <row r="163" spans="1:5" x14ac:dyDescent="0.25">
      <c r="A163" s="1" t="s">
        <v>147</v>
      </c>
    </row>
    <row r="165" spans="1:5" x14ac:dyDescent="0.25">
      <c r="A165" s="212" t="s">
        <v>204</v>
      </c>
      <c r="B165" s="191"/>
      <c r="C165" s="191"/>
      <c r="D165" s="202"/>
      <c r="E165" s="203"/>
    </row>
    <row r="166" spans="1:5" x14ac:dyDescent="0.25">
      <c r="A166" s="213" t="s">
        <v>99</v>
      </c>
      <c r="B166" s="81"/>
      <c r="C166" s="81"/>
      <c r="D166" s="81"/>
      <c r="E166" s="214"/>
    </row>
    <row r="167" spans="1:5" x14ac:dyDescent="0.25">
      <c r="A167" s="215">
        <f>E142</f>
        <v>243049.88662131518</v>
      </c>
      <c r="B167" s="81"/>
      <c r="C167" s="44"/>
      <c r="D167" s="44"/>
      <c r="E167" s="214"/>
    </row>
    <row r="168" spans="1:5" x14ac:dyDescent="0.25">
      <c r="A168" s="216"/>
      <c r="B168" s="82"/>
      <c r="C168" s="44"/>
      <c r="D168" s="44"/>
      <c r="E168" s="214"/>
    </row>
    <row r="169" spans="1:5" x14ac:dyDescent="0.25">
      <c r="A169" s="217" t="s">
        <v>18</v>
      </c>
      <c r="B169" s="83" t="s">
        <v>19</v>
      </c>
      <c r="C169" s="84" t="s">
        <v>0</v>
      </c>
      <c r="D169" s="84"/>
      <c r="E169" s="218" t="s">
        <v>46</v>
      </c>
    </row>
    <row r="170" spans="1:5" x14ac:dyDescent="0.25">
      <c r="A170" s="219" t="s">
        <v>220</v>
      </c>
      <c r="B170" s="85">
        <f>A167</f>
        <v>243049.88662131518</v>
      </c>
      <c r="C170" s="85">
        <f>-$B$170/3</f>
        <v>-81016.628873771726</v>
      </c>
      <c r="D170" s="85"/>
      <c r="E170" s="220">
        <f>B170+D170+C170</f>
        <v>162033.25774754345</v>
      </c>
    </row>
    <row r="171" spans="1:5" x14ac:dyDescent="0.25">
      <c r="A171" s="219" t="s">
        <v>236</v>
      </c>
      <c r="B171" s="85">
        <f>E170</f>
        <v>162033.25774754345</v>
      </c>
      <c r="C171" s="85">
        <f>-$B$170/3</f>
        <v>-81016.628873771726</v>
      </c>
      <c r="D171" s="85"/>
      <c r="E171" s="220">
        <f>B171+D171+C171</f>
        <v>81016.628873771726</v>
      </c>
    </row>
    <row r="172" spans="1:5" x14ac:dyDescent="0.25">
      <c r="A172" s="219" t="s">
        <v>237</v>
      </c>
      <c r="B172" s="85">
        <f>E171</f>
        <v>81016.628873771726</v>
      </c>
      <c r="C172" s="85">
        <f>-$B$170/3</f>
        <v>-81016.628873771726</v>
      </c>
      <c r="D172" s="85"/>
      <c r="E172" s="220">
        <f>B172+D172+C172</f>
        <v>0</v>
      </c>
    </row>
    <row r="173" spans="1:5" x14ac:dyDescent="0.25">
      <c r="A173" s="221"/>
      <c r="B173" s="222"/>
      <c r="C173" s="222"/>
      <c r="D173" s="222"/>
      <c r="E173" s="223"/>
    </row>
    <row r="175" spans="1:5" x14ac:dyDescent="0.25">
      <c r="A175" s="278" t="s">
        <v>205</v>
      </c>
    </row>
    <row r="177" spans="1:5" x14ac:dyDescent="0.25">
      <c r="A177" s="1" t="s">
        <v>148</v>
      </c>
    </row>
    <row r="179" spans="1:5" x14ac:dyDescent="0.25">
      <c r="A179" s="212" t="s">
        <v>203</v>
      </c>
      <c r="B179" s="191"/>
      <c r="C179" s="191"/>
      <c r="D179" s="202"/>
      <c r="E179" s="203"/>
    </row>
    <row r="180" spans="1:5" x14ac:dyDescent="0.25">
      <c r="A180" s="213" t="s">
        <v>45</v>
      </c>
      <c r="B180" s="81"/>
      <c r="C180" s="81"/>
      <c r="D180" s="81"/>
      <c r="E180" s="214"/>
    </row>
    <row r="181" spans="1:5" x14ac:dyDescent="0.25">
      <c r="A181" s="215">
        <f>E142-B139</f>
        <v>158049.88662131518</v>
      </c>
      <c r="B181" s="81"/>
      <c r="C181" s="44"/>
      <c r="D181" s="44"/>
      <c r="E181" s="214"/>
    </row>
    <row r="182" spans="1:5" x14ac:dyDescent="0.25">
      <c r="A182" s="216"/>
      <c r="B182" s="82"/>
      <c r="C182" s="44"/>
      <c r="D182" s="44"/>
      <c r="E182" s="214"/>
    </row>
    <row r="183" spans="1:5" x14ac:dyDescent="0.25">
      <c r="A183" s="217" t="s">
        <v>18</v>
      </c>
      <c r="B183" s="83" t="s">
        <v>19</v>
      </c>
      <c r="C183" s="84" t="s">
        <v>71</v>
      </c>
      <c r="D183" s="84" t="s">
        <v>222</v>
      </c>
      <c r="E183" s="218" t="s">
        <v>46</v>
      </c>
    </row>
    <row r="184" spans="1:5" x14ac:dyDescent="0.25">
      <c r="A184" s="219" t="s">
        <v>220</v>
      </c>
      <c r="B184" s="85">
        <f>A181</f>
        <v>158049.88662131518</v>
      </c>
      <c r="C184" s="85">
        <v>0</v>
      </c>
      <c r="D184" s="85">
        <f>(B184+C184)*$C$70</f>
        <v>7902.4943310657591</v>
      </c>
      <c r="E184" s="220">
        <f>B184+D184+C184</f>
        <v>165952.38095238095</v>
      </c>
    </row>
    <row r="185" spans="1:5" x14ac:dyDescent="0.25">
      <c r="A185" s="219" t="s">
        <v>236</v>
      </c>
      <c r="B185" s="85">
        <f>E184</f>
        <v>165952.38095238095</v>
      </c>
      <c r="C185" s="85">
        <f>-B140</f>
        <v>-85000</v>
      </c>
      <c r="D185" s="85">
        <f t="shared" ref="D185:D186" si="9">(B185+C185)*$C$70</f>
        <v>4047.6190476190477</v>
      </c>
      <c r="E185" s="220">
        <f>B185+D185+C185</f>
        <v>85000</v>
      </c>
    </row>
    <row r="186" spans="1:5" x14ac:dyDescent="0.25">
      <c r="A186" s="219" t="s">
        <v>237</v>
      </c>
      <c r="B186" s="85">
        <f>E185</f>
        <v>85000</v>
      </c>
      <c r="C186" s="85">
        <f>-B141</f>
        <v>-85000</v>
      </c>
      <c r="D186" s="85">
        <f t="shared" si="9"/>
        <v>0</v>
      </c>
      <c r="E186" s="220">
        <f>B186+D186+C186</f>
        <v>0</v>
      </c>
    </row>
    <row r="187" spans="1:5" x14ac:dyDescent="0.25">
      <c r="A187" s="221"/>
      <c r="B187" s="222"/>
      <c r="C187" s="222"/>
      <c r="D187" s="222"/>
      <c r="E187" s="223"/>
    </row>
    <row r="189" spans="1:5" x14ac:dyDescent="0.25">
      <c r="A189" s="278" t="s">
        <v>213</v>
      </c>
    </row>
    <row r="191" spans="1:5" x14ac:dyDescent="0.25">
      <c r="A191" s="97" t="s">
        <v>231</v>
      </c>
      <c r="B191" s="75"/>
      <c r="C191" s="70"/>
    </row>
    <row r="192" spans="1:5" x14ac:dyDescent="0.25">
      <c r="A192" s="97" t="s">
        <v>206</v>
      </c>
      <c r="B192" s="75"/>
      <c r="C192" s="70"/>
    </row>
    <row r="194" spans="1:9" x14ac:dyDescent="0.25">
      <c r="A194" s="190" t="s">
        <v>143</v>
      </c>
      <c r="B194" s="191"/>
      <c r="C194" s="192"/>
      <c r="D194" s="28"/>
      <c r="E194" s="1"/>
    </row>
    <row r="195" spans="1:9" x14ac:dyDescent="0.25">
      <c r="A195" s="193">
        <v>1000000</v>
      </c>
      <c r="B195" s="75" t="s">
        <v>68</v>
      </c>
      <c r="C195" s="194"/>
      <c r="D195" s="256"/>
      <c r="E195" s="1"/>
    </row>
    <row r="196" spans="1:9" x14ac:dyDescent="0.25">
      <c r="A196" s="193">
        <v>800000</v>
      </c>
      <c r="B196" s="75" t="s">
        <v>61</v>
      </c>
      <c r="C196" s="194"/>
      <c r="D196" s="28"/>
      <c r="E196" s="1"/>
    </row>
    <row r="197" spans="1:9" x14ac:dyDescent="0.25">
      <c r="A197" s="195">
        <v>50000</v>
      </c>
      <c r="B197" s="185" t="s">
        <v>63</v>
      </c>
      <c r="C197" s="196"/>
      <c r="D197" s="28"/>
      <c r="E197" s="1"/>
    </row>
    <row r="199" spans="1:9" s="79" customFormat="1" x14ac:dyDescent="0.25">
      <c r="A199" s="212" t="s">
        <v>81</v>
      </c>
      <c r="B199" s="191"/>
      <c r="C199" s="191"/>
      <c r="D199" s="203"/>
      <c r="E199" s="89"/>
      <c r="F199" s="90"/>
      <c r="G199" s="89"/>
      <c r="H199" s="90"/>
      <c r="I199" s="91"/>
    </row>
    <row r="200" spans="1:9" s="79" customFormat="1" x14ac:dyDescent="0.25">
      <c r="A200" s="217" t="s">
        <v>18</v>
      </c>
      <c r="B200" s="165" t="s">
        <v>19</v>
      </c>
      <c r="C200" s="165" t="s">
        <v>0</v>
      </c>
      <c r="D200" s="238" t="s">
        <v>25</v>
      </c>
      <c r="E200" s="91"/>
      <c r="F200" s="91"/>
      <c r="G200" s="92"/>
      <c r="H200" s="91"/>
      <c r="I200" s="91"/>
    </row>
    <row r="201" spans="1:9" s="79" customFormat="1" x14ac:dyDescent="0.25">
      <c r="A201" s="219" t="s">
        <v>218</v>
      </c>
      <c r="B201" s="98">
        <f>A196</f>
        <v>800000</v>
      </c>
      <c r="C201" s="99">
        <f>-$A$197</f>
        <v>-50000</v>
      </c>
      <c r="D201" s="239">
        <f t="shared" ref="D201:D205" si="10">B201+C201</f>
        <v>750000</v>
      </c>
      <c r="E201" s="91"/>
      <c r="F201" s="91"/>
      <c r="G201" s="92"/>
      <c r="H201" s="91"/>
      <c r="I201" s="91"/>
    </row>
    <row r="202" spans="1:9" s="79" customFormat="1" x14ac:dyDescent="0.25">
      <c r="A202" s="219" t="s">
        <v>219</v>
      </c>
      <c r="B202" s="98">
        <f>D201</f>
        <v>750000</v>
      </c>
      <c r="C202" s="99">
        <f>-$A$197</f>
        <v>-50000</v>
      </c>
      <c r="D202" s="239">
        <f t="shared" si="10"/>
        <v>700000</v>
      </c>
      <c r="E202" s="93"/>
      <c r="F202" s="91"/>
      <c r="G202" s="94"/>
      <c r="H202" s="91"/>
      <c r="I202" s="91"/>
    </row>
    <row r="203" spans="1:9" s="79" customFormat="1" x14ac:dyDescent="0.25">
      <c r="A203" s="219" t="s">
        <v>220</v>
      </c>
      <c r="B203" s="98">
        <f>D202</f>
        <v>700000</v>
      </c>
      <c r="C203" s="99">
        <f>-$A$197</f>
        <v>-50000</v>
      </c>
      <c r="D203" s="239">
        <f t="shared" si="10"/>
        <v>650000</v>
      </c>
      <c r="E203" s="91"/>
      <c r="F203" s="91"/>
      <c r="G203" s="94"/>
      <c r="H203" s="91"/>
      <c r="I203" s="91"/>
    </row>
    <row r="204" spans="1:9" s="79" customFormat="1" x14ac:dyDescent="0.25">
      <c r="A204" s="219" t="s">
        <v>236</v>
      </c>
      <c r="B204" s="98">
        <f>D203</f>
        <v>650000</v>
      </c>
      <c r="C204" s="99">
        <f>-$A$197</f>
        <v>-50000</v>
      </c>
      <c r="D204" s="239">
        <f t="shared" si="10"/>
        <v>600000</v>
      </c>
      <c r="E204" s="93"/>
      <c r="F204" s="91"/>
      <c r="G204" s="94"/>
      <c r="H204" s="91"/>
      <c r="I204" s="91"/>
    </row>
    <row r="205" spans="1:9" s="79" customFormat="1" x14ac:dyDescent="0.25">
      <c r="A205" s="221" t="s">
        <v>237</v>
      </c>
      <c r="B205" s="240">
        <f t="shared" ref="B205" si="11">D204</f>
        <v>600000</v>
      </c>
      <c r="C205" s="241">
        <f>-$A$197</f>
        <v>-50000</v>
      </c>
      <c r="D205" s="242">
        <f t="shared" si="10"/>
        <v>550000</v>
      </c>
      <c r="E205" s="91"/>
      <c r="F205" s="91"/>
      <c r="G205" s="94"/>
      <c r="H205" s="91"/>
      <c r="I205" s="91"/>
    </row>
    <row r="209" spans="1:8" x14ac:dyDescent="0.25">
      <c r="A209" s="313" t="s">
        <v>137</v>
      </c>
      <c r="B209" s="314"/>
      <c r="C209" s="314"/>
      <c r="D209" s="314"/>
      <c r="E209" s="314"/>
      <c r="F209" s="314"/>
      <c r="G209" s="314"/>
      <c r="H209" s="315"/>
    </row>
    <row r="210" spans="1:8" x14ac:dyDescent="0.25">
      <c r="A210" s="204" t="s">
        <v>156</v>
      </c>
      <c r="B210" s="70"/>
      <c r="C210" s="70"/>
      <c r="D210" s="71"/>
      <c r="E210" s="70"/>
      <c r="F210" s="70"/>
      <c r="G210" s="72"/>
      <c r="H210" s="252"/>
    </row>
    <row r="211" spans="1:8" x14ac:dyDescent="0.25">
      <c r="A211" s="204" t="s">
        <v>120</v>
      </c>
      <c r="B211" s="70"/>
      <c r="C211" s="70"/>
      <c r="D211" s="71"/>
      <c r="E211" s="70"/>
      <c r="F211" s="70"/>
      <c r="G211" s="72"/>
      <c r="H211" s="252"/>
    </row>
    <row r="212" spans="1:8" x14ac:dyDescent="0.25">
      <c r="A212" s="204" t="s">
        <v>121</v>
      </c>
      <c r="B212" s="70"/>
      <c r="C212" s="70"/>
      <c r="D212" s="71"/>
      <c r="E212" s="70"/>
      <c r="F212" s="70"/>
      <c r="G212" s="72"/>
      <c r="H212" s="252"/>
    </row>
    <row r="213" spans="1:8" x14ac:dyDescent="0.25">
      <c r="A213" s="204" t="s">
        <v>122</v>
      </c>
      <c r="B213" s="70"/>
      <c r="C213" s="70"/>
      <c r="D213" s="71"/>
      <c r="E213" s="70"/>
      <c r="F213" s="70"/>
      <c r="G213" s="72"/>
      <c r="H213" s="252"/>
    </row>
    <row r="214" spans="1:8" x14ac:dyDescent="0.25">
      <c r="A214" s="204" t="s">
        <v>24</v>
      </c>
      <c r="B214" s="75" t="s">
        <v>123</v>
      </c>
      <c r="C214" s="70"/>
      <c r="D214" s="71"/>
      <c r="E214" s="70"/>
      <c r="F214" s="70"/>
      <c r="G214" s="72"/>
      <c r="H214" s="252"/>
    </row>
    <row r="215" spans="1:8" x14ac:dyDescent="0.25">
      <c r="A215" s="207" t="s">
        <v>23</v>
      </c>
      <c r="B215" s="253" t="s">
        <v>124</v>
      </c>
      <c r="C215" s="186"/>
      <c r="D215" s="187"/>
      <c r="E215" s="186"/>
      <c r="F215" s="186"/>
      <c r="G215" s="188"/>
      <c r="H215" s="254"/>
    </row>
    <row r="216" spans="1:8" x14ac:dyDescent="0.25">
      <c r="E216" s="29"/>
    </row>
    <row r="217" spans="1:8" x14ac:dyDescent="0.25">
      <c r="E217" s="29"/>
    </row>
    <row r="218" spans="1:8" x14ac:dyDescent="0.25">
      <c r="E218" s="29"/>
    </row>
    <row r="228" spans="1:10" x14ac:dyDescent="0.25">
      <c r="A228" s="72"/>
      <c r="B228" s="95"/>
      <c r="C228" s="96"/>
      <c r="D228" s="71"/>
      <c r="E228" s="133"/>
    </row>
    <row r="229" spans="1:10" x14ac:dyDescent="0.25">
      <c r="A229" s="72"/>
      <c r="B229" s="95"/>
      <c r="C229" s="96"/>
      <c r="D229" s="71"/>
      <c r="E229" s="133"/>
    </row>
    <row r="230" spans="1:10" x14ac:dyDescent="0.25">
      <c r="A230" s="72"/>
      <c r="B230" s="95"/>
      <c r="C230" s="96"/>
      <c r="D230" s="71"/>
      <c r="E230" s="133"/>
    </row>
    <row r="231" spans="1:10" s="79" customFormat="1" x14ac:dyDescent="0.25">
      <c r="A231" s="76"/>
      <c r="B231" s="77"/>
      <c r="C231" s="77"/>
      <c r="D231" s="78"/>
      <c r="E231" s="77"/>
      <c r="F231" s="77"/>
      <c r="J231" s="80"/>
    </row>
    <row r="243" spans="1:8" s="79" customFormat="1" x14ac:dyDescent="0.25">
      <c r="A243" s="77"/>
      <c r="B243" s="78"/>
      <c r="C243" s="86"/>
      <c r="D243" s="77"/>
      <c r="H243" s="80"/>
    </row>
    <row r="257" spans="1:12" s="79" customFormat="1" x14ac:dyDescent="0.25">
      <c r="A257" s="77"/>
      <c r="B257" s="78"/>
      <c r="C257" s="86"/>
      <c r="D257" s="77"/>
      <c r="H257" s="80"/>
    </row>
    <row r="258" spans="1:12" s="81" customFormat="1" x14ac:dyDescent="0.25">
      <c r="A258" s="87"/>
      <c r="B258" s="31"/>
      <c r="C258" s="44"/>
      <c r="D258" s="82"/>
      <c r="E258" s="44"/>
      <c r="F258" s="44"/>
      <c r="J258" s="88"/>
    </row>
    <row r="266" spans="1:12" s="79" customFormat="1" x14ac:dyDescent="0.25">
      <c r="B266" s="77"/>
      <c r="C266" s="77"/>
      <c r="D266" s="78"/>
      <c r="E266" s="77"/>
      <c r="F266" s="77"/>
      <c r="H266" s="93"/>
      <c r="I266" s="91"/>
      <c r="J266" s="94"/>
      <c r="K266" s="91"/>
      <c r="L266" s="91"/>
    </row>
    <row r="273" spans="2:12" s="79" customFormat="1" x14ac:dyDescent="0.25">
      <c r="B273" s="86"/>
      <c r="C273" s="77"/>
      <c r="D273" s="78"/>
      <c r="E273" s="77"/>
      <c r="F273" s="77"/>
      <c r="H273" s="93"/>
      <c r="I273" s="91"/>
      <c r="J273" s="94"/>
      <c r="K273" s="91"/>
      <c r="L273" s="91"/>
    </row>
  </sheetData>
  <mergeCells count="4">
    <mergeCell ref="A46:J46"/>
    <mergeCell ref="A4:J6"/>
    <mergeCell ref="A209:H209"/>
    <mergeCell ref="A42:J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1"/>
  <sheetViews>
    <sheetView showGridLines="0" tabSelected="1" workbookViewId="0">
      <selection activeCell="A2" sqref="A2"/>
    </sheetView>
  </sheetViews>
  <sheetFormatPr defaultRowHeight="14.3" outlineLevelCol="1" x14ac:dyDescent="0.25"/>
  <cols>
    <col min="1" max="1" width="33.75" style="2" customWidth="1"/>
    <col min="2" max="2" width="15.75" style="48" customWidth="1"/>
    <col min="3" max="3" width="26.375" style="4" customWidth="1"/>
    <col min="4" max="4" width="24.25" style="4" bestFit="1" customWidth="1"/>
    <col min="5" max="5" width="29.125" style="8" customWidth="1"/>
    <col min="6" max="6" width="19.875" style="257" customWidth="1"/>
    <col min="7" max="7" width="26.25" style="257" customWidth="1"/>
    <col min="8" max="8" width="15.875" style="4" hidden="1" customWidth="1" outlineLevel="1"/>
    <col min="9" max="9" width="36.25" style="163" hidden="1" customWidth="1" outlineLevel="1"/>
    <col min="10" max="10" width="8.875" customWidth="1" collapsed="1"/>
    <col min="11" max="13" width="8.875" customWidth="1"/>
  </cols>
  <sheetData>
    <row r="1" spans="1:10" ht="14.95" x14ac:dyDescent="0.25">
      <c r="A1" s="55" t="s">
        <v>65</v>
      </c>
      <c r="F1" s="270"/>
      <c r="G1" s="270"/>
    </row>
    <row r="3" spans="1:10" ht="16.3" x14ac:dyDescent="0.3">
      <c r="D3" s="37"/>
      <c r="I3" s="164" t="s">
        <v>115</v>
      </c>
    </row>
    <row r="4" spans="1:10" ht="14.95" thickBot="1" x14ac:dyDescent="0.3">
      <c r="A4" s="3"/>
      <c r="B4" s="49" t="s">
        <v>89</v>
      </c>
      <c r="D4" s="321" t="s">
        <v>88</v>
      </c>
      <c r="E4" s="322"/>
      <c r="F4" s="146"/>
      <c r="G4" s="146"/>
    </row>
    <row r="5" spans="1:10" ht="18.7" customHeight="1" thickBot="1" x14ac:dyDescent="0.3">
      <c r="A5" s="54" t="s">
        <v>239</v>
      </c>
      <c r="B5" s="51" t="s">
        <v>6</v>
      </c>
      <c r="C5" s="52" t="s">
        <v>8</v>
      </c>
      <c r="D5" s="51" t="s">
        <v>5</v>
      </c>
      <c r="E5" s="52" t="s">
        <v>7</v>
      </c>
      <c r="F5" s="273"/>
      <c r="G5" s="273"/>
      <c r="H5" s="5"/>
    </row>
    <row r="6" spans="1:10" ht="21.1" x14ac:dyDescent="0.35">
      <c r="A6" s="173" t="s">
        <v>1</v>
      </c>
      <c r="B6" s="46"/>
      <c r="C6" s="23"/>
      <c r="D6" s="12"/>
      <c r="E6" s="13"/>
      <c r="F6" s="160"/>
      <c r="G6" s="160"/>
    </row>
    <row r="7" spans="1:10" x14ac:dyDescent="0.25">
      <c r="A7" s="2" t="s">
        <v>3</v>
      </c>
      <c r="B7" s="19"/>
      <c r="C7" s="23"/>
      <c r="D7" s="19">
        <f>'Scenario and Data'!D99</f>
        <v>14183.802016649443</v>
      </c>
      <c r="E7" s="20"/>
      <c r="F7" s="156"/>
      <c r="G7" s="156"/>
      <c r="I7" s="163" t="s">
        <v>125</v>
      </c>
    </row>
    <row r="8" spans="1:10" x14ac:dyDescent="0.25">
      <c r="A8" s="2" t="s">
        <v>53</v>
      </c>
      <c r="B8" s="19">
        <f>-'Scenario and Data'!A112</f>
        <v>-80000</v>
      </c>
      <c r="C8" s="23"/>
      <c r="D8" s="21"/>
      <c r="E8" s="20"/>
      <c r="F8" s="156"/>
      <c r="G8" s="156"/>
      <c r="I8" s="163" t="s">
        <v>149</v>
      </c>
    </row>
    <row r="9" spans="1:10" x14ac:dyDescent="0.25">
      <c r="A9" s="2" t="s">
        <v>0</v>
      </c>
      <c r="B9" s="46"/>
      <c r="C9" s="15">
        <f>-'Scenario and Data'!C201</f>
        <v>50000</v>
      </c>
      <c r="D9" s="21"/>
      <c r="E9" s="22">
        <f>-'Scenario and Data'!C122</f>
        <v>72735.20806659777</v>
      </c>
      <c r="F9" s="156"/>
      <c r="G9" s="156"/>
      <c r="I9" s="163" t="s">
        <v>127</v>
      </c>
    </row>
    <row r="10" spans="1:10" ht="14.95" thickBot="1" x14ac:dyDescent="0.3">
      <c r="A10" s="3" t="s">
        <v>4</v>
      </c>
      <c r="B10" s="41">
        <f>SUM(B7:B9)</f>
        <v>-80000</v>
      </c>
      <c r="C10" s="17">
        <f>SUM(C7:C9)</f>
        <v>50000</v>
      </c>
      <c r="D10" s="41">
        <f>SUM(D7:D9)</f>
        <v>14183.802016649443</v>
      </c>
      <c r="E10" s="42">
        <f>SUM(E7:E9)</f>
        <v>72735.20806659777</v>
      </c>
      <c r="F10" s="157"/>
      <c r="G10" s="157"/>
      <c r="H10" s="6"/>
    </row>
    <row r="11" spans="1:10" ht="15.65" thickTop="1" thickBot="1" x14ac:dyDescent="0.3">
      <c r="A11" s="3"/>
      <c r="B11" s="30"/>
      <c r="C11" s="25"/>
      <c r="D11" s="30"/>
      <c r="E11" s="30"/>
      <c r="F11" s="157"/>
      <c r="G11" s="157"/>
      <c r="H11" s="6"/>
    </row>
    <row r="12" spans="1:10" ht="19.7" thickBot="1" x14ac:dyDescent="0.4">
      <c r="A12" s="173" t="s">
        <v>20</v>
      </c>
      <c r="B12" s="51" t="s">
        <v>6</v>
      </c>
      <c r="C12" s="52" t="s">
        <v>8</v>
      </c>
      <c r="D12" s="51" t="s">
        <v>5</v>
      </c>
      <c r="E12" s="52" t="s">
        <v>7</v>
      </c>
      <c r="F12" s="155"/>
      <c r="G12" s="155"/>
    </row>
    <row r="13" spans="1:10" x14ac:dyDescent="0.25">
      <c r="A13" s="11" t="s">
        <v>90</v>
      </c>
      <c r="B13" s="46"/>
      <c r="C13" s="15"/>
      <c r="D13" s="136"/>
      <c r="E13" s="137">
        <f>'Scenario and Data'!A119</f>
        <v>363676.04033298884</v>
      </c>
      <c r="F13" s="158"/>
      <c r="G13" s="158"/>
      <c r="I13" s="163" t="s">
        <v>128</v>
      </c>
      <c r="J13" s="39"/>
    </row>
    <row r="14" spans="1:10" x14ac:dyDescent="0.25">
      <c r="A14" s="10" t="s">
        <v>161</v>
      </c>
      <c r="B14" s="46"/>
      <c r="C14" s="15"/>
      <c r="D14" s="19">
        <f>-'Scenario and Data'!A96</f>
        <v>-283676.04033298884</v>
      </c>
      <c r="E14" s="20"/>
      <c r="F14" s="159"/>
      <c r="G14" s="159"/>
      <c r="I14" s="163" t="s">
        <v>129</v>
      </c>
      <c r="J14" s="39"/>
    </row>
    <row r="15" spans="1:10" x14ac:dyDescent="0.25">
      <c r="A15" s="2" t="s">
        <v>21</v>
      </c>
      <c r="B15" s="47"/>
      <c r="C15" s="15"/>
      <c r="D15" s="19">
        <f>-'Scenario and Data'!D99</f>
        <v>-14183.802016649443</v>
      </c>
      <c r="E15" s="20"/>
      <c r="F15" s="156"/>
      <c r="G15" s="156"/>
      <c r="I15" s="163" t="s">
        <v>130</v>
      </c>
      <c r="J15" s="39"/>
    </row>
    <row r="16" spans="1:10" x14ac:dyDescent="0.25">
      <c r="A16" s="2" t="s">
        <v>11</v>
      </c>
      <c r="B16" s="47"/>
      <c r="C16" s="15"/>
      <c r="D16" s="138">
        <f>-'Scenario and Data'!C99</f>
        <v>0</v>
      </c>
      <c r="E16" s="20"/>
      <c r="F16" s="156"/>
      <c r="G16" s="156"/>
    </row>
    <row r="17" spans="1:10" x14ac:dyDescent="0.25">
      <c r="A17" s="2" t="s">
        <v>2</v>
      </c>
      <c r="B17" s="19"/>
      <c r="C17" s="15">
        <f>'Scenario and Data'!C201</f>
        <v>-50000</v>
      </c>
      <c r="D17" s="21"/>
      <c r="E17" s="22">
        <f>'Scenario and Data'!C122</f>
        <v>-72735.20806659777</v>
      </c>
      <c r="F17" s="156"/>
      <c r="G17" s="156"/>
      <c r="I17" s="163" t="s">
        <v>131</v>
      </c>
      <c r="J17" s="39"/>
    </row>
    <row r="18" spans="1:10" x14ac:dyDescent="0.25">
      <c r="A18" s="2" t="s">
        <v>162</v>
      </c>
      <c r="B18" s="19">
        <f>'Scenario and Data'!A112</f>
        <v>80000</v>
      </c>
      <c r="C18" s="23"/>
      <c r="D18" s="19">
        <f>-'Scenario and Data'!A112</f>
        <v>-80000</v>
      </c>
      <c r="E18" s="43"/>
      <c r="F18" s="156"/>
      <c r="G18" s="156"/>
      <c r="I18" s="163" t="s">
        <v>132</v>
      </c>
      <c r="J18" s="2"/>
    </row>
    <row r="19" spans="1:10" x14ac:dyDescent="0.25">
      <c r="B19" s="46"/>
      <c r="C19" s="15"/>
      <c r="D19" s="19"/>
      <c r="E19" s="20"/>
      <c r="F19" s="156"/>
      <c r="G19" s="156"/>
      <c r="J19" s="2"/>
    </row>
    <row r="20" spans="1:10" ht="14.95" thickBot="1" x14ac:dyDescent="0.3">
      <c r="A20" s="3" t="s">
        <v>217</v>
      </c>
      <c r="B20" s="41">
        <f>SUM(B13:B19)</f>
        <v>80000</v>
      </c>
      <c r="C20" s="17">
        <f>SUM(C13:C19)</f>
        <v>-50000</v>
      </c>
      <c r="D20" s="41">
        <f>SUM(D13:D19)</f>
        <v>-377859.84234963829</v>
      </c>
      <c r="E20" s="42">
        <f>SUM(E13:E19)</f>
        <v>290940.83226639108</v>
      </c>
      <c r="F20" s="157"/>
      <c r="G20" s="157"/>
      <c r="H20" s="6"/>
      <c r="J20" s="2"/>
    </row>
    <row r="21" spans="1:10" ht="14.95" thickTop="1" x14ac:dyDescent="0.25">
      <c r="B21" s="46"/>
      <c r="C21" s="15"/>
      <c r="D21" s="21"/>
      <c r="E21" s="20"/>
      <c r="F21" s="156"/>
      <c r="G21" s="156"/>
      <c r="J21" s="2"/>
    </row>
    <row r="22" spans="1:10" x14ac:dyDescent="0.25">
      <c r="A22" s="2" t="s">
        <v>12</v>
      </c>
      <c r="B22" s="46"/>
      <c r="D22" s="19">
        <f>D14+D16+D15</f>
        <v>-297859.84234963829</v>
      </c>
      <c r="E22" s="20"/>
      <c r="F22" s="156"/>
      <c r="G22" s="156"/>
      <c r="J22" s="2"/>
    </row>
    <row r="23" spans="1:10" x14ac:dyDescent="0.25">
      <c r="A23" s="2" t="s">
        <v>13</v>
      </c>
      <c r="B23" s="46"/>
      <c r="C23" s="15"/>
      <c r="D23" s="19"/>
      <c r="E23" s="43">
        <f>E13+E17</f>
        <v>290940.83226639108</v>
      </c>
      <c r="F23" s="156"/>
      <c r="G23" s="156"/>
      <c r="J23" s="2"/>
    </row>
    <row r="24" spans="1:10" x14ac:dyDescent="0.25">
      <c r="A24" s="2" t="s">
        <v>142</v>
      </c>
      <c r="B24" s="19"/>
      <c r="C24" s="15">
        <f>'Scenario and Data'!A196+C17</f>
        <v>750000</v>
      </c>
      <c r="D24" s="21"/>
      <c r="E24" s="22"/>
      <c r="F24" s="156"/>
      <c r="G24" s="156"/>
      <c r="J24" s="2"/>
    </row>
    <row r="25" spans="1:10" ht="14.95" thickBot="1" x14ac:dyDescent="0.3">
      <c r="A25" s="3" t="s">
        <v>10</v>
      </c>
      <c r="B25" s="41"/>
      <c r="C25" s="17">
        <f>SUM(C23:C24)</f>
        <v>750000</v>
      </c>
      <c r="D25" s="41">
        <f>SUM(D22:D24)</f>
        <v>-297859.84234963829</v>
      </c>
      <c r="E25" s="42">
        <f>SUM(E22:E24)</f>
        <v>290940.83226639108</v>
      </c>
      <c r="F25" s="156"/>
      <c r="G25" s="156"/>
      <c r="H25" s="6"/>
      <c r="J25" s="2"/>
    </row>
    <row r="26" spans="1:10" ht="14.95" thickTop="1" x14ac:dyDescent="0.25">
      <c r="B26" s="45"/>
      <c r="C26" s="24"/>
      <c r="D26" s="44"/>
      <c r="E26" s="45"/>
      <c r="F26" s="156"/>
      <c r="G26" s="156"/>
      <c r="J26" s="2"/>
    </row>
    <row r="27" spans="1:10" ht="14.95" thickBot="1" x14ac:dyDescent="0.3">
      <c r="B27" s="49" t="s">
        <v>89</v>
      </c>
      <c r="C27" s="7"/>
      <c r="D27" s="321" t="s">
        <v>88</v>
      </c>
      <c r="E27" s="322"/>
      <c r="F27" s="156"/>
      <c r="G27" s="156"/>
      <c r="J27" s="2"/>
    </row>
    <row r="28" spans="1:10" ht="17" customHeight="1" thickBot="1" x14ac:dyDescent="0.3">
      <c r="A28" s="54" t="s">
        <v>240</v>
      </c>
      <c r="B28" s="51" t="s">
        <v>6</v>
      </c>
      <c r="C28" s="52" t="s">
        <v>8</v>
      </c>
      <c r="D28" s="51" t="s">
        <v>5</v>
      </c>
      <c r="E28" s="52" t="s">
        <v>7</v>
      </c>
      <c r="F28" s="273"/>
      <c r="G28" s="273"/>
      <c r="H28" s="5"/>
      <c r="J28" s="2"/>
    </row>
    <row r="29" spans="1:10" ht="19.05" x14ac:dyDescent="0.35">
      <c r="A29" s="173" t="s">
        <v>1</v>
      </c>
      <c r="B29" s="46"/>
      <c r="C29" s="23"/>
      <c r="D29" s="21"/>
      <c r="E29" s="20"/>
      <c r="F29" s="155"/>
      <c r="G29" s="155"/>
      <c r="J29" s="2"/>
    </row>
    <row r="30" spans="1:10" x14ac:dyDescent="0.25">
      <c r="A30" s="2" t="s">
        <v>3</v>
      </c>
      <c r="B30" s="46"/>
      <c r="C30" s="23"/>
      <c r="D30" s="19">
        <f>'Scenario and Data'!D100</f>
        <v>10892.992117481916</v>
      </c>
      <c r="E30" s="20"/>
      <c r="F30" s="156"/>
      <c r="G30" s="156"/>
      <c r="J30" s="40"/>
    </row>
    <row r="31" spans="1:10" x14ac:dyDescent="0.25">
      <c r="A31" s="2" t="s">
        <v>139</v>
      </c>
      <c r="B31" s="19"/>
      <c r="C31" s="7"/>
      <c r="D31" s="21"/>
      <c r="E31" s="22">
        <f>-'Scenario and Data'!C123</f>
        <v>72735.20806659777</v>
      </c>
      <c r="F31" s="156"/>
      <c r="G31" s="156"/>
      <c r="J31" s="2"/>
    </row>
    <row r="32" spans="1:10" x14ac:dyDescent="0.25">
      <c r="A32" s="2" t="s">
        <v>53</v>
      </c>
      <c r="B32" s="19">
        <f>'Scenario and Data'!C100</f>
        <v>-80000</v>
      </c>
      <c r="C32" s="23"/>
      <c r="D32" s="12"/>
      <c r="E32" s="13"/>
      <c r="F32" s="156"/>
      <c r="G32" s="156"/>
      <c r="J32" s="2"/>
    </row>
    <row r="33" spans="1:10" x14ac:dyDescent="0.25">
      <c r="A33" s="2" t="s">
        <v>140</v>
      </c>
      <c r="B33" s="46"/>
      <c r="C33" s="15">
        <f>-'Scenario and Data'!C202</f>
        <v>50000</v>
      </c>
      <c r="D33" s="12"/>
      <c r="E33" s="13"/>
      <c r="F33" s="156"/>
      <c r="G33" s="156"/>
      <c r="J33" s="2"/>
    </row>
    <row r="34" spans="1:10" ht="14.95" thickBot="1" x14ac:dyDescent="0.3">
      <c r="A34" s="3" t="s">
        <v>4</v>
      </c>
      <c r="B34" s="41">
        <f>SUM(B31:B33)</f>
        <v>-80000</v>
      </c>
      <c r="C34" s="17">
        <f>SUM(C30:C33)</f>
        <v>50000</v>
      </c>
      <c r="D34" s="16">
        <f>SUM(D30:D33)</f>
        <v>10892.992117481916</v>
      </c>
      <c r="E34" s="17">
        <f>SUM(E30:E33)</f>
        <v>72735.20806659777</v>
      </c>
      <c r="F34" s="157"/>
      <c r="G34" s="157"/>
      <c r="H34" s="6"/>
      <c r="J34" s="2"/>
    </row>
    <row r="35" spans="1:10" ht="15.65" thickTop="1" thickBot="1" x14ac:dyDescent="0.3">
      <c r="A35" s="3"/>
      <c r="B35" s="269"/>
      <c r="C35" s="162"/>
      <c r="D35" s="162"/>
      <c r="E35" s="162"/>
      <c r="F35" s="157"/>
      <c r="G35" s="157"/>
      <c r="H35" s="6"/>
      <c r="J35" s="2"/>
    </row>
    <row r="36" spans="1:10" ht="19.05" x14ac:dyDescent="0.35">
      <c r="A36" s="173" t="s">
        <v>20</v>
      </c>
      <c r="B36" s="50"/>
      <c r="C36" s="34"/>
      <c r="D36" s="32"/>
      <c r="E36" s="33"/>
      <c r="F36" s="155"/>
      <c r="G36" s="155"/>
      <c r="J36" s="2"/>
    </row>
    <row r="37" spans="1:10" x14ac:dyDescent="0.25">
      <c r="A37" s="2" t="s">
        <v>21</v>
      </c>
      <c r="B37" s="47"/>
      <c r="C37" s="15"/>
      <c r="D37" s="19">
        <f>-'Scenario and Data'!D100</f>
        <v>-10892.992117481916</v>
      </c>
      <c r="E37" s="20"/>
      <c r="F37" s="156"/>
      <c r="G37" s="156"/>
      <c r="J37" s="2"/>
    </row>
    <row r="38" spans="1:10" x14ac:dyDescent="0.25">
      <c r="A38" s="2" t="s">
        <v>2</v>
      </c>
      <c r="B38" s="19"/>
      <c r="C38" s="15">
        <f>'Scenario and Data'!C202</f>
        <v>-50000</v>
      </c>
      <c r="D38" s="21"/>
      <c r="E38" s="22">
        <f>'Scenario and Data'!C123</f>
        <v>-72735.20806659777</v>
      </c>
      <c r="F38" s="156"/>
      <c r="G38" s="156"/>
      <c r="J38" s="2"/>
    </row>
    <row r="39" spans="1:10" x14ac:dyDescent="0.25">
      <c r="A39" s="2" t="s">
        <v>11</v>
      </c>
      <c r="B39" s="19"/>
      <c r="C39" s="15"/>
      <c r="D39" s="19">
        <f>-'Scenario and Data'!C100</f>
        <v>80000</v>
      </c>
      <c r="E39" s="22"/>
      <c r="F39" s="156"/>
      <c r="G39" s="156"/>
      <c r="J39" s="2"/>
    </row>
    <row r="40" spans="1:10" x14ac:dyDescent="0.25">
      <c r="A40" s="2" t="s">
        <v>162</v>
      </c>
      <c r="B40" s="19">
        <f>-'Scenario and Data'!C100</f>
        <v>80000</v>
      </c>
      <c r="C40" s="23"/>
      <c r="D40" s="14">
        <f>'Scenario and Data'!C100</f>
        <v>-80000</v>
      </c>
      <c r="E40" s="18"/>
      <c r="F40" s="156"/>
      <c r="G40" s="156"/>
      <c r="J40" s="2"/>
    </row>
    <row r="41" spans="1:10" x14ac:dyDescent="0.25">
      <c r="B41" s="46"/>
      <c r="C41" s="15"/>
      <c r="D41" s="14"/>
      <c r="E41" s="13"/>
      <c r="F41" s="156"/>
      <c r="G41" s="156"/>
      <c r="J41" s="2"/>
    </row>
    <row r="42" spans="1:10" ht="14.95" thickBot="1" x14ac:dyDescent="0.3">
      <c r="A42" s="3" t="s">
        <v>217</v>
      </c>
      <c r="B42" s="41">
        <f>SUM(B37:B40)</f>
        <v>80000</v>
      </c>
      <c r="C42" s="17">
        <f>SUM(C37:C40)</f>
        <v>-50000</v>
      </c>
      <c r="D42" s="16">
        <f>SUM(D37:D40)</f>
        <v>-10892.992117481917</v>
      </c>
      <c r="E42" s="17">
        <f>SUM(E37:E40)</f>
        <v>-72735.20806659777</v>
      </c>
      <c r="F42" s="157"/>
      <c r="G42" s="157"/>
      <c r="H42" s="6"/>
      <c r="J42" s="2"/>
    </row>
    <row r="43" spans="1:10" ht="14.95" thickTop="1" x14ac:dyDescent="0.25">
      <c r="B43" s="46"/>
      <c r="C43" s="15"/>
      <c r="D43" s="12"/>
      <c r="E43" s="13"/>
      <c r="F43" s="156"/>
      <c r="G43" s="156"/>
      <c r="J43" s="2"/>
    </row>
    <row r="44" spans="1:10" x14ac:dyDescent="0.25">
      <c r="A44" s="2" t="s">
        <v>12</v>
      </c>
      <c r="B44" s="46"/>
      <c r="C44" s="15"/>
      <c r="D44" s="14">
        <f>D22+D37+D39</f>
        <v>-228752.83446712018</v>
      </c>
      <c r="E44" s="13"/>
      <c r="F44" s="156"/>
      <c r="G44" s="156"/>
      <c r="J44" s="2"/>
    </row>
    <row r="45" spans="1:10" x14ac:dyDescent="0.25">
      <c r="A45" s="2" t="s">
        <v>13</v>
      </c>
      <c r="B45" s="46"/>
      <c r="C45" s="15"/>
      <c r="D45" s="14"/>
      <c r="E45" s="167">
        <f>E23+E38</f>
        <v>218205.62419979332</v>
      </c>
      <c r="F45" s="156"/>
      <c r="G45" s="156"/>
      <c r="J45" s="2"/>
    </row>
    <row r="46" spans="1:10" x14ac:dyDescent="0.25">
      <c r="A46" s="2" t="s">
        <v>142</v>
      </c>
      <c r="B46" s="19"/>
      <c r="C46" s="15">
        <f>C24+C38</f>
        <v>700000</v>
      </c>
      <c r="D46" s="12"/>
      <c r="E46" s="15"/>
      <c r="F46" s="156"/>
      <c r="G46" s="156"/>
      <c r="J46" s="2"/>
    </row>
    <row r="47" spans="1:10" ht="14.95" thickBot="1" x14ac:dyDescent="0.3">
      <c r="A47" s="3" t="s">
        <v>10</v>
      </c>
      <c r="B47" s="41">
        <f>SUM(B44:B46)</f>
        <v>0</v>
      </c>
      <c r="C47" s="17">
        <f>SUM(C44:C46)</f>
        <v>700000</v>
      </c>
      <c r="D47" s="16">
        <f>SUM(D44:D46)</f>
        <v>-228752.83446712018</v>
      </c>
      <c r="E47" s="17">
        <f>SUM(E44:E46)</f>
        <v>218205.62419979332</v>
      </c>
      <c r="F47" s="156"/>
      <c r="G47" s="156"/>
      <c r="H47" s="6"/>
      <c r="J47" s="2"/>
    </row>
    <row r="48" spans="1:10" ht="14.95" thickTop="1" x14ac:dyDescent="0.25">
      <c r="J48" s="2"/>
    </row>
    <row r="49" spans="1:10" ht="14.95" thickBot="1" x14ac:dyDescent="0.3">
      <c r="B49" s="49" t="s">
        <v>107</v>
      </c>
      <c r="C49" s="7"/>
      <c r="D49" s="321" t="s">
        <v>95</v>
      </c>
      <c r="E49" s="322"/>
      <c r="F49" s="319" t="s">
        <v>96</v>
      </c>
      <c r="G49" s="320"/>
      <c r="J49" s="2"/>
    </row>
    <row r="50" spans="1:10" ht="16.149999999999999" customHeight="1" thickBot="1" x14ac:dyDescent="0.3">
      <c r="A50" s="54" t="s">
        <v>241</v>
      </c>
      <c r="B50" s="51" t="s">
        <v>6</v>
      </c>
      <c r="C50" s="52" t="s">
        <v>8</v>
      </c>
      <c r="D50" s="51" t="s">
        <v>103</v>
      </c>
      <c r="E50" s="53" t="s">
        <v>104</v>
      </c>
      <c r="F50" s="51" t="s">
        <v>101</v>
      </c>
      <c r="G50" s="52" t="s">
        <v>102</v>
      </c>
      <c r="H50" s="5"/>
      <c r="J50" s="2"/>
    </row>
    <row r="51" spans="1:10" ht="16.3" x14ac:dyDescent="0.3">
      <c r="A51" s="173" t="s">
        <v>1</v>
      </c>
      <c r="B51" s="46"/>
      <c r="C51" s="23"/>
      <c r="D51" s="21"/>
      <c r="E51" s="45"/>
      <c r="F51" s="21"/>
      <c r="G51" s="20"/>
      <c r="J51" s="2"/>
    </row>
    <row r="52" spans="1:10" x14ac:dyDescent="0.25">
      <c r="A52" s="2" t="s">
        <v>160</v>
      </c>
      <c r="B52" s="19"/>
      <c r="C52" s="23"/>
      <c r="D52" s="19">
        <f>'Scenario and Data'!D101</f>
        <v>7437.6417233560096</v>
      </c>
      <c r="E52" s="20"/>
      <c r="F52" s="271"/>
      <c r="G52" s="20"/>
      <c r="J52" s="40"/>
    </row>
    <row r="53" spans="1:10" x14ac:dyDescent="0.25">
      <c r="A53" s="2" t="s">
        <v>100</v>
      </c>
      <c r="B53" s="19"/>
      <c r="C53" s="23"/>
      <c r="D53" s="168">
        <f>-'Scenario and Data'!D184</f>
        <v>-7902.4943310657591</v>
      </c>
      <c r="E53" s="20"/>
      <c r="F53" s="19">
        <f>'Scenario and Data'!D184</f>
        <v>7902.4943310657591</v>
      </c>
      <c r="G53" s="20"/>
      <c r="J53" s="40"/>
    </row>
    <row r="54" spans="1:10" x14ac:dyDescent="0.25">
      <c r="A54" s="2" t="s">
        <v>53</v>
      </c>
      <c r="B54" s="19">
        <f>'Scenario and Data'!C101</f>
        <v>-80000</v>
      </c>
      <c r="C54" s="23"/>
      <c r="D54" s="14"/>
      <c r="E54" s="13"/>
      <c r="F54" s="21"/>
      <c r="G54" s="20"/>
      <c r="J54" s="2"/>
    </row>
    <row r="55" spans="1:10" x14ac:dyDescent="0.25">
      <c r="A55" s="2" t="s">
        <v>0</v>
      </c>
      <c r="B55" s="46"/>
      <c r="C55" s="15">
        <f>-'Scenario and Data'!C203</f>
        <v>50000</v>
      </c>
      <c r="D55" s="12"/>
      <c r="E55" s="13"/>
      <c r="F55" s="21"/>
      <c r="G55" s="22">
        <f>-'Scenario and Data'!C170</f>
        <v>81016.628873771726</v>
      </c>
      <c r="J55" s="2"/>
    </row>
    <row r="56" spans="1:10" x14ac:dyDescent="0.25">
      <c r="A56" s="2" t="s">
        <v>91</v>
      </c>
      <c r="B56" s="46"/>
      <c r="D56" s="12"/>
      <c r="E56" s="18">
        <f>-'Scenario and Data'!B153</f>
        <v>-24844.262421521853</v>
      </c>
      <c r="F56" s="21"/>
      <c r="G56" s="43"/>
      <c r="I56" s="163" t="s">
        <v>116</v>
      </c>
      <c r="J56" s="2"/>
    </row>
    <row r="57" spans="1:10" ht="5.45" customHeight="1" x14ac:dyDescent="0.25">
      <c r="B57" s="46"/>
      <c r="C57" s="15"/>
      <c r="D57" s="12"/>
      <c r="E57" s="18"/>
      <c r="F57" s="21"/>
      <c r="G57" s="43"/>
      <c r="J57" s="2"/>
    </row>
    <row r="58" spans="1:10" ht="14.95" thickBot="1" x14ac:dyDescent="0.3">
      <c r="A58" s="3" t="s">
        <v>4</v>
      </c>
      <c r="B58" s="41">
        <f>SUM(B52:B55)</f>
        <v>-80000</v>
      </c>
      <c r="C58" s="17">
        <f>SUM(C52:C55)</f>
        <v>50000</v>
      </c>
      <c r="D58" s="16">
        <f>SUM(D52:D55)</f>
        <v>-464.85260770974946</v>
      </c>
      <c r="E58" s="17">
        <f>SUM(E52:E56)</f>
        <v>-24844.262421521853</v>
      </c>
      <c r="F58" s="41">
        <f>SUM(F53:F55)</f>
        <v>7902.4943310657591</v>
      </c>
      <c r="G58" s="42">
        <f>SUM(G52:G55)</f>
        <v>81016.628873771726</v>
      </c>
      <c r="H58" s="6"/>
      <c r="J58" s="2"/>
    </row>
    <row r="59" spans="1:10" ht="15.65" thickTop="1" thickBot="1" x14ac:dyDescent="0.3">
      <c r="A59" s="3"/>
      <c r="B59" s="36"/>
      <c r="C59" s="35"/>
      <c r="D59" s="35"/>
      <c r="E59" s="35"/>
      <c r="F59" s="269"/>
      <c r="G59" s="269"/>
      <c r="H59" s="6"/>
      <c r="J59" s="2"/>
    </row>
    <row r="60" spans="1:10" ht="16.3" x14ac:dyDescent="0.3">
      <c r="A60" s="173" t="s">
        <v>20</v>
      </c>
      <c r="B60" s="50"/>
      <c r="C60" s="34"/>
      <c r="D60" s="32"/>
      <c r="E60" s="33"/>
      <c r="F60" s="136"/>
      <c r="G60" s="272"/>
      <c r="J60" s="2"/>
    </row>
    <row r="61" spans="1:10" x14ac:dyDescent="0.25">
      <c r="A61" s="10" t="s">
        <v>98</v>
      </c>
      <c r="B61" s="46"/>
      <c r="C61" s="15"/>
      <c r="D61" s="12"/>
      <c r="E61" s="13"/>
      <c r="F61" s="21"/>
      <c r="G61" s="302">
        <f>'Scenario and Data'!A167</f>
        <v>243049.88662131518</v>
      </c>
      <c r="I61" s="163" t="s">
        <v>221</v>
      </c>
      <c r="J61" s="2"/>
    </row>
    <row r="62" spans="1:10" ht="14.45" customHeight="1" x14ac:dyDescent="0.25">
      <c r="A62" s="10" t="s">
        <v>92</v>
      </c>
      <c r="B62" s="46"/>
      <c r="C62" s="15"/>
      <c r="D62" s="12"/>
      <c r="E62" s="43">
        <f>-'Scenario and Data'!B151</f>
        <v>-218205.62419979332</v>
      </c>
      <c r="F62" s="21"/>
      <c r="G62" s="43"/>
      <c r="I62" s="163" t="s">
        <v>228</v>
      </c>
      <c r="J62" s="2"/>
    </row>
    <row r="63" spans="1:10" ht="14.45" customHeight="1" x14ac:dyDescent="0.25">
      <c r="A63" s="10" t="s">
        <v>93</v>
      </c>
      <c r="B63" s="46"/>
      <c r="C63" s="15"/>
      <c r="D63" s="12"/>
      <c r="E63" s="43">
        <f>'Scenario and Data'!B152</f>
        <v>243049.88662131518</v>
      </c>
      <c r="F63" s="21"/>
      <c r="G63" s="43"/>
      <c r="I63" s="163" t="s">
        <v>117</v>
      </c>
      <c r="J63" s="2"/>
    </row>
    <row r="64" spans="1:10" ht="14.45" customHeight="1" x14ac:dyDescent="0.25">
      <c r="A64" s="10" t="s">
        <v>106</v>
      </c>
      <c r="B64" s="46"/>
      <c r="C64" s="15"/>
      <c r="D64" s="12"/>
      <c r="E64" s="43">
        <f>-'Scenario and Data'!B139+'Scenario and Data'!D184</f>
        <v>-77097.505668934245</v>
      </c>
      <c r="F64" s="21"/>
      <c r="G64" s="43"/>
      <c r="I64" s="163" t="s">
        <v>133</v>
      </c>
      <c r="J64" s="2"/>
    </row>
    <row r="65" spans="1:10" x14ac:dyDescent="0.25">
      <c r="A65" s="2" t="s">
        <v>21</v>
      </c>
      <c r="B65" s="47"/>
      <c r="C65" s="15"/>
      <c r="D65" s="19">
        <f>-'Scenario and Data'!D101</f>
        <v>-7437.6417233560096</v>
      </c>
      <c r="E65" s="20"/>
      <c r="F65" s="19">
        <f>-'Scenario and Data'!D184</f>
        <v>-7902.4943310657591</v>
      </c>
      <c r="G65" s="20"/>
      <c r="I65" s="163" t="s">
        <v>134</v>
      </c>
      <c r="J65" s="2"/>
    </row>
    <row r="66" spans="1:10" x14ac:dyDescent="0.25">
      <c r="A66" s="2" t="s">
        <v>2</v>
      </c>
      <c r="B66" s="19"/>
      <c r="C66" s="15">
        <f>'Scenario and Data'!C203</f>
        <v>-50000</v>
      </c>
      <c r="D66" s="21"/>
      <c r="E66" s="22"/>
      <c r="F66" s="21"/>
      <c r="G66" s="22">
        <f>'Scenario and Data'!C170</f>
        <v>-81016.628873771726</v>
      </c>
      <c r="J66" s="2"/>
    </row>
    <row r="67" spans="1:10" x14ac:dyDescent="0.25">
      <c r="A67" s="2" t="s">
        <v>105</v>
      </c>
      <c r="B67" s="19"/>
      <c r="C67" s="15"/>
      <c r="D67" s="21"/>
      <c r="E67" s="22"/>
      <c r="F67" s="19">
        <f>-'Scenario and Data'!A181</f>
        <v>-158049.88662131518</v>
      </c>
      <c r="G67" s="22"/>
      <c r="J67" s="2"/>
    </row>
    <row r="68" spans="1:10" x14ac:dyDescent="0.25">
      <c r="A68" s="2" t="s">
        <v>11</v>
      </c>
      <c r="B68" s="19"/>
      <c r="C68" s="15"/>
      <c r="D68" s="19">
        <f>-'Scenario and Data'!C101</f>
        <v>80000</v>
      </c>
      <c r="E68" s="22"/>
      <c r="F68" s="19"/>
      <c r="G68" s="22"/>
      <c r="J68" s="2"/>
    </row>
    <row r="69" spans="1:10" x14ac:dyDescent="0.25">
      <c r="A69" s="2" t="s">
        <v>162</v>
      </c>
      <c r="B69" s="19">
        <f>-'Scenario and Data'!C101</f>
        <v>80000</v>
      </c>
      <c r="C69" s="23"/>
      <c r="D69" s="14">
        <f>'Scenario and Data'!C101</f>
        <v>-80000</v>
      </c>
      <c r="E69" s="18"/>
      <c r="F69" s="19"/>
      <c r="G69" s="43"/>
      <c r="J69" s="2"/>
    </row>
    <row r="70" spans="1:10" x14ac:dyDescent="0.25">
      <c r="A70" s="2" t="s">
        <v>163</v>
      </c>
      <c r="B70" s="19"/>
      <c r="C70" s="23"/>
      <c r="D70" s="14">
        <f>'Scenario and Data'!B139</f>
        <v>85000</v>
      </c>
      <c r="E70" s="18"/>
      <c r="F70" s="19">
        <f>-'Scenario and Data'!B139</f>
        <v>-85000</v>
      </c>
      <c r="G70" s="43"/>
      <c r="J70" s="2"/>
    </row>
    <row r="71" spans="1:10" x14ac:dyDescent="0.25">
      <c r="B71" s="46"/>
      <c r="C71" s="15"/>
      <c r="D71" s="14"/>
      <c r="E71" s="13"/>
      <c r="F71" s="19"/>
      <c r="G71" s="20"/>
      <c r="J71" s="2"/>
    </row>
    <row r="72" spans="1:10" ht="14.95" thickBot="1" x14ac:dyDescent="0.3">
      <c r="A72" s="3" t="s">
        <v>217</v>
      </c>
      <c r="B72" s="41">
        <f>SUM(B65:B70)</f>
        <v>80000</v>
      </c>
      <c r="C72" s="17">
        <f>SUM(C65:C70)</f>
        <v>-50000</v>
      </c>
      <c r="D72" s="16">
        <f>SUM(D65:D70)</f>
        <v>77562.358276643994</v>
      </c>
      <c r="E72" s="17">
        <f>SUM(E62:E69)</f>
        <v>-52253.243247412393</v>
      </c>
      <c r="F72" s="41">
        <f>SUM(F65:F69)</f>
        <v>-165952.38095238095</v>
      </c>
      <c r="G72" s="42">
        <f>SUM(G61:G70)</f>
        <v>162033.25774754345</v>
      </c>
      <c r="H72" s="6"/>
      <c r="J72" s="2"/>
    </row>
    <row r="73" spans="1:10" ht="14.95" thickTop="1" x14ac:dyDescent="0.25">
      <c r="B73" s="46"/>
      <c r="C73" s="15"/>
      <c r="D73" s="12"/>
      <c r="E73" s="13"/>
      <c r="F73" s="21"/>
      <c r="G73" s="20"/>
      <c r="J73" s="2"/>
    </row>
    <row r="74" spans="1:10" x14ac:dyDescent="0.25">
      <c r="A74" s="2" t="s">
        <v>12</v>
      </c>
      <c r="B74" s="46"/>
      <c r="C74" s="15"/>
      <c r="D74" s="14">
        <f>D44+D65+D68</f>
        <v>-156190.47619047618</v>
      </c>
      <c r="E74" s="13"/>
      <c r="F74" s="19">
        <f>F44+F65+F67</f>
        <v>-165952.38095238095</v>
      </c>
      <c r="G74" s="20"/>
      <c r="J74" s="2"/>
    </row>
    <row r="75" spans="1:10" x14ac:dyDescent="0.25">
      <c r="A75" s="2" t="s">
        <v>94</v>
      </c>
      <c r="B75" s="46"/>
      <c r="C75" s="15"/>
      <c r="D75" s="14"/>
      <c r="E75" s="18">
        <f>E63+E64</f>
        <v>165952.38095238095</v>
      </c>
      <c r="F75" s="19"/>
      <c r="J75" s="2"/>
    </row>
    <row r="76" spans="1:10" x14ac:dyDescent="0.25">
      <c r="A76" s="2" t="s">
        <v>13</v>
      </c>
      <c r="B76" s="46"/>
      <c r="C76" s="15"/>
      <c r="D76" s="14"/>
      <c r="E76" s="18">
        <f>E45+E62</f>
        <v>0</v>
      </c>
      <c r="F76" s="19"/>
      <c r="G76" s="43">
        <f>G61+G66</f>
        <v>162033.25774754345</v>
      </c>
      <c r="J76" s="2"/>
    </row>
    <row r="77" spans="1:10" x14ac:dyDescent="0.25">
      <c r="A77" s="2" t="s">
        <v>142</v>
      </c>
      <c r="B77" s="19"/>
      <c r="C77" s="15">
        <f>C46+C66</f>
        <v>650000</v>
      </c>
      <c r="D77" s="12"/>
      <c r="E77" s="15"/>
      <c r="F77" s="21"/>
      <c r="G77" s="22"/>
      <c r="J77" s="2"/>
    </row>
    <row r="78" spans="1:10" ht="14.95" thickBot="1" x14ac:dyDescent="0.3">
      <c r="A78" s="3" t="s">
        <v>10</v>
      </c>
      <c r="B78" s="41">
        <f t="shared" ref="B78:C78" si="0">SUM(B74:B77)</f>
        <v>0</v>
      </c>
      <c r="C78" s="17">
        <f t="shared" si="0"/>
        <v>650000</v>
      </c>
      <c r="D78" s="16">
        <f>SUM(D74:D77)</f>
        <v>-156190.47619047618</v>
      </c>
      <c r="E78" s="17">
        <f>SUM(E74:E77)</f>
        <v>165952.38095238095</v>
      </c>
      <c r="F78" s="41">
        <f>SUM(F74:F77)</f>
        <v>-165952.38095238095</v>
      </c>
      <c r="G78" s="42">
        <f t="shared" ref="G78" si="1">SUM(G74:G77)</f>
        <v>162033.25774754345</v>
      </c>
      <c r="H78" s="6"/>
      <c r="J78" s="2"/>
    </row>
    <row r="79" spans="1:10" ht="14.95" thickTop="1" x14ac:dyDescent="0.25">
      <c r="F79" s="77"/>
      <c r="G79" s="48"/>
      <c r="J79" s="2"/>
    </row>
    <row r="80" spans="1:10" ht="14.95" thickBot="1" x14ac:dyDescent="0.3">
      <c r="B80" s="49" t="s">
        <v>107</v>
      </c>
      <c r="C80" s="7"/>
      <c r="D80" s="321" t="s">
        <v>95</v>
      </c>
      <c r="E80" s="322"/>
      <c r="F80" s="319" t="s">
        <v>96</v>
      </c>
      <c r="G80" s="320"/>
      <c r="J80" s="2"/>
    </row>
    <row r="81" spans="1:10" ht="14.95" thickBot="1" x14ac:dyDescent="0.3">
      <c r="A81" s="54" t="s">
        <v>242</v>
      </c>
      <c r="B81" s="51" t="s">
        <v>6</v>
      </c>
      <c r="C81" s="52" t="s">
        <v>8</v>
      </c>
      <c r="D81" s="51" t="s">
        <v>103</v>
      </c>
      <c r="E81" s="53" t="s">
        <v>104</v>
      </c>
      <c r="F81" s="51" t="s">
        <v>101</v>
      </c>
      <c r="G81" s="52" t="s">
        <v>102</v>
      </c>
      <c r="H81" s="5"/>
      <c r="J81" s="2"/>
    </row>
    <row r="82" spans="1:10" ht="16.3" x14ac:dyDescent="0.3">
      <c r="A82" s="173" t="s">
        <v>1</v>
      </c>
      <c r="B82" s="46"/>
      <c r="C82" s="23"/>
      <c r="D82" s="21"/>
      <c r="E82" s="45"/>
      <c r="F82" s="21"/>
      <c r="G82" s="20"/>
      <c r="J82" s="2"/>
    </row>
    <row r="83" spans="1:10" x14ac:dyDescent="0.25">
      <c r="A83" s="2" t="s">
        <v>22</v>
      </c>
      <c r="B83" s="47"/>
      <c r="C83" s="23"/>
      <c r="D83" s="19">
        <f>'Scenario and Data'!D102</f>
        <v>3809.5238095238092</v>
      </c>
      <c r="E83" s="20"/>
      <c r="F83" s="271"/>
      <c r="G83" s="20"/>
      <c r="J83" s="2"/>
    </row>
    <row r="84" spans="1:10" x14ac:dyDescent="0.25">
      <c r="A84" s="2" t="s">
        <v>100</v>
      </c>
      <c r="B84" s="47"/>
      <c r="C84" s="23"/>
      <c r="D84" s="19">
        <f>-'Scenario and Data'!D185</f>
        <v>-4047.6190476190477</v>
      </c>
      <c r="E84" s="20"/>
      <c r="F84" s="19">
        <f>'Scenario and Data'!D185</f>
        <v>4047.6190476190477</v>
      </c>
      <c r="G84" s="20"/>
      <c r="J84" s="2"/>
    </row>
    <row r="85" spans="1:10" x14ac:dyDescent="0.25">
      <c r="A85" s="2" t="s">
        <v>139</v>
      </c>
      <c r="B85" s="19"/>
      <c r="D85" s="21"/>
      <c r="E85" s="22">
        <v>0</v>
      </c>
      <c r="F85" s="21"/>
      <c r="G85" s="22">
        <f>-'Scenario and Data'!C171</f>
        <v>81016.628873771726</v>
      </c>
      <c r="J85" s="2"/>
    </row>
    <row r="86" spans="1:10" x14ac:dyDescent="0.25">
      <c r="A86" s="2" t="s">
        <v>53</v>
      </c>
      <c r="B86" s="19">
        <f>'Scenario and Data'!C102</f>
        <v>-80000</v>
      </c>
      <c r="C86" s="23"/>
      <c r="D86" s="14"/>
      <c r="E86" s="13"/>
      <c r="F86" s="21"/>
      <c r="G86" s="20"/>
      <c r="J86" s="2"/>
    </row>
    <row r="87" spans="1:10" x14ac:dyDescent="0.25">
      <c r="A87" s="2" t="s">
        <v>140</v>
      </c>
      <c r="B87" s="46"/>
      <c r="C87" s="15">
        <f>-'Scenario and Data'!C204</f>
        <v>50000</v>
      </c>
      <c r="D87" s="12"/>
      <c r="E87" s="13"/>
      <c r="F87" s="21"/>
      <c r="G87" s="20"/>
      <c r="J87" s="2"/>
    </row>
    <row r="88" spans="1:10" ht="14.95" thickBot="1" x14ac:dyDescent="0.3">
      <c r="A88" s="3" t="s">
        <v>4</v>
      </c>
      <c r="B88" s="41">
        <f>SUM(B83:B87)</f>
        <v>-80000</v>
      </c>
      <c r="C88" s="17">
        <f>SUM(C83:C87)</f>
        <v>50000</v>
      </c>
      <c r="D88" s="16">
        <f>SUM(D83:D87)</f>
        <v>-238.09523809523853</v>
      </c>
      <c r="E88" s="17">
        <f>SUM(E83:E87)</f>
        <v>0</v>
      </c>
      <c r="F88" s="41">
        <f>SUM(F84:F87)</f>
        <v>4047.6190476190477</v>
      </c>
      <c r="G88" s="42">
        <f>SUM(G83:G87)</f>
        <v>81016.628873771726</v>
      </c>
      <c r="H88" s="6"/>
      <c r="J88" s="2"/>
    </row>
    <row r="89" spans="1:10" ht="15.65" thickTop="1" thickBot="1" x14ac:dyDescent="0.3">
      <c r="A89" s="3"/>
      <c r="B89" s="36"/>
      <c r="C89" s="35"/>
      <c r="D89" s="35"/>
      <c r="E89" s="35"/>
      <c r="F89" s="269"/>
      <c r="G89" s="269"/>
      <c r="H89" s="6"/>
      <c r="J89" s="2"/>
    </row>
    <row r="90" spans="1:10" ht="16.3" x14ac:dyDescent="0.3">
      <c r="A90" s="173" t="s">
        <v>20</v>
      </c>
      <c r="B90" s="50"/>
      <c r="C90" s="34"/>
      <c r="D90" s="32"/>
      <c r="E90" s="33"/>
      <c r="F90" s="136"/>
      <c r="G90" s="272"/>
      <c r="J90" s="2"/>
    </row>
    <row r="91" spans="1:10" x14ac:dyDescent="0.25">
      <c r="A91" s="2" t="s">
        <v>21</v>
      </c>
      <c r="B91" s="47"/>
      <c r="C91" s="15"/>
      <c r="D91" s="19">
        <f>-'Scenario and Data'!D102</f>
        <v>-3809.5238095238092</v>
      </c>
      <c r="E91" s="20"/>
      <c r="F91" s="19">
        <f>-'Scenario and Data'!D185</f>
        <v>-4047.6190476190477</v>
      </c>
      <c r="G91" s="20"/>
      <c r="J91" s="2"/>
    </row>
    <row r="92" spans="1:10" x14ac:dyDescent="0.25">
      <c r="A92" s="2" t="s">
        <v>2</v>
      </c>
      <c r="B92" s="19"/>
      <c r="C92" s="15">
        <f>'Scenario and Data'!C204</f>
        <v>-50000</v>
      </c>
      <c r="D92" s="21"/>
      <c r="E92" s="22">
        <v>0</v>
      </c>
      <c r="F92" s="21"/>
      <c r="G92" s="22">
        <f>'Scenario and Data'!C171</f>
        <v>-81016.628873771726</v>
      </c>
      <c r="J92" s="2"/>
    </row>
    <row r="93" spans="1:10" x14ac:dyDescent="0.25">
      <c r="A93" s="2" t="s">
        <v>106</v>
      </c>
      <c r="B93" s="19"/>
      <c r="C93" s="15"/>
      <c r="D93" s="21"/>
      <c r="E93" s="22">
        <f>-'Scenario and Data'!B140+'Scenario and Data'!D185</f>
        <v>-80952.380952380947</v>
      </c>
      <c r="F93" s="21"/>
      <c r="G93" s="22"/>
      <c r="J93" s="2"/>
    </row>
    <row r="94" spans="1:10" x14ac:dyDescent="0.25">
      <c r="A94" s="2" t="s">
        <v>11</v>
      </c>
      <c r="B94" s="19"/>
      <c r="C94" s="15"/>
      <c r="D94" s="19">
        <f>-'Scenario and Data'!C102</f>
        <v>80000</v>
      </c>
      <c r="E94" s="22"/>
      <c r="F94" s="19">
        <f>'Scenario and Data'!B140</f>
        <v>85000</v>
      </c>
      <c r="G94" s="22"/>
      <c r="J94" s="2"/>
    </row>
    <row r="95" spans="1:10" x14ac:dyDescent="0.25">
      <c r="A95" s="2" t="s">
        <v>9</v>
      </c>
      <c r="B95" s="19">
        <f>-'Scenario and Data'!C102</f>
        <v>80000</v>
      </c>
      <c r="C95" s="23"/>
      <c r="D95" s="14">
        <f>'Scenario and Data'!C102</f>
        <v>-80000</v>
      </c>
      <c r="E95" s="18"/>
      <c r="F95" s="19"/>
      <c r="G95" s="43"/>
      <c r="J95" s="2"/>
    </row>
    <row r="96" spans="1:10" x14ac:dyDescent="0.25">
      <c r="A96" s="2" t="s">
        <v>97</v>
      </c>
      <c r="B96" s="19"/>
      <c r="C96" s="23"/>
      <c r="D96" s="14">
        <f>'Scenario and Data'!B140</f>
        <v>85000</v>
      </c>
      <c r="E96" s="18"/>
      <c r="F96" s="19">
        <f>-'Scenario and Data'!B140</f>
        <v>-85000</v>
      </c>
      <c r="G96" s="43"/>
      <c r="J96" s="2"/>
    </row>
    <row r="97" spans="1:10" x14ac:dyDescent="0.25">
      <c r="B97" s="46"/>
      <c r="C97" s="15"/>
      <c r="D97" s="14"/>
      <c r="E97" s="13"/>
      <c r="F97" s="19"/>
      <c r="G97" s="20"/>
      <c r="J97" s="2"/>
    </row>
    <row r="98" spans="1:10" ht="14.95" thickBot="1" x14ac:dyDescent="0.3">
      <c r="A98" s="3" t="s">
        <v>217</v>
      </c>
      <c r="B98" s="41">
        <f>SUM(B91:B96)</f>
        <v>80000</v>
      </c>
      <c r="C98" s="17">
        <f>SUM(C91:C96)</f>
        <v>-50000</v>
      </c>
      <c r="D98" s="16">
        <f>SUM(D91:D96)</f>
        <v>81190.476190476184</v>
      </c>
      <c r="E98" s="17">
        <f>SUM(E91:E95)</f>
        <v>-80952.380952380947</v>
      </c>
      <c r="F98" s="41">
        <f>SUM(F91:F96)</f>
        <v>-4047.6190476190532</v>
      </c>
      <c r="G98" s="42">
        <f>SUM(G91:G96)</f>
        <v>-81016.628873771726</v>
      </c>
      <c r="H98" s="6"/>
      <c r="J98" s="2"/>
    </row>
    <row r="99" spans="1:10" ht="14.95" thickTop="1" x14ac:dyDescent="0.25">
      <c r="B99" s="46"/>
      <c r="C99" s="15"/>
      <c r="D99" s="12"/>
      <c r="E99" s="13"/>
      <c r="F99" s="21"/>
      <c r="G99" s="20"/>
      <c r="J99" s="2"/>
    </row>
    <row r="100" spans="1:10" x14ac:dyDescent="0.25">
      <c r="A100" s="2" t="s">
        <v>12</v>
      </c>
      <c r="B100" s="46"/>
      <c r="C100" s="15"/>
      <c r="D100" s="14">
        <f>D74+D91+D94</f>
        <v>-80000</v>
      </c>
      <c r="E100" s="13"/>
      <c r="F100" s="19">
        <f>F74+F91+F94</f>
        <v>-85000</v>
      </c>
      <c r="G100" s="20"/>
      <c r="J100" s="2"/>
    </row>
    <row r="101" spans="1:10" x14ac:dyDescent="0.25">
      <c r="A101" s="2" t="s">
        <v>94</v>
      </c>
      <c r="B101" s="46"/>
      <c r="C101" s="15"/>
      <c r="D101" s="14"/>
      <c r="E101" s="18">
        <f>E75+E93</f>
        <v>85000</v>
      </c>
      <c r="F101" s="19"/>
      <c r="G101" s="20"/>
      <c r="J101" s="2"/>
    </row>
    <row r="102" spans="1:10" x14ac:dyDescent="0.25">
      <c r="A102" s="2" t="s">
        <v>13</v>
      </c>
      <c r="B102" s="46"/>
      <c r="C102" s="15"/>
      <c r="D102" s="14"/>
      <c r="F102" s="19"/>
      <c r="G102" s="43">
        <f>G76+G92</f>
        <v>81016.628873771726</v>
      </c>
      <c r="J102" s="2"/>
    </row>
    <row r="103" spans="1:10" x14ac:dyDescent="0.25">
      <c r="A103" s="2" t="s">
        <v>142</v>
      </c>
      <c r="B103" s="19"/>
      <c r="C103" s="15">
        <f>C77+C92</f>
        <v>600000</v>
      </c>
      <c r="D103" s="12"/>
      <c r="E103" s="15"/>
      <c r="F103" s="21"/>
      <c r="G103" s="22"/>
      <c r="J103" s="2"/>
    </row>
    <row r="104" spans="1:10" ht="14.95" thickBot="1" x14ac:dyDescent="0.3">
      <c r="A104" s="3" t="s">
        <v>10</v>
      </c>
      <c r="B104" s="41">
        <f t="shared" ref="B104:C104" si="2">SUM(B100:B103)</f>
        <v>0</v>
      </c>
      <c r="C104" s="17">
        <f t="shared" si="2"/>
        <v>600000</v>
      </c>
      <c r="D104" s="16">
        <f>SUM(D100:D103)</f>
        <v>-80000</v>
      </c>
      <c r="E104" s="17">
        <f>SUM(E100:E103)</f>
        <v>85000</v>
      </c>
      <c r="F104" s="41">
        <f>SUM(F100:F103)</f>
        <v>-85000</v>
      </c>
      <c r="G104" s="42">
        <f>SUM(G100:G103)</f>
        <v>81016.628873771726</v>
      </c>
      <c r="H104" s="6"/>
      <c r="J104" s="2"/>
    </row>
    <row r="105" spans="1:10" ht="14.95" thickTop="1" x14ac:dyDescent="0.25">
      <c r="F105" s="77"/>
      <c r="G105" s="48"/>
      <c r="J105" s="2"/>
    </row>
    <row r="106" spans="1:10" ht="14.95" thickBot="1" x14ac:dyDescent="0.3">
      <c r="B106" s="49" t="s">
        <v>107</v>
      </c>
      <c r="C106" s="7"/>
      <c r="D106" s="321" t="s">
        <v>95</v>
      </c>
      <c r="E106" s="322"/>
      <c r="F106" s="319" t="s">
        <v>96</v>
      </c>
      <c r="G106" s="320"/>
      <c r="J106" s="2"/>
    </row>
    <row r="107" spans="1:10" ht="18.7" customHeight="1" thickBot="1" x14ac:dyDescent="0.3">
      <c r="A107" s="54" t="s">
        <v>243</v>
      </c>
      <c r="B107" s="51" t="s">
        <v>6</v>
      </c>
      <c r="C107" s="52" t="s">
        <v>8</v>
      </c>
      <c r="D107" s="51" t="s">
        <v>103</v>
      </c>
      <c r="E107" s="53" t="s">
        <v>104</v>
      </c>
      <c r="F107" s="51" t="s">
        <v>101</v>
      </c>
      <c r="G107" s="52" t="s">
        <v>102</v>
      </c>
      <c r="H107" s="5"/>
      <c r="J107" s="2"/>
    </row>
    <row r="108" spans="1:10" ht="16.3" x14ac:dyDescent="0.3">
      <c r="A108" s="173" t="s">
        <v>1</v>
      </c>
      <c r="B108" s="46"/>
      <c r="C108" s="23"/>
      <c r="D108" s="21"/>
      <c r="E108" s="45"/>
      <c r="F108" s="21"/>
      <c r="G108" s="20"/>
      <c r="J108" s="2"/>
    </row>
    <row r="109" spans="1:10" x14ac:dyDescent="0.25">
      <c r="A109" s="2" t="s">
        <v>22</v>
      </c>
      <c r="B109" s="19"/>
      <c r="C109" s="23"/>
      <c r="D109" s="19">
        <f>'Scenario and Data'!D103</f>
        <v>0</v>
      </c>
      <c r="E109" s="20"/>
      <c r="F109" s="19">
        <f>'Scenario and Data'!D186</f>
        <v>0</v>
      </c>
      <c r="G109" s="20"/>
      <c r="J109" s="2"/>
    </row>
    <row r="110" spans="1:10" x14ac:dyDescent="0.25">
      <c r="A110" s="2" t="s">
        <v>100</v>
      </c>
      <c r="B110" s="19"/>
      <c r="C110" s="23"/>
      <c r="D110" s="19">
        <f>-'Scenario and Data'!D186</f>
        <v>0</v>
      </c>
      <c r="E110" s="20"/>
      <c r="F110" s="19"/>
      <c r="G110" s="20"/>
      <c r="J110" s="2"/>
    </row>
    <row r="111" spans="1:10" x14ac:dyDescent="0.25">
      <c r="A111" s="2" t="s">
        <v>139</v>
      </c>
      <c r="B111" s="19"/>
      <c r="D111" s="21"/>
      <c r="E111" s="22">
        <v>0</v>
      </c>
      <c r="F111" s="21"/>
      <c r="G111" s="22">
        <f>-'Scenario and Data'!C172</f>
        <v>81016.628873771726</v>
      </c>
      <c r="J111" s="2"/>
    </row>
    <row r="112" spans="1:10" x14ac:dyDescent="0.25">
      <c r="A112" s="2" t="s">
        <v>54</v>
      </c>
      <c r="B112" s="19">
        <f>'Scenario and Data'!C103</f>
        <v>-80000</v>
      </c>
      <c r="C112" s="23"/>
      <c r="D112" s="14"/>
      <c r="E112" s="13"/>
      <c r="F112" s="21"/>
      <c r="G112" s="20"/>
      <c r="J112" s="2"/>
    </row>
    <row r="113" spans="1:10" x14ac:dyDescent="0.25">
      <c r="A113" s="2" t="s">
        <v>140</v>
      </c>
      <c r="B113" s="46"/>
      <c r="C113" s="15">
        <f>-'Scenario and Data'!C205</f>
        <v>50000</v>
      </c>
      <c r="D113" s="12"/>
      <c r="E113" s="13"/>
      <c r="F113" s="21"/>
      <c r="G113" s="20"/>
      <c r="J113" s="2"/>
    </row>
    <row r="114" spans="1:10" ht="14.95" thickBot="1" x14ac:dyDescent="0.3">
      <c r="A114" s="3" t="s">
        <v>4</v>
      </c>
      <c r="B114" s="41">
        <f t="shared" ref="B114:G114" si="3">SUM(B109:B113)</f>
        <v>-80000</v>
      </c>
      <c r="C114" s="17">
        <f t="shared" si="3"/>
        <v>50000</v>
      </c>
      <c r="D114" s="16">
        <f t="shared" si="3"/>
        <v>0</v>
      </c>
      <c r="E114" s="17">
        <f t="shared" si="3"/>
        <v>0</v>
      </c>
      <c r="F114" s="41">
        <f t="shared" si="3"/>
        <v>0</v>
      </c>
      <c r="G114" s="42">
        <f t="shared" si="3"/>
        <v>81016.628873771726</v>
      </c>
      <c r="H114" s="6"/>
    </row>
    <row r="115" spans="1:10" ht="15.65" thickTop="1" thickBot="1" x14ac:dyDescent="0.3">
      <c r="A115" s="3"/>
      <c r="B115" s="269"/>
      <c r="C115" s="162"/>
      <c r="D115" s="162"/>
      <c r="E115" s="162"/>
      <c r="F115" s="269"/>
      <c r="G115" s="269"/>
      <c r="H115" s="6"/>
    </row>
    <row r="116" spans="1:10" ht="16.3" x14ac:dyDescent="0.3">
      <c r="A116" s="173" t="s">
        <v>20</v>
      </c>
      <c r="B116" s="50"/>
      <c r="C116" s="34"/>
      <c r="D116" s="32"/>
      <c r="E116" s="33"/>
      <c r="F116" s="136"/>
      <c r="G116" s="272"/>
    </row>
    <row r="117" spans="1:10" x14ac:dyDescent="0.25">
      <c r="A117" s="2" t="s">
        <v>21</v>
      </c>
      <c r="B117" s="47"/>
      <c r="C117" s="15"/>
      <c r="D117" s="19">
        <f>-'Scenario and Data'!D103</f>
        <v>0</v>
      </c>
      <c r="E117" s="20"/>
      <c r="F117" s="19">
        <f>'Scenario and Data'!D186</f>
        <v>0</v>
      </c>
      <c r="G117" s="20"/>
    </row>
    <row r="118" spans="1:10" x14ac:dyDescent="0.25">
      <c r="A118" s="2" t="s">
        <v>2</v>
      </c>
      <c r="B118" s="19"/>
      <c r="C118" s="15">
        <f>'Scenario and Data'!C205</f>
        <v>-50000</v>
      </c>
      <c r="D118" s="21"/>
      <c r="E118" s="22">
        <v>0</v>
      </c>
      <c r="F118" s="21"/>
      <c r="G118" s="22">
        <f>'Scenario and Data'!C172</f>
        <v>-81016.628873771726</v>
      </c>
    </row>
    <row r="119" spans="1:10" x14ac:dyDescent="0.25">
      <c r="A119" s="2" t="s">
        <v>106</v>
      </c>
      <c r="B119" s="19"/>
      <c r="C119" s="15"/>
      <c r="D119" s="21"/>
      <c r="E119" s="22">
        <f>-'Scenario and Data'!B141+'Scenario and Data'!D186</f>
        <v>-85000</v>
      </c>
      <c r="F119" s="21"/>
      <c r="G119" s="22"/>
    </row>
    <row r="120" spans="1:10" x14ac:dyDescent="0.25">
      <c r="A120" s="2" t="s">
        <v>11</v>
      </c>
      <c r="B120" s="19"/>
      <c r="C120" s="15"/>
      <c r="D120" s="19">
        <f>-'Scenario and Data'!C103</f>
        <v>80000</v>
      </c>
      <c r="E120" s="22"/>
      <c r="F120" s="19">
        <f>-'Scenario and Data'!C186</f>
        <v>85000</v>
      </c>
      <c r="G120" s="22"/>
    </row>
    <row r="121" spans="1:10" x14ac:dyDescent="0.25">
      <c r="A121" s="2" t="s">
        <v>9</v>
      </c>
      <c r="B121" s="19">
        <f>-'Scenario and Data'!C103</f>
        <v>80000</v>
      </c>
      <c r="C121" s="23"/>
      <c r="D121" s="14">
        <f>'Scenario and Data'!C103</f>
        <v>-80000</v>
      </c>
      <c r="E121" s="18"/>
      <c r="F121" s="19"/>
      <c r="G121" s="43"/>
    </row>
    <row r="122" spans="1:10" x14ac:dyDescent="0.25">
      <c r="A122" s="2" t="s">
        <v>97</v>
      </c>
      <c r="B122" s="19"/>
      <c r="C122" s="23"/>
      <c r="D122" s="14">
        <f>'Scenario and Data'!B141</f>
        <v>85000</v>
      </c>
      <c r="E122" s="18"/>
      <c r="F122" s="19">
        <f>'Scenario and Data'!C186</f>
        <v>-85000</v>
      </c>
      <c r="G122" s="43"/>
    </row>
    <row r="123" spans="1:10" x14ac:dyDescent="0.25">
      <c r="B123" s="46"/>
      <c r="C123" s="15"/>
      <c r="D123" s="14"/>
      <c r="E123" s="13"/>
      <c r="F123" s="19"/>
      <c r="G123" s="20"/>
    </row>
    <row r="124" spans="1:10" ht="14.95" thickBot="1" x14ac:dyDescent="0.3">
      <c r="A124" s="3" t="s">
        <v>217</v>
      </c>
      <c r="B124" s="41">
        <f>SUM(B117:B122)</f>
        <v>80000</v>
      </c>
      <c r="C124" s="17">
        <f>SUM(C117:C122)</f>
        <v>-50000</v>
      </c>
      <c r="D124" s="16">
        <f>SUM(D117:D122)</f>
        <v>85000</v>
      </c>
      <c r="E124" s="17">
        <f>SUM(E117:E121)</f>
        <v>-85000</v>
      </c>
      <c r="F124" s="41">
        <f>SUM(F117:F122)</f>
        <v>0</v>
      </c>
      <c r="G124" s="42">
        <f>SUM(G117:G122)</f>
        <v>-81016.628873771726</v>
      </c>
      <c r="H124" s="6"/>
    </row>
    <row r="125" spans="1:10" ht="14.95" thickTop="1" x14ac:dyDescent="0.25">
      <c r="B125" s="46"/>
      <c r="C125" s="15"/>
      <c r="D125" s="12"/>
      <c r="E125" s="13"/>
      <c r="F125" s="21"/>
      <c r="G125" s="20"/>
    </row>
    <row r="126" spans="1:10" x14ac:dyDescent="0.25">
      <c r="A126" s="2" t="s">
        <v>12</v>
      </c>
      <c r="B126" s="46"/>
      <c r="C126" s="15"/>
      <c r="D126" s="14">
        <f>D100+D117+D120</f>
        <v>0</v>
      </c>
      <c r="E126" s="13"/>
      <c r="F126" s="19">
        <f>F100+F117+F120</f>
        <v>0</v>
      </c>
      <c r="G126" s="20"/>
    </row>
    <row r="127" spans="1:10" x14ac:dyDescent="0.25">
      <c r="A127" s="2" t="s">
        <v>94</v>
      </c>
      <c r="B127" s="46"/>
      <c r="C127" s="15"/>
      <c r="D127" s="14"/>
      <c r="E127" s="13">
        <v>0</v>
      </c>
      <c r="F127" s="19"/>
      <c r="G127" s="20"/>
    </row>
    <row r="128" spans="1:10" x14ac:dyDescent="0.25">
      <c r="A128" s="2" t="s">
        <v>13</v>
      </c>
      <c r="B128" s="46"/>
      <c r="C128" s="15"/>
      <c r="D128" s="14"/>
      <c r="E128" s="18"/>
      <c r="F128" s="19"/>
      <c r="G128" s="43">
        <f>G102+G118</f>
        <v>0</v>
      </c>
    </row>
    <row r="129" spans="1:8" x14ac:dyDescent="0.25">
      <c r="A129" s="2" t="s">
        <v>141</v>
      </c>
      <c r="B129" s="19"/>
      <c r="C129" s="15">
        <f>C103+C118</f>
        <v>550000</v>
      </c>
      <c r="D129" s="12"/>
      <c r="E129" s="15"/>
      <c r="F129" s="21"/>
      <c r="G129" s="22"/>
    </row>
    <row r="130" spans="1:8" ht="14.95" thickBot="1" x14ac:dyDescent="0.3">
      <c r="A130" s="3" t="s">
        <v>10</v>
      </c>
      <c r="B130" s="41">
        <f t="shared" ref="B130:C130" si="4">SUM(B126:B129)</f>
        <v>0</v>
      </c>
      <c r="C130" s="17">
        <f t="shared" si="4"/>
        <v>550000</v>
      </c>
      <c r="D130" s="16">
        <f>SUM(D126:D129)</f>
        <v>0</v>
      </c>
      <c r="E130" s="17">
        <f>SUM(E126:E129)</f>
        <v>0</v>
      </c>
      <c r="F130" s="41">
        <f>SUM(F126:F129)</f>
        <v>0</v>
      </c>
      <c r="G130" s="42">
        <f>SUM(G126:G129)</f>
        <v>0</v>
      </c>
      <c r="H130" s="6"/>
    </row>
    <row r="131" spans="1:8" ht="14.95" thickTop="1" x14ac:dyDescent="0.25"/>
  </sheetData>
  <mergeCells count="8">
    <mergeCell ref="F49:G49"/>
    <mergeCell ref="F80:G80"/>
    <mergeCell ref="F106:G106"/>
    <mergeCell ref="D27:E27"/>
    <mergeCell ref="D4:E4"/>
    <mergeCell ref="D49:E49"/>
    <mergeCell ref="D80:E80"/>
    <mergeCell ref="D106:E10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3202-8600-4E31-987B-948B24D7170B}">
  <dimension ref="A1:S67"/>
  <sheetViews>
    <sheetView showGridLines="0" workbookViewId="0"/>
  </sheetViews>
  <sheetFormatPr defaultRowHeight="14.3" outlineLevelCol="1" x14ac:dyDescent="0.25"/>
  <cols>
    <col min="1" max="1" width="30.625" customWidth="1"/>
    <col min="2" max="13" width="14.25" customWidth="1"/>
    <col min="14" max="16" width="14.25" hidden="1" customWidth="1" outlineLevel="1"/>
    <col min="17" max="18" width="8.875" hidden="1" customWidth="1" outlineLevel="1"/>
    <col min="19" max="19" width="8.875" collapsed="1"/>
  </cols>
  <sheetData>
    <row r="1" spans="1:18" ht="14.95" x14ac:dyDescent="0.25">
      <c r="A1" s="55" t="s">
        <v>66</v>
      </c>
      <c r="C1" s="268"/>
    </row>
    <row r="2" spans="1:18" x14ac:dyDescent="0.25">
      <c r="A2" s="55"/>
    </row>
    <row r="3" spans="1:18" x14ac:dyDescent="0.25">
      <c r="A3" s="172" t="s">
        <v>136</v>
      </c>
      <c r="B3" s="132"/>
      <c r="C3" s="132"/>
      <c r="D3" s="79" t="s">
        <v>135</v>
      </c>
      <c r="E3" s="132"/>
      <c r="F3" s="132"/>
    </row>
    <row r="4" spans="1:18" x14ac:dyDescent="0.25">
      <c r="A4" s="55"/>
    </row>
    <row r="5" spans="1:18" ht="14.95" thickBot="1" x14ac:dyDescent="0.3">
      <c r="A5" s="55"/>
    </row>
    <row r="6" spans="1:18" ht="14.95" thickBot="1" x14ac:dyDescent="0.3">
      <c r="A6" s="73" t="s">
        <v>110</v>
      </c>
      <c r="B6" s="323" t="s">
        <v>27</v>
      </c>
      <c r="C6" s="324"/>
      <c r="D6" s="324"/>
      <c r="E6" s="324"/>
      <c r="F6" s="324"/>
      <c r="G6" s="325"/>
      <c r="H6" s="326" t="s">
        <v>28</v>
      </c>
      <c r="I6" s="327"/>
      <c r="J6" s="327"/>
      <c r="K6" s="327"/>
      <c r="L6" s="327"/>
      <c r="M6" s="328"/>
      <c r="N6" s="324" t="s">
        <v>29</v>
      </c>
      <c r="O6" s="324"/>
      <c r="P6" s="329" t="s">
        <v>30</v>
      </c>
    </row>
    <row r="7" spans="1:18" x14ac:dyDescent="0.25">
      <c r="A7" s="74" t="s">
        <v>43</v>
      </c>
      <c r="B7" s="331" t="s">
        <v>31</v>
      </c>
      <c r="C7" s="332"/>
      <c r="D7" s="333" t="s">
        <v>32</v>
      </c>
      <c r="E7" s="332"/>
      <c r="F7" s="332"/>
      <c r="G7" s="334"/>
      <c r="H7" s="142" t="s">
        <v>33</v>
      </c>
      <c r="I7" s="59" t="s">
        <v>34</v>
      </c>
      <c r="J7" s="59" t="s">
        <v>35</v>
      </c>
      <c r="K7" s="59" t="s">
        <v>36</v>
      </c>
      <c r="L7" s="59" t="s">
        <v>37</v>
      </c>
      <c r="M7" s="60" t="s">
        <v>38</v>
      </c>
      <c r="N7" s="56" t="s">
        <v>39</v>
      </c>
      <c r="O7" s="57" t="s">
        <v>40</v>
      </c>
      <c r="P7" s="330"/>
    </row>
    <row r="8" spans="1:18" x14ac:dyDescent="0.25">
      <c r="A8" s="106"/>
      <c r="B8" s="107" t="s">
        <v>55</v>
      </c>
      <c r="C8" s="108" t="s">
        <v>56</v>
      </c>
      <c r="D8" s="109" t="s">
        <v>57</v>
      </c>
      <c r="E8" s="109" t="s">
        <v>58</v>
      </c>
      <c r="F8" s="108" t="s">
        <v>59</v>
      </c>
      <c r="G8" s="110" t="s">
        <v>60</v>
      </c>
      <c r="H8" s="143"/>
      <c r="I8" s="127"/>
      <c r="J8" s="127"/>
      <c r="K8" s="127"/>
      <c r="L8" s="127"/>
      <c r="M8" s="128"/>
      <c r="N8" s="114"/>
      <c r="O8" s="110"/>
      <c r="P8" s="105"/>
    </row>
    <row r="9" spans="1:18" ht="15.65" customHeight="1" x14ac:dyDescent="0.25">
      <c r="A9" s="64" t="s">
        <v>51</v>
      </c>
      <c r="B9" s="101">
        <f>Accounting!B8</f>
        <v>-80000</v>
      </c>
      <c r="C9" s="129"/>
      <c r="D9" s="123"/>
      <c r="E9" s="103">
        <f>Accounting!B18</f>
        <v>80000</v>
      </c>
      <c r="F9" s="122"/>
      <c r="G9" s="102"/>
      <c r="H9" s="141"/>
      <c r="I9" s="103">
        <f>B9</f>
        <v>-80000</v>
      </c>
      <c r="J9" s="119"/>
      <c r="K9" s="103"/>
      <c r="L9" s="103"/>
      <c r="M9" s="120"/>
      <c r="N9" s="61"/>
      <c r="O9" s="62"/>
      <c r="P9" s="63"/>
      <c r="R9" t="s">
        <v>151</v>
      </c>
    </row>
    <row r="10" spans="1:18" ht="15.65" customHeight="1" thickBot="1" x14ac:dyDescent="0.3">
      <c r="A10" s="64" t="s">
        <v>0</v>
      </c>
      <c r="B10" s="101"/>
      <c r="C10" s="129">
        <f>Accounting!C9</f>
        <v>50000</v>
      </c>
      <c r="D10" s="123">
        <f>Accounting!C17</f>
        <v>-50000</v>
      </c>
      <c r="E10" s="123"/>
      <c r="F10" s="122"/>
      <c r="G10" s="102"/>
      <c r="H10" s="141">
        <f>C10</f>
        <v>50000</v>
      </c>
      <c r="I10" s="103"/>
      <c r="J10" s="119"/>
      <c r="K10" s="103"/>
      <c r="L10" s="103"/>
      <c r="M10" s="120"/>
      <c r="N10" s="61"/>
      <c r="O10" s="62"/>
      <c r="P10" s="63"/>
      <c r="R10" t="s">
        <v>150</v>
      </c>
    </row>
    <row r="11" spans="1:18" ht="14.95" thickBot="1" x14ac:dyDescent="0.3">
      <c r="A11" s="65" t="s">
        <v>52</v>
      </c>
      <c r="B11" s="66"/>
      <c r="C11" s="68"/>
      <c r="D11" s="68"/>
      <c r="E11" s="68"/>
      <c r="F11" s="68"/>
      <c r="G11" s="67"/>
      <c r="H11" s="130">
        <f t="shared" ref="H11:M11" si="0">SUM(H9:H10)</f>
        <v>50000</v>
      </c>
      <c r="I11" s="126">
        <f t="shared" si="0"/>
        <v>-80000</v>
      </c>
      <c r="J11" s="126">
        <f t="shared" si="0"/>
        <v>0</v>
      </c>
      <c r="K11" s="126">
        <f t="shared" si="0"/>
        <v>0</v>
      </c>
      <c r="L11" s="126">
        <f t="shared" si="0"/>
        <v>0</v>
      </c>
      <c r="M11" s="131">
        <f t="shared" si="0"/>
        <v>0</v>
      </c>
      <c r="N11" s="66"/>
      <c r="O11" s="68"/>
      <c r="P11" s="69"/>
    </row>
    <row r="12" spans="1:18" s="293" customFormat="1" thickBot="1" x14ac:dyDescent="0.3">
      <c r="A12" s="289" t="s">
        <v>41</v>
      </c>
      <c r="B12" s="289"/>
      <c r="C12" s="289"/>
      <c r="D12" s="289"/>
      <c r="E12" s="289"/>
      <c r="F12" s="289"/>
      <c r="G12" s="290">
        <f>SUM(B9:G10)</f>
        <v>0</v>
      </c>
      <c r="H12" s="291"/>
      <c r="I12" s="291"/>
      <c r="J12" s="291"/>
      <c r="K12" s="291"/>
      <c r="L12" s="291"/>
      <c r="M12" s="291"/>
      <c r="N12" s="292"/>
      <c r="O12" s="292"/>
      <c r="P12" s="292"/>
    </row>
    <row r="13" spans="1:18" x14ac:dyDescent="0.25">
      <c r="A13" s="55"/>
    </row>
    <row r="14" spans="1:18" ht="14.95" thickBot="1" x14ac:dyDescent="0.3">
      <c r="A14" s="55"/>
    </row>
    <row r="15" spans="1:18" ht="14.95" thickBot="1" x14ac:dyDescent="0.3">
      <c r="A15" s="73" t="s">
        <v>109</v>
      </c>
      <c r="B15" s="323" t="s">
        <v>27</v>
      </c>
      <c r="C15" s="324"/>
      <c r="D15" s="324"/>
      <c r="E15" s="324"/>
      <c r="F15" s="324"/>
      <c r="G15" s="325"/>
      <c r="H15" s="326" t="s">
        <v>28</v>
      </c>
      <c r="I15" s="327"/>
      <c r="J15" s="327"/>
      <c r="K15" s="327"/>
      <c r="L15" s="327"/>
      <c r="M15" s="328"/>
      <c r="N15" s="324" t="s">
        <v>29</v>
      </c>
      <c r="O15" s="324"/>
      <c r="P15" s="329" t="s">
        <v>30</v>
      </c>
    </row>
    <row r="16" spans="1:18" ht="30.6" customHeight="1" x14ac:dyDescent="0.25">
      <c r="A16" s="74" t="s">
        <v>43</v>
      </c>
      <c r="B16" s="331" t="s">
        <v>31</v>
      </c>
      <c r="C16" s="335"/>
      <c r="D16" s="333" t="s">
        <v>32</v>
      </c>
      <c r="E16" s="332"/>
      <c r="F16" s="332"/>
      <c r="G16" s="334"/>
      <c r="H16" s="58" t="s">
        <v>33</v>
      </c>
      <c r="I16" s="59" t="s">
        <v>34</v>
      </c>
      <c r="J16" s="59" t="s">
        <v>35</v>
      </c>
      <c r="K16" s="59" t="s">
        <v>36</v>
      </c>
      <c r="L16" s="59" t="s">
        <v>37</v>
      </c>
      <c r="M16" s="60" t="s">
        <v>38</v>
      </c>
      <c r="N16" s="169" t="s">
        <v>39</v>
      </c>
      <c r="O16" s="57" t="s">
        <v>40</v>
      </c>
      <c r="P16" s="330"/>
    </row>
    <row r="17" spans="1:18" ht="18" customHeight="1" x14ac:dyDescent="0.25">
      <c r="A17" s="106"/>
      <c r="B17" s="107" t="s">
        <v>55</v>
      </c>
      <c r="C17" s="108" t="s">
        <v>56</v>
      </c>
      <c r="D17" s="109" t="s">
        <v>57</v>
      </c>
      <c r="E17" s="109" t="s">
        <v>58</v>
      </c>
      <c r="F17" s="108" t="s">
        <v>59</v>
      </c>
      <c r="G17" s="110" t="s">
        <v>60</v>
      </c>
      <c r="H17" s="111"/>
      <c r="I17" s="112"/>
      <c r="J17" s="112"/>
      <c r="K17" s="112"/>
      <c r="L17" s="112"/>
      <c r="M17" s="113"/>
      <c r="N17" s="170"/>
      <c r="O17" s="110"/>
      <c r="P17" s="152"/>
    </row>
    <row r="18" spans="1:18" ht="15.65" customHeight="1" x14ac:dyDescent="0.25">
      <c r="A18" s="64" t="s">
        <v>112</v>
      </c>
      <c r="B18" s="115"/>
      <c r="C18" s="161"/>
      <c r="D18" s="117">
        <f>Accounting!E62</f>
        <v>-218205.62419979332</v>
      </c>
      <c r="E18" s="117"/>
      <c r="F18" s="116"/>
      <c r="G18" s="100"/>
      <c r="H18" s="118"/>
      <c r="I18" s="103"/>
      <c r="J18" s="119"/>
      <c r="K18" s="103"/>
      <c r="L18" s="103">
        <f>D18</f>
        <v>-218205.62419979332</v>
      </c>
      <c r="M18" s="120">
        <f>F18</f>
        <v>0</v>
      </c>
      <c r="N18" s="171"/>
      <c r="O18" s="62"/>
      <c r="P18" s="63"/>
      <c r="R18" t="s">
        <v>152</v>
      </c>
    </row>
    <row r="19" spans="1:18" ht="15.65" customHeight="1" x14ac:dyDescent="0.25">
      <c r="A19" s="64" t="s">
        <v>113</v>
      </c>
      <c r="B19" s="115"/>
      <c r="C19" s="116"/>
      <c r="D19" s="117">
        <f>Accounting!E63</f>
        <v>243049.88662131518</v>
      </c>
      <c r="E19" s="117"/>
      <c r="F19" s="116"/>
      <c r="G19" s="100"/>
      <c r="H19" s="118"/>
      <c r="I19" s="103"/>
      <c r="J19" s="119"/>
      <c r="K19" s="103"/>
      <c r="L19" s="103"/>
      <c r="M19" s="120"/>
      <c r="N19" s="171"/>
      <c r="O19" s="62"/>
      <c r="P19" s="63"/>
      <c r="R19" t="s">
        <v>157</v>
      </c>
    </row>
    <row r="20" spans="1:18" ht="15.65" customHeight="1" x14ac:dyDescent="0.25">
      <c r="A20" s="64" t="s">
        <v>114</v>
      </c>
      <c r="B20" s="115"/>
      <c r="C20" s="116">
        <f>Accounting!E56</f>
        <v>-24844.262421521853</v>
      </c>
      <c r="D20" s="117"/>
      <c r="E20" s="117"/>
      <c r="F20" s="116"/>
      <c r="G20" s="100"/>
      <c r="H20" s="118"/>
      <c r="I20" s="103">
        <f>C20</f>
        <v>-24844.262421521853</v>
      </c>
      <c r="J20" s="119"/>
      <c r="K20" s="103"/>
      <c r="L20" s="103"/>
      <c r="M20" s="120"/>
      <c r="N20" s="171"/>
      <c r="O20" s="62"/>
      <c r="P20" s="63"/>
      <c r="R20" t="s">
        <v>159</v>
      </c>
    </row>
    <row r="21" spans="1:18" ht="15.65" customHeight="1" x14ac:dyDescent="0.25">
      <c r="A21" s="64" t="s">
        <v>48</v>
      </c>
      <c r="B21" s="121"/>
      <c r="C21" s="122"/>
      <c r="D21" s="123"/>
      <c r="E21" s="123"/>
      <c r="F21" s="122"/>
      <c r="G21" s="102"/>
      <c r="H21" s="118"/>
      <c r="I21" s="103"/>
      <c r="J21" s="119"/>
      <c r="K21" s="103"/>
      <c r="L21" s="103">
        <f>G21</f>
        <v>0</v>
      </c>
      <c r="M21" s="120"/>
      <c r="N21" s="171"/>
      <c r="O21" s="62"/>
      <c r="P21" s="63"/>
    </row>
    <row r="22" spans="1:18" ht="15.65" customHeight="1" x14ac:dyDescent="0.25">
      <c r="A22" s="64" t="s">
        <v>49</v>
      </c>
      <c r="B22" s="121">
        <f>Accounting!D53</f>
        <v>-7902.4943310657591</v>
      </c>
      <c r="C22" s="103">
        <f>Accounting!D52</f>
        <v>7437.6417233560096</v>
      </c>
      <c r="D22" s="103"/>
      <c r="E22" s="123"/>
      <c r="F22" s="122">
        <f>Accounting!D65</f>
        <v>-7437.6417233560096</v>
      </c>
      <c r="G22" s="102"/>
      <c r="H22" s="118"/>
      <c r="I22" s="103">
        <f>C22+B22</f>
        <v>-464.85260770974946</v>
      </c>
      <c r="J22" s="119"/>
      <c r="K22" s="103"/>
      <c r="L22" s="103"/>
      <c r="M22" s="120"/>
      <c r="N22" s="171"/>
      <c r="O22" s="62"/>
      <c r="P22" s="63"/>
      <c r="R22" t="s">
        <v>229</v>
      </c>
    </row>
    <row r="23" spans="1:18" ht="15.65" customHeight="1" x14ac:dyDescent="0.25">
      <c r="A23" s="64" t="s">
        <v>0</v>
      </c>
      <c r="B23" s="121"/>
      <c r="C23" s="122"/>
      <c r="D23" s="123"/>
      <c r="E23" s="123"/>
      <c r="F23" s="122"/>
      <c r="G23" s="102"/>
      <c r="H23" s="118"/>
      <c r="I23" s="103"/>
      <c r="J23" s="119"/>
      <c r="K23" s="103"/>
      <c r="L23" s="103"/>
      <c r="M23" s="120"/>
      <c r="N23" s="171"/>
      <c r="O23" s="62"/>
      <c r="P23" s="63"/>
    </row>
    <row r="24" spans="1:18" ht="15.65" customHeight="1" thickBot="1" x14ac:dyDescent="0.3">
      <c r="A24" s="64" t="s">
        <v>50</v>
      </c>
      <c r="B24" s="121"/>
      <c r="C24" s="124"/>
      <c r="D24" s="125">
        <f>Accounting!E64</f>
        <v>-77097.505668934245</v>
      </c>
      <c r="E24" s="125">
        <f>Accounting!D70+Accounting!D69</f>
        <v>5000</v>
      </c>
      <c r="F24" s="124">
        <f>Accounting!D68</f>
        <v>80000</v>
      </c>
      <c r="G24" s="102"/>
      <c r="H24" s="118"/>
      <c r="I24" s="103"/>
      <c r="J24" s="119"/>
      <c r="K24" s="103"/>
      <c r="L24" s="103"/>
      <c r="M24" s="120"/>
      <c r="N24" s="171"/>
      <c r="O24" s="62"/>
      <c r="P24" s="63"/>
    </row>
    <row r="25" spans="1:18" ht="14.95" thickBot="1" x14ac:dyDescent="0.3">
      <c r="A25" s="65" t="s">
        <v>52</v>
      </c>
      <c r="B25" s="66"/>
      <c r="C25" s="68"/>
      <c r="D25" s="68"/>
      <c r="E25" s="68"/>
      <c r="F25" s="68"/>
      <c r="G25" s="67"/>
      <c r="H25" s="126">
        <f t="shared" ref="H25:K25" si="1">SUM(H18:H24)</f>
        <v>0</v>
      </c>
      <c r="I25" s="126">
        <f t="shared" si="1"/>
        <v>-25309.115029231602</v>
      </c>
      <c r="J25" s="126">
        <f t="shared" si="1"/>
        <v>0</v>
      </c>
      <c r="K25" s="126">
        <f t="shared" si="1"/>
        <v>0</v>
      </c>
      <c r="L25" s="126">
        <f>SUM(L18:L24)</f>
        <v>-218205.62419979332</v>
      </c>
      <c r="M25" s="126">
        <f>SUM(M18:M24)</f>
        <v>0</v>
      </c>
      <c r="N25" s="68"/>
      <c r="O25" s="68"/>
      <c r="P25" s="69"/>
    </row>
    <row r="26" spans="1:18" s="293" customFormat="1" thickBot="1" x14ac:dyDescent="0.3">
      <c r="A26" s="289" t="s">
        <v>41</v>
      </c>
      <c r="B26" s="289"/>
      <c r="C26" s="289"/>
      <c r="D26" s="289"/>
      <c r="E26" s="289"/>
      <c r="F26" s="289"/>
      <c r="G26" s="290">
        <f>SUM(B18:G24)</f>
        <v>0</v>
      </c>
      <c r="H26" s="291"/>
      <c r="I26" s="291"/>
      <c r="J26" s="291"/>
      <c r="K26" s="291"/>
      <c r="L26" s="291"/>
      <c r="M26" s="291"/>
      <c r="N26" s="292"/>
      <c r="O26" s="292"/>
      <c r="P26" s="292"/>
    </row>
    <row r="27" spans="1:18" x14ac:dyDescent="0.25">
      <c r="A27" s="55"/>
    </row>
    <row r="28" spans="1:18" ht="14.95" thickBot="1" x14ac:dyDescent="0.3"/>
    <row r="29" spans="1:18" ht="14.95" thickBot="1" x14ac:dyDescent="0.3">
      <c r="A29" s="73" t="s">
        <v>111</v>
      </c>
      <c r="B29" s="323" t="s">
        <v>27</v>
      </c>
      <c r="C29" s="324"/>
      <c r="D29" s="324"/>
      <c r="E29" s="324"/>
      <c r="F29" s="324"/>
      <c r="G29" s="325"/>
      <c r="H29" s="326" t="s">
        <v>28</v>
      </c>
      <c r="I29" s="327"/>
      <c r="J29" s="327"/>
      <c r="K29" s="327"/>
      <c r="L29" s="327"/>
      <c r="M29" s="328"/>
      <c r="N29" s="324" t="s">
        <v>29</v>
      </c>
      <c r="O29" s="324"/>
      <c r="P29" s="329" t="s">
        <v>30</v>
      </c>
    </row>
    <row r="30" spans="1:18" ht="30.6" customHeight="1" x14ac:dyDescent="0.25">
      <c r="A30" s="74" t="s">
        <v>43</v>
      </c>
      <c r="B30" s="331" t="s">
        <v>31</v>
      </c>
      <c r="C30" s="335"/>
      <c r="D30" s="333" t="s">
        <v>32</v>
      </c>
      <c r="E30" s="332"/>
      <c r="F30" s="332"/>
      <c r="G30" s="334"/>
      <c r="H30" s="58" t="s">
        <v>33</v>
      </c>
      <c r="I30" s="59" t="s">
        <v>34</v>
      </c>
      <c r="J30" s="59" t="s">
        <v>35</v>
      </c>
      <c r="K30" s="59" t="s">
        <v>36</v>
      </c>
      <c r="L30" s="59" t="s">
        <v>37</v>
      </c>
      <c r="M30" s="60" t="s">
        <v>38</v>
      </c>
      <c r="N30" s="169" t="s">
        <v>39</v>
      </c>
      <c r="O30" s="57" t="s">
        <v>40</v>
      </c>
      <c r="P30" s="330"/>
    </row>
    <row r="31" spans="1:18" ht="18" customHeight="1" x14ac:dyDescent="0.25">
      <c r="A31" s="106"/>
      <c r="B31" s="107" t="s">
        <v>55</v>
      </c>
      <c r="C31" s="108" t="s">
        <v>56</v>
      </c>
      <c r="D31" s="109" t="s">
        <v>57</v>
      </c>
      <c r="E31" s="109" t="s">
        <v>58</v>
      </c>
      <c r="F31" s="108" t="s">
        <v>59</v>
      </c>
      <c r="G31" s="110" t="s">
        <v>60</v>
      </c>
      <c r="H31" s="111"/>
      <c r="I31" s="112"/>
      <c r="J31" s="112"/>
      <c r="K31" s="112"/>
      <c r="L31" s="112"/>
      <c r="M31" s="113"/>
      <c r="N31" s="170"/>
      <c r="O31" s="110"/>
      <c r="P31" s="105"/>
    </row>
    <row r="32" spans="1:18" ht="15.65" customHeight="1" x14ac:dyDescent="0.25">
      <c r="A32" s="64" t="s">
        <v>47</v>
      </c>
      <c r="B32" s="115"/>
      <c r="C32" s="116"/>
      <c r="D32" s="117">
        <f>Accounting!G61</f>
        <v>243049.88662131518</v>
      </c>
      <c r="E32" s="117"/>
      <c r="F32" s="116"/>
      <c r="G32" s="100"/>
      <c r="H32" s="118"/>
      <c r="I32" s="103"/>
      <c r="J32" s="119"/>
      <c r="K32" s="103"/>
      <c r="L32" s="103">
        <f>D32</f>
        <v>243049.88662131518</v>
      </c>
      <c r="M32" s="120">
        <f>F32</f>
        <v>0</v>
      </c>
      <c r="N32" s="171"/>
      <c r="O32" s="62"/>
      <c r="P32" s="63"/>
      <c r="R32" t="s">
        <v>153</v>
      </c>
    </row>
    <row r="33" spans="1:18" ht="15.65" customHeight="1" x14ac:dyDescent="0.25">
      <c r="A33" s="64" t="s">
        <v>48</v>
      </c>
      <c r="B33" s="121"/>
      <c r="C33" s="122"/>
      <c r="D33" s="123"/>
      <c r="E33" s="123"/>
      <c r="F33" s="122">
        <f>Accounting!F67</f>
        <v>-158049.88662131518</v>
      </c>
      <c r="G33" s="102"/>
      <c r="H33" s="118"/>
      <c r="I33" s="103"/>
      <c r="J33" s="119"/>
      <c r="K33" s="103"/>
      <c r="L33" s="103"/>
      <c r="M33" s="120"/>
      <c r="N33" s="171"/>
      <c r="O33" s="62"/>
      <c r="P33" s="63"/>
    </row>
    <row r="34" spans="1:18" ht="15.65" customHeight="1" x14ac:dyDescent="0.25">
      <c r="A34" s="64" t="s">
        <v>49</v>
      </c>
      <c r="B34" s="121"/>
      <c r="C34" s="103">
        <f>Accounting!F53</f>
        <v>7902.4943310657591</v>
      </c>
      <c r="D34" s="103"/>
      <c r="E34" s="123"/>
      <c r="F34" s="122">
        <f>Accounting!F65</f>
        <v>-7902.4943310657591</v>
      </c>
      <c r="G34" s="102"/>
      <c r="H34" s="118"/>
      <c r="I34" s="103">
        <f>C34</f>
        <v>7902.4943310657591</v>
      </c>
      <c r="J34" s="119"/>
      <c r="K34" s="103"/>
      <c r="L34" s="103"/>
      <c r="M34" s="120"/>
      <c r="N34" s="171"/>
      <c r="O34" s="62"/>
      <c r="P34" s="63"/>
      <c r="R34" t="s">
        <v>154</v>
      </c>
    </row>
    <row r="35" spans="1:18" ht="15.65" customHeight="1" x14ac:dyDescent="0.25">
      <c r="A35" s="64" t="s">
        <v>0</v>
      </c>
      <c r="B35" s="121"/>
      <c r="C35" s="122">
        <f>Accounting!G55</f>
        <v>81016.628873771726</v>
      </c>
      <c r="D35" s="123">
        <f>Accounting!G66</f>
        <v>-81016.628873771726</v>
      </c>
      <c r="E35" s="123"/>
      <c r="F35" s="122"/>
      <c r="G35" s="102"/>
      <c r="H35" s="118">
        <f>C35</f>
        <v>81016.628873771726</v>
      </c>
      <c r="I35" s="103"/>
      <c r="J35" s="119"/>
      <c r="K35" s="103"/>
      <c r="L35" s="103"/>
      <c r="M35" s="120"/>
      <c r="N35" s="171"/>
      <c r="O35" s="62"/>
      <c r="P35" s="63"/>
      <c r="R35" t="s">
        <v>150</v>
      </c>
    </row>
    <row r="36" spans="1:18" ht="15.65" customHeight="1" thickBot="1" x14ac:dyDescent="0.3">
      <c r="A36" s="64" t="s">
        <v>50</v>
      </c>
      <c r="B36" s="121"/>
      <c r="C36" s="124"/>
      <c r="D36" s="125"/>
      <c r="E36" s="125">
        <f>Accounting!F70</f>
        <v>-85000</v>
      </c>
      <c r="F36" s="124"/>
      <c r="G36" s="102"/>
      <c r="H36" s="118"/>
      <c r="I36" s="103"/>
      <c r="J36" s="119"/>
      <c r="K36" s="103"/>
      <c r="L36" s="103"/>
      <c r="M36" s="120"/>
      <c r="N36" s="171"/>
      <c r="O36" s="62"/>
      <c r="P36" s="63"/>
    </row>
    <row r="37" spans="1:18" ht="14.95" thickBot="1" x14ac:dyDescent="0.3">
      <c r="A37" s="65" t="s">
        <v>52</v>
      </c>
      <c r="B37" s="66"/>
      <c r="C37" s="68"/>
      <c r="D37" s="68"/>
      <c r="E37" s="68"/>
      <c r="F37" s="68"/>
      <c r="G37" s="67"/>
      <c r="H37" s="126">
        <f t="shared" ref="H37:K37" si="2">SUM(H32:H36)</f>
        <v>81016.628873771726</v>
      </c>
      <c r="I37" s="126">
        <f t="shared" si="2"/>
        <v>7902.4943310657591</v>
      </c>
      <c r="J37" s="126">
        <f t="shared" si="2"/>
        <v>0</v>
      </c>
      <c r="K37" s="126">
        <f t="shared" si="2"/>
        <v>0</v>
      </c>
      <c r="L37" s="126">
        <f>SUM(L32:L36)</f>
        <v>243049.88662131518</v>
      </c>
      <c r="M37" s="126">
        <f>SUM(M32:M36)</f>
        <v>0</v>
      </c>
      <c r="N37" s="68"/>
      <c r="O37" s="68"/>
      <c r="P37" s="69"/>
    </row>
    <row r="38" spans="1:18" s="293" customFormat="1" thickBot="1" x14ac:dyDescent="0.3">
      <c r="A38" s="289" t="s">
        <v>41</v>
      </c>
      <c r="B38" s="289"/>
      <c r="C38" s="289"/>
      <c r="D38" s="289"/>
      <c r="E38" s="289"/>
      <c r="F38" s="289"/>
      <c r="G38" s="290">
        <f>SUM(B32:G36)</f>
        <v>0</v>
      </c>
      <c r="H38" s="291"/>
      <c r="I38" s="291"/>
      <c r="J38" s="291"/>
      <c r="K38" s="291"/>
      <c r="L38" s="291"/>
      <c r="M38" s="291"/>
      <c r="N38" s="292"/>
      <c r="O38" s="292"/>
      <c r="P38" s="292"/>
    </row>
    <row r="67" spans="1:1" x14ac:dyDescent="0.25">
      <c r="A67" t="s">
        <v>138</v>
      </c>
    </row>
  </sheetData>
  <mergeCells count="18">
    <mergeCell ref="B15:G15"/>
    <mergeCell ref="H15:M15"/>
    <mergeCell ref="N15:O15"/>
    <mergeCell ref="P15:P16"/>
    <mergeCell ref="B16:C16"/>
    <mergeCell ref="D16:G16"/>
    <mergeCell ref="N29:O29"/>
    <mergeCell ref="P29:P30"/>
    <mergeCell ref="B30:C30"/>
    <mergeCell ref="D30:G30"/>
    <mergeCell ref="B29:G29"/>
    <mergeCell ref="H29:M29"/>
    <mergeCell ref="B6:G6"/>
    <mergeCell ref="H6:M6"/>
    <mergeCell ref="N6:O6"/>
    <mergeCell ref="P6:P7"/>
    <mergeCell ref="B7:C7"/>
    <mergeCell ref="D7:G7"/>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vestamp xmlns="cf922d0c-7565-4a19-867a-78a71dd2f738" xsi:nil="true"/>
    <_ip_UnifiedCompliancePolicyUIAction xmlns="http://schemas.microsoft.com/sharepoint/v3" xsi:nil="true"/>
    <Time xmlns="cf922d0c-7565-4a19-867a-78a71dd2f738"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B453C2E56BC40827FBB9E03A7F75B" ma:contentTypeVersion="32" ma:contentTypeDescription="Create a new document." ma:contentTypeScope="" ma:versionID="04dd133d15aef2201c904d77d856316c">
  <xsd:schema xmlns:xsd="http://www.w3.org/2001/XMLSchema" xmlns:xs="http://www.w3.org/2001/XMLSchema" xmlns:p="http://schemas.microsoft.com/office/2006/metadata/properties" xmlns:ns1="http://schemas.microsoft.com/sharepoint/v3" xmlns:ns2="cf922d0c-7565-4a19-867a-78a71dd2f738" targetNamespace="http://schemas.microsoft.com/office/2006/metadata/properties" ma:root="true" ma:fieldsID="17203287061b73b82478b3aa300a02b0" ns1:_="" ns2:_="">
    <xsd:import namespace="http://schemas.microsoft.com/sharepoint/v3"/>
    <xsd:import namespace="cf922d0c-7565-4a19-867a-78a71dd2f738"/>
    <xsd:element name="properties">
      <xsd:complexType>
        <xsd:sequence>
          <xsd:element name="documentManagement">
            <xsd:complexType>
              <xsd:all>
                <xsd:element ref="ns2:savestamp" minOccurs="0"/>
                <xsd:element ref="ns2:Time"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922d0c-7565-4a19-867a-78a71dd2f738" elementFormDefault="qualified">
    <xsd:import namespace="http://schemas.microsoft.com/office/2006/documentManagement/types"/>
    <xsd:import namespace="http://schemas.microsoft.com/office/infopath/2007/PartnerControls"/>
    <xsd:element name="savestamp" ma:index="8" nillable="true" ma:displayName="save stamp" ma:format="DateTime" ma:internalName="savestamp">
      <xsd:simpleType>
        <xsd:restriction base="dms:DateTime"/>
      </xsd:simpleType>
    </xsd:element>
    <xsd:element name="Time" ma:index="9" nillable="true" ma:displayName="Time" ma:format="DateTime" ma:internalName="Tim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1CA2B-A6DC-43CE-89F8-0DF9E0FB8811}">
  <ds:schemaRefs>
    <ds:schemaRef ds:uri="http://schemas.microsoft.com/sharepoint/v3/contenttype/forms"/>
  </ds:schemaRefs>
</ds:datastoreItem>
</file>

<file path=customXml/itemProps2.xml><?xml version="1.0" encoding="utf-8"?>
<ds:datastoreItem xmlns:ds="http://schemas.openxmlformats.org/officeDocument/2006/customXml" ds:itemID="{56621C2B-E927-454D-8465-BCD7AE7457D8}">
  <ds:schemaRefs>
    <ds:schemaRef ds:uri="cf922d0c-7565-4a19-867a-78a71dd2f73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CB5DA1-0B02-4C99-A8FC-F64925EF2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922d0c-7565-4a19-867a-78a71dd2f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Scenario and Data</vt:lpstr>
      <vt:lpstr>Accounting</vt:lpstr>
      <vt:lpstr>Budgeting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16 example: initial measurement of the right-of-use asset and lease liability</dc:title>
  <dc:creator>MM</dc:creator>
  <cp:lastModifiedBy>Eleanor</cp:lastModifiedBy>
  <cp:lastPrinted>2019-08-15T09:38:57Z</cp:lastPrinted>
  <dcterms:created xsi:type="dcterms:W3CDTF">2018-10-06T14:44:45Z</dcterms:created>
  <dcterms:modified xsi:type="dcterms:W3CDTF">2021-10-21T16:08:10Z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0x010100430B453C2E56BC40827FBB9E03A7F75B</vt:lpwstr>
  </property>
</Properties>
</file>