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0" documentId="8_{DAFEECBD-0E64-4DCA-AF4A-AB4C7D4A2868}" xr6:coauthVersionLast="46" xr6:coauthVersionMax="46" xr10:uidLastSave="{00000000-0000-0000-0000-000000000000}"/>
  <bookViews>
    <workbookView xWindow="-109" yWindow="-109" windowWidth="26301" windowHeight="14305" xr2:uid="{C03BCAD2-5667-4A4C-BDD9-DA1FE675A5C1}"/>
  </bookViews>
  <sheets>
    <sheet name="Scenario and Data" sheetId="1" r:id="rId1"/>
    <sheet name="Accounting" sheetId="2" r:id="rId2"/>
    <sheet name="Budgeting"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15" l="1"/>
  <c r="L41" i="15"/>
  <c r="K41" i="15"/>
  <c r="J41" i="15"/>
  <c r="B40" i="15"/>
  <c r="M33" i="15"/>
  <c r="L33" i="15"/>
  <c r="K33" i="15"/>
  <c r="J33" i="15"/>
  <c r="E32" i="15"/>
  <c r="M18" i="15"/>
  <c r="L18" i="15"/>
  <c r="K18" i="15"/>
  <c r="J18" i="15"/>
  <c r="M10" i="15"/>
  <c r="L10" i="15"/>
  <c r="K10" i="15"/>
  <c r="J10" i="15"/>
  <c r="H10" i="15"/>
  <c r="D108" i="2"/>
  <c r="D93" i="2"/>
  <c r="D95" i="2" s="1"/>
  <c r="D86" i="2"/>
  <c r="D79" i="2"/>
  <c r="D81" i="2" s="1"/>
  <c r="D71" i="2"/>
  <c r="D73" i="2" s="1"/>
  <c r="D64" i="2"/>
  <c r="D57" i="2"/>
  <c r="D59" i="2" s="1"/>
  <c r="D47" i="2"/>
  <c r="D49" i="2" s="1"/>
  <c r="D40" i="2"/>
  <c r="C40" i="2"/>
  <c r="B40" i="2"/>
  <c r="C35" i="2"/>
  <c r="B33" i="2"/>
  <c r="E9" i="15" s="1"/>
  <c r="C29" i="2"/>
  <c r="D27" i="2"/>
  <c r="D33" i="2" s="1"/>
  <c r="B27" i="2"/>
  <c r="C9" i="15" s="1"/>
  <c r="C21" i="2"/>
  <c r="B21" i="2"/>
  <c r="C16" i="2"/>
  <c r="B14" i="2"/>
  <c r="B16" i="2" s="1"/>
  <c r="C9" i="2"/>
  <c r="D7" i="2"/>
  <c r="D14" i="2" s="1"/>
  <c r="D16" i="2" s="1"/>
  <c r="B7" i="2"/>
  <c r="B9" i="2" s="1"/>
  <c r="A139" i="1"/>
  <c r="C145" i="1" s="1"/>
  <c r="E48" i="2" s="1"/>
  <c r="A138" i="1"/>
  <c r="B143" i="1" s="1"/>
  <c r="C94" i="1"/>
  <c r="B101" i="2" s="1"/>
  <c r="B100" i="2" s="1"/>
  <c r="C93" i="1"/>
  <c r="B79" i="2" s="1"/>
  <c r="B78" i="2" s="1"/>
  <c r="C92" i="1"/>
  <c r="B57" i="2" s="1"/>
  <c r="B56" i="2" s="1"/>
  <c r="F32" i="15" s="1"/>
  <c r="E78" i="1"/>
  <c r="E77" i="1"/>
  <c r="E76" i="1"/>
  <c r="A89" i="1" l="1"/>
  <c r="B92" i="1" s="1"/>
  <c r="B35" i="2"/>
  <c r="D101" i="2"/>
  <c r="D103" i="2" s="1"/>
  <c r="B16" i="15"/>
  <c r="I16" i="15" s="1"/>
  <c r="I18" i="15" s="1"/>
  <c r="B39" i="15"/>
  <c r="I39" i="15" s="1"/>
  <c r="I41" i="15" s="1"/>
  <c r="E79" i="1"/>
  <c r="A109" i="1" s="1"/>
  <c r="B112" i="1" s="1"/>
  <c r="C144" i="1"/>
  <c r="E28" i="2" s="1"/>
  <c r="C40" i="15" s="1"/>
  <c r="H40" i="15" s="1"/>
  <c r="H41" i="15" s="1"/>
  <c r="D9" i="2"/>
  <c r="B29" i="2"/>
  <c r="E16" i="15"/>
  <c r="E54" i="2"/>
  <c r="E59" i="2" s="1"/>
  <c r="E49" i="2"/>
  <c r="D92" i="1"/>
  <c r="B45" i="2" s="1"/>
  <c r="G11" i="15"/>
  <c r="I9" i="15"/>
  <c r="I10" i="15" s="1"/>
  <c r="C100" i="1"/>
  <c r="C113" i="1"/>
  <c r="C70" i="2" s="1"/>
  <c r="C146" i="1"/>
  <c r="E72" i="2" s="1"/>
  <c r="C147" i="1"/>
  <c r="E94" i="2" s="1"/>
  <c r="C143" i="1"/>
  <c r="E8" i="2" s="1"/>
  <c r="C112" i="1"/>
  <c r="C114" i="1"/>
  <c r="C92" i="2" s="1"/>
  <c r="E39" i="15"/>
  <c r="D35" i="2"/>
  <c r="D29" i="2"/>
  <c r="E29" i="2" l="1"/>
  <c r="E32" i="2"/>
  <c r="C99" i="2"/>
  <c r="C103" i="2" s="1"/>
  <c r="C95" i="2"/>
  <c r="E73" i="2"/>
  <c r="E77" i="2"/>
  <c r="E81" i="2" s="1"/>
  <c r="C30" i="15"/>
  <c r="B53" i="2"/>
  <c r="B59" i="2" s="1"/>
  <c r="B49" i="2"/>
  <c r="C46" i="2"/>
  <c r="D112" i="1"/>
  <c r="C73" i="2"/>
  <c r="C77" i="2"/>
  <c r="C81" i="2" s="1"/>
  <c r="E92" i="1"/>
  <c r="B93" i="1" s="1"/>
  <c r="C17" i="15"/>
  <c r="E13" i="2"/>
  <c r="E9" i="2"/>
  <c r="C52" i="2"/>
  <c r="D101" i="1"/>
  <c r="B55" i="2" s="1"/>
  <c r="D143" i="1"/>
  <c r="B144" i="1" s="1"/>
  <c r="D144" i="1" s="1"/>
  <c r="B145" i="1" s="1"/>
  <c r="D145" i="1" s="1"/>
  <c r="B146" i="1" s="1"/>
  <c r="D146" i="1" s="1"/>
  <c r="B147" i="1" s="1"/>
  <c r="D147" i="1" s="1"/>
  <c r="E99" i="2"/>
  <c r="E103" i="2" s="1"/>
  <c r="E95" i="2"/>
  <c r="D40" i="15"/>
  <c r="G42" i="15" s="1"/>
  <c r="E35" i="2"/>
  <c r="E20" i="2" l="1"/>
  <c r="E16" i="2"/>
  <c r="D17" i="15"/>
  <c r="F29" i="15"/>
  <c r="B61" i="2"/>
  <c r="H17" i="15"/>
  <c r="H18" i="15" s="1"/>
  <c r="G19" i="15"/>
  <c r="B113" i="1"/>
  <c r="D113" i="1" s="1"/>
  <c r="E112" i="1"/>
  <c r="I30" i="15"/>
  <c r="I33" i="15" s="1"/>
  <c r="F30" i="15"/>
  <c r="C62" i="2"/>
  <c r="D28" i="15"/>
  <c r="D93" i="1"/>
  <c r="B69" i="2" s="1"/>
  <c r="C54" i="2"/>
  <c r="C59" i="2" s="1"/>
  <c r="C31" i="15"/>
  <c r="C49" i="2"/>
  <c r="B73" i="2" l="1"/>
  <c r="B76" i="2"/>
  <c r="B81" i="2" s="1"/>
  <c r="C84" i="2"/>
  <c r="C64" i="2"/>
  <c r="B114" i="1"/>
  <c r="D114" i="1" s="1"/>
  <c r="E93" i="1"/>
  <c r="B94" i="1" s="1"/>
  <c r="D31" i="15"/>
  <c r="G34" i="15" s="1"/>
  <c r="H31" i="15"/>
  <c r="H33" i="15" s="1"/>
  <c r="B64" i="2"/>
  <c r="E21" i="2"/>
  <c r="E39" i="2"/>
  <c r="B83" i="2" l="1"/>
  <c r="E113" i="1"/>
  <c r="D94" i="1"/>
  <c r="B91" i="2" s="1"/>
  <c r="B86" i="2"/>
  <c r="C86" i="2"/>
  <c r="C106" i="2"/>
  <c r="C108" i="2" s="1"/>
  <c r="E63" i="2"/>
  <c r="E40" i="2"/>
  <c r="E64" i="2" l="1"/>
  <c r="E85" i="2"/>
  <c r="E94" i="1"/>
  <c r="E114" i="1" s="1"/>
  <c r="B95" i="2"/>
  <c r="B98" i="2"/>
  <c r="E107" i="2" l="1"/>
  <c r="E108" i="2" s="1"/>
  <c r="E86" i="2"/>
  <c r="B103" i="2"/>
  <c r="B105" i="2"/>
  <c r="B108" i="2" s="1"/>
</calcChain>
</file>

<file path=xl/sharedStrings.xml><?xml version="1.0" encoding="utf-8"?>
<sst xmlns="http://schemas.openxmlformats.org/spreadsheetml/2006/main" count="349" uniqueCount="171">
  <si>
    <t>Depreciation</t>
  </si>
  <si>
    <t>I &amp; E</t>
  </si>
  <si>
    <t>Accumulated Depreciation</t>
  </si>
  <si>
    <t>TOTAL</t>
  </si>
  <si>
    <t>Lessee (Lease)</t>
  </si>
  <si>
    <t>Lessor (Lease)</t>
  </si>
  <si>
    <t>NBV opening (1 Apr)</t>
  </si>
  <si>
    <t>LESSOR</t>
  </si>
  <si>
    <t>LESSEE</t>
  </si>
  <si>
    <t>Lessee (Right of Use Asset)</t>
  </si>
  <si>
    <t>Lessor (Asset)</t>
  </si>
  <si>
    <t>Cash Lease payment</t>
  </si>
  <si>
    <t>BALANCE SHEET</t>
  </si>
  <si>
    <t xml:space="preserve">Closing </t>
  </si>
  <si>
    <t>Lease liability</t>
  </si>
  <si>
    <t>Lease Liability C/F</t>
  </si>
  <si>
    <t>Right of Use of Asset NBV C/F</t>
  </si>
  <si>
    <t>Payment</t>
  </si>
  <si>
    <t>Date of payment</t>
  </si>
  <si>
    <t>Discount Factor</t>
  </si>
  <si>
    <t>Discounted Amount</t>
  </si>
  <si>
    <t>Year</t>
  </si>
  <si>
    <t>Opening (1 Apr)</t>
  </si>
  <si>
    <t>BALANCE SHEET Movements</t>
  </si>
  <si>
    <t>Lease Unwinding of Discount</t>
  </si>
  <si>
    <t>Cost Value</t>
  </si>
  <si>
    <t>NBV Closing (31 Mar)</t>
  </si>
  <si>
    <t>Net Book Value</t>
  </si>
  <si>
    <t>Scenario details</t>
  </si>
  <si>
    <t>ACCOUNTS</t>
  </si>
  <si>
    <t>BUDGETS</t>
  </si>
  <si>
    <t>NATIONAL ACCOUNTS</t>
  </si>
  <si>
    <t>OSCAR coding</t>
  </si>
  <si>
    <t>SOCNE
("I&amp;E")</t>
  </si>
  <si>
    <t>SOFP
("Bal sheet")</t>
  </si>
  <si>
    <t>RDEL RF</t>
  </si>
  <si>
    <t>RDEL NRF</t>
  </si>
  <si>
    <t>RDEL Total</t>
  </si>
  <si>
    <t>RAME</t>
  </si>
  <si>
    <t>CDEL</t>
  </si>
  <si>
    <t>CAME</t>
  </si>
  <si>
    <t>PSNB</t>
  </si>
  <si>
    <t>PSND</t>
  </si>
  <si>
    <t>Total budgeting Department A</t>
  </si>
  <si>
    <t>Check Accounting DR/CR</t>
  </si>
  <si>
    <t>Worked Example</t>
  </si>
  <si>
    <t>Commencement date</t>
  </si>
  <si>
    <t>LESSEE - Liability (IFRS 16.26)</t>
  </si>
  <si>
    <t>LESSEE - ROU Asset (IFRS 16.23)</t>
  </si>
  <si>
    <t>Diff to liability</t>
  </si>
  <si>
    <t>closing (31 Mar)</t>
  </si>
  <si>
    <t>NBV closing (31 Mar)</t>
  </si>
  <si>
    <t>ROU Asset</t>
  </si>
  <si>
    <t>Lease Liability</t>
  </si>
  <si>
    <t>Interest</t>
  </si>
  <si>
    <t>Cash Paid</t>
  </si>
  <si>
    <t>Lease Income</t>
  </si>
  <si>
    <t xml:space="preserve">Total budgeting </t>
  </si>
  <si>
    <t>Income</t>
  </si>
  <si>
    <t>Expense</t>
  </si>
  <si>
    <t>Assets</t>
  </si>
  <si>
    <t>Cash</t>
  </si>
  <si>
    <t>Liability</t>
  </si>
  <si>
    <t>Equity</t>
  </si>
  <si>
    <t>In the above scenario there is no impact of foreign currencies movements on the lease liabilities. Should there be a transactions incurred in foreign currency the lessee will recognise in profit and loss</t>
  </si>
  <si>
    <t xml:space="preserve">any exchange differences relating to lease liabilities denominated in a foreign currency in the period they are incurred (IFRS16 BC198). </t>
  </si>
  <si>
    <t>* Depreciation scores to NRF RDEL for Providers</t>
  </si>
  <si>
    <t>Underlying Asset Depreciation</t>
  </si>
  <si>
    <t xml:space="preserve">LESSEE </t>
  </si>
  <si>
    <t xml:space="preserve">LESSOR </t>
  </si>
  <si>
    <t>Underlying Asset Dep'n</t>
  </si>
  <si>
    <t xml:space="preserve">Lease liability </t>
  </si>
  <si>
    <t>IFRS16 Worked Example - Transition - Cumulative Catch Up</t>
  </si>
  <si>
    <t>Operating Lease Payments under IAS 17</t>
  </si>
  <si>
    <t xml:space="preserve">On transition comparative amounts are not restated and the liability is calculated as the present value of the three outstanding </t>
  </si>
  <si>
    <t>to the liability. The net impact on the statement of the financial position as at the date of transition is NIL (asset = liability)</t>
  </si>
  <si>
    <t>Payment (1 April)</t>
  </si>
  <si>
    <t>Book value of the right-of use asset on transition</t>
  </si>
  <si>
    <t xml:space="preserve">Lease liability on transition: </t>
  </si>
  <si>
    <t>Transition to IFRS 16</t>
  </si>
  <si>
    <t>Annual Depreciation (10 years - straight line)</t>
  </si>
  <si>
    <t>Underlying Asset NBV C/F</t>
  </si>
  <si>
    <t xml:space="preserve">Right of use of asset Lease </t>
  </si>
  <si>
    <t>Lease liability - recognition</t>
  </si>
  <si>
    <t>Year 2 (IAS 17)</t>
  </si>
  <si>
    <t>Year 3 (IFRS 16)</t>
  </si>
  <si>
    <t>Lease Rental</t>
  </si>
  <si>
    <r>
      <t xml:space="preserve">Transition - </t>
    </r>
    <r>
      <rPr>
        <u/>
        <sz val="11"/>
        <color rgb="FFFF0000"/>
        <rFont val="Calibri"/>
        <family val="2"/>
        <scheme val="minor"/>
      </rPr>
      <t>note 6</t>
    </r>
  </si>
  <si>
    <r>
      <t xml:space="preserve">Interest Expense - </t>
    </r>
    <r>
      <rPr>
        <sz val="11"/>
        <color rgb="FFFF0000"/>
        <rFont val="Calibri"/>
        <family val="2"/>
        <scheme val="minor"/>
      </rPr>
      <t>note 3</t>
    </r>
  </si>
  <si>
    <r>
      <t xml:space="preserve">Depreciation - </t>
    </r>
    <r>
      <rPr>
        <sz val="11"/>
        <color rgb="FFFF0000"/>
        <rFont val="Calibri"/>
        <family val="2"/>
        <scheme val="minor"/>
      </rPr>
      <t>note 2</t>
    </r>
  </si>
  <si>
    <t>On transition to IFRS 16 Lessee recognises RoU Asset</t>
  </si>
  <si>
    <t>Recognition of the lease liability = RoU asset</t>
  </si>
  <si>
    <t>Cash payment - annual lease</t>
  </si>
  <si>
    <t>Lessor's depreciation charge</t>
  </si>
  <si>
    <t>Lessee recognises lease interest cost</t>
  </si>
  <si>
    <t>Lessee depreciates the RoU asset over remaining term of the lease</t>
  </si>
  <si>
    <t>On cumulative catch up there is no CDEL impact</t>
  </si>
  <si>
    <t>Depreciation scores to RF RDEL</t>
  </si>
  <si>
    <t>Summary of Notes and Relevant Guidance</t>
  </si>
  <si>
    <t>Objectives</t>
  </si>
  <si>
    <t>1. Scenario and Data</t>
  </si>
  <si>
    <t>2. Accounting</t>
  </si>
  <si>
    <t>3. Budgeting</t>
  </si>
  <si>
    <t>Firstly, We need to complete few calculations based on the scenario details provided above. These calculations are:</t>
  </si>
  <si>
    <t>For Lessee:</t>
  </si>
  <si>
    <t xml:space="preserve">Calculate lease liability  </t>
  </si>
  <si>
    <t>Calculate value of the RoU asset considering any potential upfront payments, lease incentives etc.</t>
  </si>
  <si>
    <t>For Lessor:</t>
  </si>
  <si>
    <t>Calculate lease rental income that will be recognised in the P&amp;L</t>
  </si>
  <si>
    <t>Calculate the depreciation charge for the underlying asset.</t>
  </si>
  <si>
    <t xml:space="preserve">To note: This is an operating lease. Lessor does not recognise lease receivable on the balance sheet and therefore is not required to calculate the rate implicit in the lease. </t>
  </si>
  <si>
    <t>No exemptions apply in this scenario. The RoU asset is not considered to be low value. The arrangement does not meet definition of a short-term lease (IFRS16.5-8) (IFRS16 B3-B8)</t>
  </si>
  <si>
    <t xml:space="preserve">The underlying asset is depreciated by the lessor on a straight line basis over 10 years. </t>
  </si>
  <si>
    <t xml:space="preserve">The underlying asset is depreciated by lessor in line with the lessor's policy and in accordance with IAS 16 (IFRS16.84). </t>
  </si>
  <si>
    <t>The lessee is accounting for the interest expense in  the P&amp;L separately from depreciation expense of the ROU asset (IFRS16.49) (IFRS16 BC209)</t>
  </si>
  <si>
    <t xml:space="preserve">The discount rate (5%) has been provided. The rate implicit in the contract is the rate of interest that causes the present value of (a) the lease payments and (b) the unguaranteed residual value to equal the sum of (i) </t>
  </si>
  <si>
    <t xml:space="preserve">On transition to IFRS 16 the entities use cumulative catch up method as mandated by FReM. </t>
  </si>
  <si>
    <t>In the first two years of the lease both entities account for income / expenditure under IAS 17</t>
  </si>
  <si>
    <t>The following accounting entries need to be made by the lessee on transition to IFRS 16:</t>
  </si>
  <si>
    <t>Calculate lease payments under IAS 17</t>
  </si>
  <si>
    <t>Calculate PV of future lease payments using the discount rate on transition to IFRS 16</t>
  </si>
  <si>
    <t>It increases every year due to unwinding of discount (charged as finance costs in P/L) and decreases with each payment made.</t>
  </si>
  <si>
    <t>The RoU asset is depreciated by the lessee over the term of the lease (3 years)</t>
  </si>
  <si>
    <t>LESSOR - underlying asset - calculation of depreciation</t>
  </si>
  <si>
    <t xml:space="preserve">Underlying asset depreciation </t>
  </si>
  <si>
    <t>Lease (Income) / Expenditure</t>
  </si>
  <si>
    <t>Lease Interest expenditure</t>
  </si>
  <si>
    <t>Dr</t>
  </si>
  <si>
    <t>Cr</t>
  </si>
  <si>
    <t>Recognition of right-of-use asset</t>
  </si>
  <si>
    <t>Recognition of lease liability</t>
  </si>
  <si>
    <t xml:space="preserve">LESSOR - underlying Asset </t>
  </si>
  <si>
    <t>As mentioned above, the lease liability represents present value of future payments . I.e. 1,000 x 3 years discounted by rate provided in the scenario (5%)</t>
  </si>
  <si>
    <t xml:space="preserve">As the value of the recognised ROU asset is equal to the value of the liability on the date of transition no adjustment to the opening balances in equity is required </t>
  </si>
  <si>
    <t xml:space="preserve">The lessor's lease income equals the value of the annual payments. In this scenario the transition to IFRS 16 will not have an impact on the accounting for income by the lessor. </t>
  </si>
  <si>
    <t>Step 1</t>
  </si>
  <si>
    <t>Step 2</t>
  </si>
  <si>
    <t>Step 3</t>
  </si>
  <si>
    <t>Step 4</t>
  </si>
  <si>
    <t>Step 5</t>
  </si>
  <si>
    <t>Step 6</t>
  </si>
  <si>
    <t>Step 7</t>
  </si>
  <si>
    <t>and decide what depreciation period of the RoU asset is appropriate considering length of the lease and the useful life of the asset</t>
  </si>
  <si>
    <t>The lease is assessed to be an  operating lease which means that the underlying asset remains on the lessor's balance sheet.</t>
  </si>
  <si>
    <t>the fair value of the underlying asset and (ii) any initial direct costs of the lessor. If this rate is not readily available entities will use interest rates published by HMT</t>
  </si>
  <si>
    <t>rentals of £1,000, discounted using the incremental borrowing rate of 5%. The asset is then set equal</t>
  </si>
  <si>
    <t>Using the present value of the lease payments We can calculate the lease liability.</t>
  </si>
  <si>
    <t>TOTAL MOVEMENTS</t>
  </si>
  <si>
    <t>Year 1 treatment will mirror year 2 treatment and years 4 and 5 will mirror approach in operating lease worked example</t>
  </si>
  <si>
    <t>2022-23</t>
  </si>
  <si>
    <t>There are three tabs in this workbook:</t>
  </si>
  <si>
    <t>Identify the incremental borrowing rate that can be used to calculate present value of the future lease payments</t>
  </si>
  <si>
    <t xml:space="preserve">Incremental Borrowing Rate </t>
  </si>
  <si>
    <t>The purpose of this example is to show accounting entries and budgeting impact of the operating lease arrangement between two entities.</t>
  </si>
  <si>
    <t>Two entities, entity A (Lessee) and entity B (Lessor) enter into a lease agreement on the 1st of April 2020. The lease agreement term is 5 years and there is no option to extend the contract nor there is an option to purchase the asset by the lessee. Five payments of £1,000 each are made at the beginning of each year. The lessor's assessment is that this arrangement represents an operating lease. The incremental borrowing rate is 5%. The right-of-use asset is depreciated by the lessor on a straight line basis.</t>
  </si>
  <si>
    <t>The first two years of the lease are accounted for under IAS 17. On the 1st of April 2022 the entities adopt IFRS 16 and the impact of the transition to the new standard is calculated below.</t>
  </si>
  <si>
    <t>On the 1st of April 2022 both entities adopt IFRS 16</t>
  </si>
  <si>
    <t>The contract starts on 1st April 2020 and the discount rate has been provided in the scenario.</t>
  </si>
  <si>
    <t>Calculation of the PV of future payments on transition on 1st of April 2022</t>
  </si>
  <si>
    <t>2023-24</t>
  </si>
  <si>
    <t>2024-25</t>
  </si>
  <si>
    <t>2018-21</t>
  </si>
  <si>
    <t>2019-22</t>
  </si>
  <si>
    <t>2020-23</t>
  </si>
  <si>
    <t>2021-24</t>
  </si>
  <si>
    <t>2022-25</t>
  </si>
  <si>
    <t>YEAR 1 (31/03/2023)</t>
  </si>
  <si>
    <t>YEAR 2 (31/03/2024)</t>
  </si>
  <si>
    <t>YEAR 3 (31/03/2025)</t>
  </si>
  <si>
    <t>YEAR 4 (31/03/2026)</t>
  </si>
  <si>
    <t>YEAR 5 (31/03/2027)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</si>
</sst>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0"/>
    <numFmt numFmtId="165" formatCode="#,##0;\(#,##0\);&quot;-&quot;"/>
    <numFmt numFmtId="166" formatCode="#,##0;[Red]\(#,##0\)"/>
    <numFmt numFmtId="167" formatCode="_-* #,##0_-;\-* #,##0_-;_-* &quot;-&quot;??_-;_-@_-"/>
    <numFmt numFmtId="168" formatCode="#,##0.0;\(#,##0.0\);&quot;-&quot;"/>
    <numFmt numFmtId="169" formatCode="#,##0.0;[Red]\(#,##0.0\)"/>
    <numFmt numFmtId="170" formatCode="#,##0;[Red]#,##0"/>
  </numFmts>
  <fonts count="18" x14ac:knownFonts="1">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i/>
      <sz val="11"/>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10"/>
      <name val="Calibri"/>
      <family val="2"/>
      <scheme val="minor"/>
    </font>
    <font>
      <b/>
      <sz val="12"/>
      <color theme="1"/>
      <name val="Calibri"/>
      <family val="2"/>
      <scheme val="minor"/>
    </font>
    <font>
      <sz val="10"/>
      <color rgb="FFFF0000"/>
      <name val="Calibri"/>
      <family val="2"/>
      <scheme val="minor"/>
    </font>
    <font>
      <u/>
      <sz val="11"/>
      <color rgb="FFFF0000"/>
      <name val="Calibri"/>
      <family val="2"/>
      <scheme val="minor"/>
    </font>
    <font>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8" fillId="0" borderId="0" applyFont="0" applyFill="0" applyBorder="0" applyAlignment="0" applyProtection="0"/>
  </cellStyleXfs>
  <cellXfs count="285">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1" fillId="0" borderId="0" xfId="0" applyFont="1" applyAlignment="1">
      <alignment horizontal="center"/>
    </xf>
    <xf numFmtId="166" fontId="0" fillId="0" borderId="0" xfId="0" applyNumberFormat="1" applyAlignment="1">
      <alignment horizontal="center"/>
    </xf>
    <xf numFmtId="0" fontId="0" fillId="0" borderId="0" xfId="0" applyBorder="1" applyAlignment="1">
      <alignment horizontal="center"/>
    </xf>
    <xf numFmtId="0" fontId="0" fillId="0" borderId="0" xfId="0" applyFont="1" applyAlignment="1">
      <alignment horizontal="center"/>
    </xf>
    <xf numFmtId="0" fontId="0" fillId="2" borderId="0" xfId="0" applyNumberFormat="1" applyFill="1" applyAlignment="1">
      <alignment horizontal="left"/>
    </xf>
    <xf numFmtId="0" fontId="0" fillId="0" borderId="0" xfId="0" applyFont="1" applyAlignment="1">
      <alignment horizontal="left"/>
    </xf>
    <xf numFmtId="0" fontId="0" fillId="0" borderId="6" xfId="0" applyBorder="1" applyAlignment="1">
      <alignment horizontal="center"/>
    </xf>
    <xf numFmtId="0" fontId="0" fillId="0" borderId="7" xfId="0" applyFont="1"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7" xfId="0" applyNumberFormat="1" applyFont="1" applyBorder="1" applyAlignment="1">
      <alignment horizontal="center"/>
    </xf>
    <xf numFmtId="166" fontId="0" fillId="0" borderId="6" xfId="0" applyNumberFormat="1" applyFill="1" applyBorder="1" applyAlignment="1">
      <alignment horizontal="center"/>
    </xf>
    <xf numFmtId="0" fontId="0" fillId="0" borderId="7" xfId="0" applyFont="1" applyFill="1" applyBorder="1" applyAlignment="1">
      <alignment horizontal="center"/>
    </xf>
    <xf numFmtId="0" fontId="0" fillId="0" borderId="6" xfId="0" applyFill="1" applyBorder="1" applyAlignment="1">
      <alignment horizontal="center"/>
    </xf>
    <xf numFmtId="166" fontId="0" fillId="0" borderId="7" xfId="0" applyNumberFormat="1" applyFill="1" applyBorder="1" applyAlignment="1">
      <alignment horizontal="center"/>
    </xf>
    <xf numFmtId="0" fontId="0" fillId="0" borderId="7" xfId="0" applyBorder="1" applyAlignment="1">
      <alignment horizontal="center"/>
    </xf>
    <xf numFmtId="0" fontId="0" fillId="0" borderId="14" xfId="0" applyBorder="1" applyAlignment="1">
      <alignment horizontal="center"/>
    </xf>
    <xf numFmtId="166" fontId="0" fillId="0" borderId="14" xfId="0" applyNumberFormat="1" applyBorder="1" applyAlignment="1">
      <alignment horizontal="center"/>
    </xf>
    <xf numFmtId="0" fontId="5" fillId="0" borderId="0" xfId="0" applyFont="1" applyAlignment="1">
      <alignment horizontal="left"/>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165" fontId="0" fillId="2" borderId="0" xfId="0" applyNumberFormat="1" applyFill="1" applyAlignment="1">
      <alignment horizontal="center"/>
    </xf>
    <xf numFmtId="14" fontId="0" fillId="2" borderId="0" xfId="0" applyNumberFormat="1" applyFill="1" applyAlignment="1">
      <alignment horizontal="center"/>
    </xf>
    <xf numFmtId="4" fontId="1" fillId="2" borderId="0" xfId="0" applyNumberFormat="1" applyFont="1" applyFill="1" applyAlignment="1">
      <alignment horizontal="center"/>
    </xf>
    <xf numFmtId="166" fontId="0" fillId="0" borderId="14" xfId="0" applyNumberFormat="1" applyFill="1" applyBorder="1" applyAlignment="1">
      <alignment horizontal="center"/>
    </xf>
    <xf numFmtId="0" fontId="0" fillId="0" borderId="4" xfId="0" applyBorder="1" applyAlignment="1">
      <alignment horizontal="center"/>
    </xf>
    <xf numFmtId="0" fontId="0" fillId="0" borderId="5" xfId="0" applyFont="1" applyBorder="1" applyAlignment="1">
      <alignment horizontal="center"/>
    </xf>
    <xf numFmtId="166" fontId="0" fillId="0" borderId="5" xfId="0" applyNumberFormat="1" applyBorder="1" applyAlignment="1">
      <alignment horizontal="center"/>
    </xf>
    <xf numFmtId="166" fontId="0" fillId="0" borderId="15" xfId="0" applyNumberFormat="1" applyBorder="1" applyAlignment="1">
      <alignment horizontal="center"/>
    </xf>
    <xf numFmtId="166" fontId="0" fillId="0" borderId="15" xfId="0" applyNumberFormat="1" applyFill="1" applyBorder="1" applyAlignment="1">
      <alignment horizontal="center"/>
    </xf>
    <xf numFmtId="0" fontId="3"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166" fontId="0" fillId="0" borderId="10" xfId="0" applyNumberFormat="1" applyFill="1" applyBorder="1" applyAlignment="1">
      <alignment horizontal="center"/>
    </xf>
    <xf numFmtId="166" fontId="0" fillId="0" borderId="7" xfId="0" applyNumberFormat="1" applyFont="1" applyFill="1" applyBorder="1" applyAlignment="1">
      <alignment horizontal="center"/>
    </xf>
    <xf numFmtId="0" fontId="0" fillId="0" borderId="14" xfId="0" applyFill="1" applyBorder="1" applyAlignment="1">
      <alignment horizontal="center"/>
    </xf>
    <xf numFmtId="0" fontId="0" fillId="0" borderId="14" xfId="0" applyFont="1" applyFill="1" applyBorder="1" applyAlignment="1">
      <alignment horizontal="center"/>
    </xf>
    <xf numFmtId="0" fontId="0" fillId="0" borderId="0" xfId="0" applyFill="1" applyBorder="1" applyAlignment="1">
      <alignment horizontal="center"/>
    </xf>
    <xf numFmtId="0" fontId="0" fillId="0" borderId="0" xfId="0" applyFont="1" applyFill="1" applyBorder="1" applyAlignment="1">
      <alignment horizontal="center"/>
    </xf>
    <xf numFmtId="0" fontId="0" fillId="0" borderId="6" xfId="0" applyFont="1" applyFill="1" applyBorder="1" applyAlignment="1">
      <alignment horizontal="center"/>
    </xf>
    <xf numFmtId="166" fontId="0" fillId="0" borderId="6" xfId="0" applyNumberFormat="1" applyFont="1" applyFill="1" applyBorder="1" applyAlignment="1">
      <alignment horizontal="center"/>
    </xf>
    <xf numFmtId="0" fontId="0" fillId="0" borderId="0" xfId="0" applyFont="1" applyFill="1" applyAlignment="1">
      <alignment horizontal="center"/>
    </xf>
    <xf numFmtId="0" fontId="1" fillId="0" borderId="0" xfId="0" applyFont="1" applyFill="1" applyBorder="1" applyAlignment="1">
      <alignment horizontal="left"/>
    </xf>
    <xf numFmtId="0" fontId="0" fillId="0" borderId="4" xfId="0" applyFont="1" applyFill="1" applyBorder="1" applyAlignment="1">
      <alignment horizontal="center"/>
    </xf>
    <xf numFmtId="166" fontId="0" fillId="0" borderId="8" xfId="0" applyNumberFormat="1" applyFill="1" applyBorder="1" applyAlignment="1">
      <alignment horizontal="center"/>
    </xf>
    <xf numFmtId="0" fontId="3" fillId="2" borderId="0" xfId="0" applyFont="1" applyFill="1" applyAlignment="1">
      <alignment horizontal="left"/>
    </xf>
    <xf numFmtId="3" fontId="10" fillId="0" borderId="22" xfId="0" applyNumberFormat="1" applyFont="1" applyBorder="1" applyAlignment="1">
      <alignment horizontal="center" vertical="top" wrapText="1"/>
    </xf>
    <xf numFmtId="3" fontId="10" fillId="0" borderId="21" xfId="0" applyNumberFormat="1" applyFont="1" applyFill="1" applyBorder="1" applyAlignment="1">
      <alignment horizontal="center" vertical="top" wrapText="1"/>
    </xf>
    <xf numFmtId="3" fontId="10" fillId="0" borderId="23" xfId="0" applyNumberFormat="1" applyFont="1" applyFill="1" applyBorder="1" applyAlignment="1">
      <alignment horizontal="center" vertical="top" wrapText="1"/>
    </xf>
    <xf numFmtId="3" fontId="10" fillId="0" borderId="22" xfId="0" applyNumberFormat="1" applyFont="1" applyFill="1" applyBorder="1" applyAlignment="1">
      <alignment horizontal="center" vertical="top" wrapText="1"/>
    </xf>
    <xf numFmtId="3" fontId="9" fillId="0" borderId="27" xfId="0" applyNumberFormat="1" applyFont="1" applyBorder="1" applyAlignment="1">
      <alignment horizontal="right" vertical="top" wrapText="1"/>
    </xf>
    <xf numFmtId="0" fontId="0" fillId="0" borderId="25" xfId="0" applyBorder="1" applyAlignment="1">
      <alignment vertical="top"/>
    </xf>
    <xf numFmtId="3" fontId="9" fillId="0" borderId="25" xfId="0" applyNumberFormat="1" applyFont="1" applyBorder="1" applyAlignment="1">
      <alignment vertical="top" wrapText="1"/>
    </xf>
    <xf numFmtId="3" fontId="11" fillId="0" borderId="1" xfId="0" applyNumberFormat="1" applyFont="1" applyBorder="1" applyAlignment="1">
      <alignment vertical="top" wrapText="1"/>
    </xf>
    <xf numFmtId="3" fontId="11" fillId="4" borderId="1" xfId="0" applyNumberFormat="1" applyFont="1" applyFill="1" applyBorder="1" applyAlignment="1">
      <alignment horizontal="right" vertical="top" wrapText="1"/>
    </xf>
    <xf numFmtId="3" fontId="11" fillId="4" borderId="3" xfId="0" applyNumberFormat="1" applyFont="1" applyFill="1" applyBorder="1" applyAlignment="1">
      <alignment horizontal="right" vertical="top" wrapText="1"/>
    </xf>
    <xf numFmtId="3" fontId="11" fillId="4" borderId="2" xfId="0" applyNumberFormat="1" applyFont="1" applyFill="1" applyBorder="1" applyAlignment="1">
      <alignment horizontal="right" vertical="top" wrapText="1"/>
    </xf>
    <xf numFmtId="0" fontId="12" fillId="4" borderId="3" xfId="0" applyFont="1" applyFill="1" applyBorder="1" applyAlignment="1">
      <alignment vertical="top"/>
    </xf>
    <xf numFmtId="3" fontId="6" fillId="0" borderId="0" xfId="0" applyNumberFormat="1" applyFont="1" applyAlignment="1">
      <alignment vertical="top"/>
    </xf>
    <xf numFmtId="3" fontId="7" fillId="0" borderId="32" xfId="0" applyNumberFormat="1" applyFont="1" applyBorder="1" applyAlignment="1">
      <alignment vertical="top"/>
    </xf>
    <xf numFmtId="0" fontId="0" fillId="0" borderId="0" xfId="0" applyFill="1" applyAlignment="1">
      <alignment vertical="top"/>
    </xf>
    <xf numFmtId="0" fontId="0" fillId="0" borderId="0" xfId="0" applyAlignment="1">
      <alignment vertical="top"/>
    </xf>
    <xf numFmtId="0" fontId="0" fillId="2" borderId="0" xfId="0" applyFill="1" applyBorder="1" applyAlignment="1">
      <alignment horizontal="center"/>
    </xf>
    <xf numFmtId="164" fontId="0" fillId="2" borderId="0" xfId="0" applyNumberFormat="1" applyFill="1" applyBorder="1" applyAlignment="1">
      <alignment horizontal="center"/>
    </xf>
    <xf numFmtId="0" fontId="0" fillId="2" borderId="0" xfId="0" applyFill="1" applyBorder="1"/>
    <xf numFmtId="3" fontId="10" fillId="3" borderId="16" xfId="0" applyNumberFormat="1" applyFont="1" applyFill="1" applyBorder="1" applyAlignment="1">
      <alignment horizontal="center" vertical="top"/>
    </xf>
    <xf numFmtId="3" fontId="10" fillId="0" borderId="20" xfId="0" applyNumberFormat="1" applyFont="1" applyBorder="1" applyAlignment="1">
      <alignment vertical="center" wrapText="1"/>
    </xf>
    <xf numFmtId="0" fontId="0" fillId="2" borderId="0" xfId="0" applyFill="1" applyBorder="1" applyAlignment="1">
      <alignment horizontal="left"/>
    </xf>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xf numFmtId="0" fontId="0" fillId="0" borderId="0" xfId="0" applyNumberFormat="1" applyFill="1" applyAlignment="1">
      <alignment horizontal="left"/>
    </xf>
    <xf numFmtId="0" fontId="0" fillId="0" borderId="0" xfId="0" applyFill="1" applyBorder="1"/>
    <xf numFmtId="164" fontId="0" fillId="0" borderId="0" xfId="0" applyNumberFormat="1" applyFill="1" applyBorder="1" applyAlignment="1">
      <alignment horizontal="center"/>
    </xf>
    <xf numFmtId="164" fontId="1" fillId="0" borderId="0" xfId="0" applyNumberFormat="1" applyFont="1" applyFill="1" applyBorder="1" applyAlignment="1">
      <alignment horizontal="right"/>
    </xf>
    <xf numFmtId="0" fontId="1" fillId="0" borderId="0" xfId="0" applyFont="1" applyFill="1" applyBorder="1" applyAlignment="1">
      <alignment horizontal="right"/>
    </xf>
    <xf numFmtId="164" fontId="0" fillId="0" borderId="0" xfId="0" applyNumberFormat="1" applyFill="1" applyBorder="1"/>
    <xf numFmtId="3" fontId="1" fillId="0" borderId="0" xfId="0" applyNumberFormat="1" applyFont="1" applyFill="1" applyAlignment="1">
      <alignment horizontal="left"/>
    </xf>
    <xf numFmtId="3" fontId="1" fillId="0" borderId="0" xfId="0" applyNumberFormat="1" applyFont="1" applyFill="1"/>
    <xf numFmtId="3" fontId="0" fillId="0" borderId="0" xfId="0" applyNumberFormat="1" applyFill="1"/>
    <xf numFmtId="3" fontId="0" fillId="0" borderId="0" xfId="0" applyNumberFormat="1" applyFill="1" applyAlignment="1">
      <alignment horizontal="left"/>
    </xf>
    <xf numFmtId="49" fontId="0" fillId="0" borderId="0" xfId="1" applyNumberFormat="1" applyFont="1" applyFill="1"/>
    <xf numFmtId="165" fontId="0" fillId="0" borderId="0" xfId="0" applyNumberFormat="1" applyFill="1" applyAlignment="1">
      <alignment horizontal="left"/>
    </xf>
    <xf numFmtId="14" fontId="0" fillId="2" borderId="0" xfId="0" applyNumberFormat="1" applyFill="1" applyBorder="1" applyAlignment="1">
      <alignment horizontal="center"/>
    </xf>
    <xf numFmtId="14" fontId="0" fillId="2" borderId="0" xfId="0" applyNumberFormat="1" applyFill="1" applyBorder="1" applyAlignment="1">
      <alignment horizontal="left"/>
    </xf>
    <xf numFmtId="165" fontId="9" fillId="0" borderId="27" xfId="0" applyNumberFormat="1" applyFont="1" applyBorder="1" applyAlignment="1">
      <alignment horizontal="right" vertical="top" wrapText="1"/>
    </xf>
    <xf numFmtId="165" fontId="9" fillId="0" borderId="26" xfId="0" applyNumberFormat="1" applyFont="1" applyFill="1" applyBorder="1" applyAlignment="1">
      <alignment horizontal="right" vertical="top" wrapText="1"/>
    </xf>
    <xf numFmtId="165" fontId="9" fillId="0" borderId="27" xfId="0" applyNumberFormat="1" applyFont="1" applyFill="1" applyBorder="1" applyAlignment="1">
      <alignment horizontal="right" vertical="top" wrapText="1"/>
    </xf>
    <xf numFmtId="165" fontId="9" fillId="0" borderId="29" xfId="0" applyNumberFormat="1" applyFont="1" applyFill="1" applyBorder="1" applyAlignment="1">
      <alignment horizontal="right" vertical="top" wrapText="1"/>
    </xf>
    <xf numFmtId="0" fontId="1" fillId="0" borderId="24" xfId="0" applyFont="1" applyBorder="1" applyAlignment="1">
      <alignment horizontal="center" vertical="top" wrapText="1"/>
    </xf>
    <xf numFmtId="3" fontId="10" fillId="0" borderId="24" xfId="0" applyNumberFormat="1" applyFont="1" applyBorder="1" applyAlignment="1">
      <alignment vertical="center" wrapText="1"/>
    </xf>
    <xf numFmtId="3" fontId="10" fillId="0" borderId="27" xfId="0" applyNumberFormat="1" applyFont="1" applyBorder="1" applyAlignment="1">
      <alignment horizontal="center" vertical="top" wrapText="1"/>
    </xf>
    <xf numFmtId="3" fontId="10" fillId="0" borderId="26" xfId="0" applyNumberFormat="1" applyFont="1" applyFill="1" applyBorder="1" applyAlignment="1">
      <alignment horizontal="center" vertical="top" wrapText="1"/>
    </xf>
    <xf numFmtId="3" fontId="10" fillId="0" borderId="33" xfId="0" applyNumberFormat="1" applyFont="1" applyFill="1" applyBorder="1" applyAlignment="1">
      <alignment horizontal="center" vertical="top" wrapText="1"/>
    </xf>
    <xf numFmtId="3" fontId="10" fillId="0" borderId="27" xfId="0" applyNumberFormat="1" applyFont="1" applyFill="1" applyBorder="1" applyAlignment="1">
      <alignment horizontal="center" vertical="top" wrapText="1"/>
    </xf>
    <xf numFmtId="165" fontId="9" fillId="0" borderId="37" xfId="0" applyNumberFormat="1" applyFont="1" applyFill="1" applyBorder="1" applyAlignment="1">
      <alignment horizontal="right" vertical="top" wrapText="1"/>
    </xf>
    <xf numFmtId="3" fontId="10" fillId="0" borderId="41" xfId="0" applyNumberFormat="1" applyFont="1" applyBorder="1" applyAlignment="1">
      <alignment horizontal="center" vertical="center" wrapText="1"/>
    </xf>
    <xf numFmtId="165" fontId="9" fillId="0" borderId="42" xfId="0" applyNumberFormat="1" applyFont="1" applyBorder="1" applyAlignment="1">
      <alignment horizontal="right" vertical="top" wrapText="1"/>
    </xf>
    <xf numFmtId="165" fontId="9" fillId="0" borderId="42" xfId="0" applyNumberFormat="1" applyFont="1" applyFill="1" applyBorder="1" applyAlignment="1">
      <alignment horizontal="right" vertical="top" wrapText="1"/>
    </xf>
    <xf numFmtId="165" fontId="9" fillId="0" borderId="43" xfId="0" applyNumberFormat="1" applyFont="1" applyFill="1" applyBorder="1" applyAlignment="1">
      <alignment horizontal="right" vertical="top" wrapText="1"/>
    </xf>
    <xf numFmtId="3" fontId="10" fillId="0" borderId="29" xfId="0" applyNumberFormat="1" applyFont="1" applyBorder="1" applyAlignment="1">
      <alignment horizontal="center" vertical="center" wrapText="1"/>
    </xf>
    <xf numFmtId="165" fontId="9" fillId="0" borderId="33" xfId="0" applyNumberFormat="1" applyFont="1" applyBorder="1" applyAlignment="1">
      <alignment horizontal="right" vertical="top" wrapText="1"/>
    </xf>
    <xf numFmtId="165" fontId="9" fillId="0" borderId="33" xfId="0" applyNumberFormat="1" applyFont="1" applyFill="1" applyBorder="1" applyAlignment="1">
      <alignment horizontal="right" vertical="top" wrapText="1"/>
    </xf>
    <xf numFmtId="165" fontId="9" fillId="0" borderId="44" xfId="0" applyNumberFormat="1" applyFont="1" applyFill="1" applyBorder="1" applyAlignment="1">
      <alignment horizontal="right" vertical="top" wrapText="1"/>
    </xf>
    <xf numFmtId="165" fontId="9" fillId="0" borderId="35" xfId="0" applyNumberFormat="1" applyFont="1" applyFill="1" applyBorder="1" applyAlignment="1">
      <alignment horizontal="right" vertical="top" wrapText="1"/>
    </xf>
    <xf numFmtId="3" fontId="10" fillId="0" borderId="35" xfId="0" applyNumberFormat="1" applyFont="1" applyBorder="1" applyAlignment="1">
      <alignment horizontal="center" vertical="center" wrapText="1"/>
    </xf>
    <xf numFmtId="165" fontId="9" fillId="0" borderId="35" xfId="0" applyNumberFormat="1" applyFont="1" applyBorder="1" applyAlignment="1">
      <alignment horizontal="right" vertical="top" wrapText="1"/>
    </xf>
    <xf numFmtId="165" fontId="9" fillId="0" borderId="28" xfId="0" applyNumberFormat="1" applyFont="1" applyFill="1" applyBorder="1" applyAlignment="1">
      <alignment horizontal="right" vertical="top" wrapText="1"/>
    </xf>
    <xf numFmtId="165" fontId="10" fillId="0" borderId="29" xfId="0" applyNumberFormat="1" applyFont="1" applyFill="1" applyBorder="1" applyAlignment="1">
      <alignment horizontal="right" vertical="top" wrapText="1"/>
    </xf>
    <xf numFmtId="165" fontId="9" fillId="0" borderId="30" xfId="0" applyNumberFormat="1" applyFont="1" applyFill="1" applyBorder="1" applyAlignment="1">
      <alignment horizontal="right" vertical="top" wrapText="1"/>
    </xf>
    <xf numFmtId="165" fontId="10" fillId="0" borderId="26" xfId="0" applyNumberFormat="1" applyFont="1" applyFill="1" applyBorder="1" applyAlignment="1">
      <alignment horizontal="center" vertical="top" wrapText="1"/>
    </xf>
    <xf numFmtId="165" fontId="10" fillId="0" borderId="33" xfId="0" applyNumberFormat="1" applyFont="1" applyFill="1" applyBorder="1" applyAlignment="1">
      <alignment horizontal="center" vertical="top" wrapText="1"/>
    </xf>
    <xf numFmtId="165" fontId="10" fillId="0" borderId="27" xfId="0" applyNumberFormat="1" applyFont="1" applyFill="1" applyBorder="1" applyAlignment="1">
      <alignment horizontal="center" vertical="top" wrapText="1"/>
    </xf>
    <xf numFmtId="0" fontId="0" fillId="0" borderId="29" xfId="0" applyBorder="1"/>
    <xf numFmtId="0" fontId="1" fillId="0" borderId="0" xfId="0" applyFont="1" applyFill="1" applyBorder="1" applyAlignment="1">
      <alignment horizontal="center"/>
    </xf>
    <xf numFmtId="164" fontId="1" fillId="0" borderId="0" xfId="0" applyNumberFormat="1" applyFont="1" applyFill="1" applyBorder="1" applyAlignment="1">
      <alignment horizontal="center"/>
    </xf>
    <xf numFmtId="0" fontId="1" fillId="0" borderId="0" xfId="0" applyFont="1" applyFill="1" applyBorder="1"/>
    <xf numFmtId="3" fontId="10" fillId="0" borderId="38" xfId="0" applyNumberFormat="1" applyFont="1" applyBorder="1" applyAlignment="1">
      <alignment horizontal="center" vertical="top" wrapText="1"/>
    </xf>
    <xf numFmtId="3" fontId="10" fillId="0" borderId="45" xfId="0" applyNumberFormat="1" applyFont="1" applyBorder="1" applyAlignment="1">
      <alignment horizontal="center" vertical="top" wrapText="1"/>
    </xf>
    <xf numFmtId="3" fontId="9" fillId="0" borderId="45" xfId="0" applyNumberFormat="1" applyFont="1" applyBorder="1" applyAlignment="1">
      <alignment horizontal="right" vertical="top" wrapText="1"/>
    </xf>
    <xf numFmtId="3" fontId="13" fillId="0" borderId="0" xfId="0" applyNumberFormat="1" applyFont="1" applyBorder="1" applyAlignment="1">
      <alignment vertical="top"/>
    </xf>
    <xf numFmtId="0" fontId="1" fillId="0" borderId="24" xfId="0" applyFont="1" applyBorder="1" applyAlignment="1">
      <alignment horizontal="center" vertical="top" wrapText="1"/>
    </xf>
    <xf numFmtId="3" fontId="10" fillId="0" borderId="38" xfId="0" applyNumberFormat="1" applyFont="1" applyBorder="1" applyAlignment="1">
      <alignment horizontal="center" vertical="top" wrapText="1"/>
    </xf>
    <xf numFmtId="0" fontId="0" fillId="0" borderId="46" xfId="0" applyBorder="1"/>
    <xf numFmtId="0" fontId="1" fillId="6" borderId="16" xfId="0" applyFont="1" applyFill="1" applyBorder="1" applyAlignment="1">
      <alignment horizontal="center"/>
    </xf>
    <xf numFmtId="169" fontId="0" fillId="0" borderId="6" xfId="0" applyNumberFormat="1" applyFill="1" applyBorder="1" applyAlignment="1">
      <alignment horizontal="center"/>
    </xf>
    <xf numFmtId="169" fontId="0" fillId="0" borderId="10" xfId="0" applyNumberFormat="1" applyFill="1" applyBorder="1" applyAlignment="1">
      <alignment horizontal="center"/>
    </xf>
    <xf numFmtId="169" fontId="0" fillId="0" borderId="7" xfId="0" applyNumberFormat="1" applyFill="1" applyBorder="1" applyAlignment="1">
      <alignment horizontal="center"/>
    </xf>
    <xf numFmtId="168" fontId="9" fillId="0" borderId="33" xfId="0" applyNumberFormat="1" applyFont="1" applyFill="1" applyBorder="1" applyAlignment="1">
      <alignment horizontal="right" vertical="top" wrapText="1"/>
    </xf>
    <xf numFmtId="169" fontId="0" fillId="0" borderId="7" xfId="0" applyNumberFormat="1" applyBorder="1" applyAlignment="1">
      <alignment horizontal="center"/>
    </xf>
    <xf numFmtId="169" fontId="0" fillId="0" borderId="11" xfId="0" applyNumberFormat="1" applyBorder="1" applyAlignment="1">
      <alignment horizontal="center"/>
    </xf>
    <xf numFmtId="169" fontId="0" fillId="0" borderId="6" xfId="0" applyNumberFormat="1" applyBorder="1" applyAlignment="1">
      <alignment horizontal="center"/>
    </xf>
    <xf numFmtId="169" fontId="0" fillId="0" borderId="7" xfId="0" applyNumberFormat="1" applyFont="1" applyBorder="1" applyAlignment="1">
      <alignment horizontal="center"/>
    </xf>
    <xf numFmtId="169" fontId="0" fillId="0" borderId="10" xfId="0" applyNumberFormat="1" applyBorder="1" applyAlignment="1">
      <alignment horizontal="center"/>
    </xf>
    <xf numFmtId="169" fontId="0" fillId="0" borderId="6" xfId="0" applyNumberFormat="1" applyFont="1" applyFill="1" applyBorder="1" applyAlignment="1">
      <alignment horizontal="center"/>
    </xf>
    <xf numFmtId="168" fontId="11" fillId="0" borderId="31" xfId="0" applyNumberFormat="1" applyFont="1" applyFill="1" applyBorder="1" applyAlignment="1">
      <alignment horizontal="right" vertical="top" wrapText="1"/>
    </xf>
    <xf numFmtId="4" fontId="0" fillId="2" borderId="0" xfId="0" applyNumberFormat="1" applyFill="1" applyBorder="1" applyAlignment="1">
      <alignment horizontal="center"/>
    </xf>
    <xf numFmtId="4" fontId="1" fillId="2" borderId="0" xfId="0" applyNumberFormat="1" applyFont="1" applyFill="1" applyBorder="1" applyAlignment="1">
      <alignment horizontal="center"/>
    </xf>
    <xf numFmtId="0" fontId="3" fillId="2" borderId="0" xfId="0" applyFont="1" applyFill="1"/>
    <xf numFmtId="165" fontId="0" fillId="2" borderId="0" xfId="1" applyNumberFormat="1" applyFont="1" applyFill="1" applyAlignment="1">
      <alignment horizontal="center"/>
    </xf>
    <xf numFmtId="165" fontId="0" fillId="2" borderId="0" xfId="0" applyNumberFormat="1" applyFill="1" applyBorder="1" applyAlignment="1">
      <alignment horizontal="center"/>
    </xf>
    <xf numFmtId="165" fontId="0" fillId="0" borderId="0" xfId="0" applyNumberFormat="1" applyFill="1" applyBorder="1" applyAlignment="1">
      <alignment horizontal="right"/>
    </xf>
    <xf numFmtId="165" fontId="0" fillId="0" borderId="0" xfId="0" applyNumberFormat="1" applyFill="1" applyBorder="1"/>
    <xf numFmtId="0" fontId="0" fillId="0" borderId="0" xfId="0" applyFill="1" applyBorder="1" applyAlignment="1">
      <alignment horizontal="left"/>
    </xf>
    <xf numFmtId="43" fontId="0" fillId="2" borderId="0" xfId="1" applyFont="1" applyFill="1" applyAlignment="1">
      <alignment horizontal="center" vertical="top"/>
    </xf>
    <xf numFmtId="0" fontId="1" fillId="0" borderId="6" xfId="0" applyFont="1" applyFill="1" applyBorder="1" applyAlignment="1">
      <alignment horizontal="center"/>
    </xf>
    <xf numFmtId="0" fontId="1" fillId="0" borderId="7" xfId="0" applyFont="1" applyFill="1" applyBorder="1" applyAlignment="1">
      <alignment horizontal="center"/>
    </xf>
    <xf numFmtId="167" fontId="0" fillId="0" borderId="0" xfId="0" applyNumberFormat="1" applyFill="1" applyBorder="1" applyAlignment="1">
      <alignment horizontal="center"/>
    </xf>
    <xf numFmtId="165" fontId="0" fillId="0" borderId="0" xfId="0" applyNumberFormat="1" applyFill="1" applyBorder="1" applyAlignment="1">
      <alignment horizontal="center"/>
    </xf>
    <xf numFmtId="166" fontId="0" fillId="0" borderId="11" xfId="0" applyNumberFormat="1" applyFill="1" applyBorder="1" applyAlignment="1">
      <alignment horizontal="center"/>
    </xf>
    <xf numFmtId="166" fontId="0" fillId="0" borderId="11" xfId="0" applyNumberFormat="1" applyBorder="1" applyAlignment="1">
      <alignment horizontal="center"/>
    </xf>
    <xf numFmtId="166" fontId="0" fillId="0" borderId="10" xfId="0" applyNumberFormat="1" applyBorder="1" applyAlignment="1">
      <alignment horizontal="center"/>
    </xf>
    <xf numFmtId="166" fontId="0" fillId="0" borderId="8" xfId="0" applyNumberFormat="1" applyBorder="1" applyAlignment="1">
      <alignment horizontal="center"/>
    </xf>
    <xf numFmtId="166" fontId="0" fillId="0" borderId="12" xfId="0" applyNumberFormat="1" applyBorder="1" applyAlignment="1">
      <alignment horizontal="center"/>
    </xf>
    <xf numFmtId="165" fontId="11" fillId="0" borderId="31" xfId="0" applyNumberFormat="1" applyFont="1" applyFill="1" applyBorder="1" applyAlignment="1">
      <alignment horizontal="right" vertical="top" wrapText="1"/>
    </xf>
    <xf numFmtId="0" fontId="14" fillId="0" borderId="0" xfId="0" applyFont="1" applyAlignment="1">
      <alignment horizontal="left"/>
    </xf>
    <xf numFmtId="3" fontId="15" fillId="0" borderId="0" xfId="0" applyNumberFormat="1" applyFont="1" applyAlignment="1">
      <alignment vertical="top"/>
    </xf>
    <xf numFmtId="0" fontId="1" fillId="5" borderId="41" xfId="0" applyFont="1" applyFill="1" applyBorder="1" applyAlignment="1">
      <alignment horizontal="left"/>
    </xf>
    <xf numFmtId="0" fontId="0" fillId="5" borderId="47" xfId="0" applyFill="1" applyBorder="1" applyAlignment="1">
      <alignment horizontal="center"/>
    </xf>
    <xf numFmtId="164" fontId="0" fillId="5" borderId="47" xfId="0" applyNumberFormat="1" applyFill="1" applyBorder="1" applyAlignment="1">
      <alignment horizontal="center"/>
    </xf>
    <xf numFmtId="0" fontId="0" fillId="5" borderId="47" xfId="0" applyFill="1" applyBorder="1"/>
    <xf numFmtId="0" fontId="0" fillId="5" borderId="48" xfId="0" applyNumberFormat="1" applyFill="1" applyBorder="1" applyAlignment="1">
      <alignment horizontal="left"/>
    </xf>
    <xf numFmtId="0" fontId="1" fillId="2" borderId="49" xfId="0" applyFont="1" applyFill="1" applyBorder="1" applyAlignment="1">
      <alignment horizontal="left"/>
    </xf>
    <xf numFmtId="0" fontId="0" fillId="2" borderId="50" xfId="0" applyFill="1" applyBorder="1" applyAlignment="1">
      <alignment horizontal="center"/>
    </xf>
    <xf numFmtId="164" fontId="0" fillId="2" borderId="50" xfId="0" applyNumberFormat="1" applyFill="1" applyBorder="1" applyAlignment="1">
      <alignment horizontal="center"/>
    </xf>
    <xf numFmtId="0" fontId="0" fillId="2" borderId="50" xfId="0" applyFill="1" applyBorder="1"/>
    <xf numFmtId="0" fontId="0" fillId="2" borderId="51" xfId="0" applyNumberFormat="1" applyFill="1" applyBorder="1" applyAlignment="1">
      <alignment horizontal="left"/>
    </xf>
    <xf numFmtId="0" fontId="0" fillId="0" borderId="52" xfId="0" applyFont="1" applyFill="1" applyBorder="1" applyAlignment="1">
      <alignment horizontal="center"/>
    </xf>
    <xf numFmtId="0" fontId="0" fillId="2" borderId="53" xfId="0" applyNumberFormat="1" applyFill="1" applyBorder="1" applyAlignment="1">
      <alignment horizontal="left"/>
    </xf>
    <xf numFmtId="0" fontId="1" fillId="0" borderId="53" xfId="0" applyNumberFormat="1" applyFont="1" applyFill="1" applyBorder="1" applyAlignment="1">
      <alignment horizontal="left"/>
    </xf>
    <xf numFmtId="0" fontId="0" fillId="2" borderId="52" xfId="0" applyFont="1" applyFill="1" applyBorder="1" applyAlignment="1">
      <alignment horizontal="center"/>
    </xf>
    <xf numFmtId="0" fontId="0" fillId="2" borderId="52" xfId="0" applyFont="1" applyFill="1" applyBorder="1" applyAlignment="1">
      <alignment horizontal="left"/>
    </xf>
    <xf numFmtId="0" fontId="3" fillId="2" borderId="42" xfId="0" applyFont="1" applyFill="1" applyBorder="1" applyAlignment="1">
      <alignment horizontal="left"/>
    </xf>
    <xf numFmtId="0" fontId="0" fillId="2" borderId="37" xfId="0" applyFill="1" applyBorder="1" applyAlignment="1">
      <alignment horizontal="left"/>
    </xf>
    <xf numFmtId="0" fontId="0" fillId="2" borderId="37" xfId="0" applyFill="1" applyBorder="1" applyAlignment="1">
      <alignment horizontal="center"/>
    </xf>
    <xf numFmtId="164" fontId="0" fillId="2" borderId="37" xfId="0" applyNumberFormat="1" applyFill="1" applyBorder="1" applyAlignment="1">
      <alignment horizontal="center"/>
    </xf>
    <xf numFmtId="0" fontId="0" fillId="2" borderId="37" xfId="0" applyFill="1" applyBorder="1"/>
    <xf numFmtId="0" fontId="0" fillId="2" borderId="45" xfId="0" applyNumberFormat="1" applyFill="1" applyBorder="1" applyAlignment="1">
      <alignment horizontal="left"/>
    </xf>
    <xf numFmtId="0" fontId="0" fillId="0" borderId="42" xfId="0" applyFill="1" applyBorder="1" applyAlignment="1">
      <alignment horizontal="left"/>
    </xf>
    <xf numFmtId="0" fontId="0" fillId="0" borderId="37" xfId="0" applyFill="1" applyBorder="1" applyAlignment="1">
      <alignment horizontal="left"/>
    </xf>
    <xf numFmtId="10" fontId="0" fillId="0" borderId="45" xfId="0" applyNumberFormat="1" applyFill="1" applyBorder="1" applyAlignment="1">
      <alignment horizontal="center" vertical="top"/>
    </xf>
    <xf numFmtId="164" fontId="0" fillId="5" borderId="48" xfId="0" applyNumberFormat="1" applyFill="1" applyBorder="1" applyAlignment="1">
      <alignment horizontal="center"/>
    </xf>
    <xf numFmtId="167" fontId="0" fillId="2" borderId="52" xfId="1" applyNumberFormat="1" applyFont="1" applyFill="1" applyBorder="1" applyAlignment="1">
      <alignment horizontal="right"/>
    </xf>
    <xf numFmtId="164" fontId="0" fillId="2" borderId="53" xfId="0" applyNumberFormat="1" applyFill="1" applyBorder="1" applyAlignment="1">
      <alignment horizontal="center"/>
    </xf>
    <xf numFmtId="167" fontId="0" fillId="2" borderId="42" xfId="1" applyNumberFormat="1" applyFont="1" applyFill="1" applyBorder="1" applyAlignment="1">
      <alignment horizontal="right"/>
    </xf>
    <xf numFmtId="164" fontId="0" fillId="2" borderId="45" xfId="0" applyNumberFormat="1" applyFill="1" applyBorder="1" applyAlignment="1">
      <alignment horizontal="center"/>
    </xf>
    <xf numFmtId="0" fontId="1" fillId="2" borderId="0" xfId="0" applyFont="1" applyFill="1" applyBorder="1" applyAlignment="1">
      <alignment horizontal="center"/>
    </xf>
    <xf numFmtId="0" fontId="0" fillId="5" borderId="48" xfId="0" applyFill="1" applyBorder="1" applyAlignment="1">
      <alignment horizontal="center"/>
    </xf>
    <xf numFmtId="0" fontId="0" fillId="2" borderId="52" xfId="0" applyFill="1" applyBorder="1"/>
    <xf numFmtId="0" fontId="1" fillId="2" borderId="53" xfId="0" applyFont="1" applyFill="1" applyBorder="1" applyAlignment="1">
      <alignment horizontal="center"/>
    </xf>
    <xf numFmtId="14" fontId="0" fillId="2" borderId="53" xfId="0" applyNumberFormat="1" applyFill="1" applyBorder="1" applyAlignment="1">
      <alignment horizontal="center"/>
    </xf>
    <xf numFmtId="0" fontId="0" fillId="2" borderId="42" xfId="0" applyFill="1" applyBorder="1"/>
    <xf numFmtId="165" fontId="0" fillId="2" borderId="37" xfId="0" applyNumberFormat="1" applyFill="1" applyBorder="1" applyAlignment="1">
      <alignment horizontal="center"/>
    </xf>
    <xf numFmtId="14" fontId="0" fillId="2" borderId="45" xfId="0" applyNumberFormat="1" applyFill="1" applyBorder="1" applyAlignment="1">
      <alignment horizontal="center"/>
    </xf>
    <xf numFmtId="165" fontId="1" fillId="2" borderId="0" xfId="0" applyNumberFormat="1" applyFont="1" applyFill="1" applyBorder="1" applyAlignment="1">
      <alignment horizontal="center"/>
    </xf>
    <xf numFmtId="164" fontId="1" fillId="2" borderId="0" xfId="0" applyNumberFormat="1" applyFont="1" applyFill="1" applyBorder="1" applyAlignment="1">
      <alignment horizontal="center"/>
    </xf>
    <xf numFmtId="165" fontId="0" fillId="5" borderId="47" xfId="0" applyNumberFormat="1" applyFill="1" applyBorder="1"/>
    <xf numFmtId="3" fontId="0" fillId="2" borderId="53" xfId="0" applyNumberFormat="1" applyFill="1" applyBorder="1" applyAlignment="1">
      <alignment horizontal="center"/>
    </xf>
    <xf numFmtId="3" fontId="0" fillId="2" borderId="45" xfId="0" applyNumberFormat="1" applyFill="1" applyBorder="1" applyAlignment="1">
      <alignment horizontal="center"/>
    </xf>
    <xf numFmtId="14" fontId="0" fillId="2" borderId="37" xfId="0" applyNumberFormat="1" applyFill="1" applyBorder="1" applyAlignment="1">
      <alignment horizontal="center"/>
    </xf>
    <xf numFmtId="3" fontId="1" fillId="2" borderId="45" xfId="0" applyNumberFormat="1" applyFont="1" applyFill="1" applyBorder="1" applyAlignment="1">
      <alignment horizontal="center"/>
    </xf>
    <xf numFmtId="0" fontId="2" fillId="5" borderId="41" xfId="0" applyFont="1" applyFill="1" applyBorder="1"/>
    <xf numFmtId="0" fontId="1" fillId="0" borderId="52" xfId="0" applyFont="1" applyFill="1" applyBorder="1" applyAlignment="1">
      <alignment horizontal="left"/>
    </xf>
    <xf numFmtId="0" fontId="0" fillId="0" borderId="53" xfId="0" applyFill="1" applyBorder="1"/>
    <xf numFmtId="3" fontId="1" fillId="0" borderId="52" xfId="0" applyNumberFormat="1" applyFont="1" applyFill="1" applyBorder="1" applyAlignment="1">
      <alignment horizontal="left"/>
    </xf>
    <xf numFmtId="0" fontId="0" fillId="0" borderId="52" xfId="0" applyFill="1" applyBorder="1" applyAlignment="1">
      <alignment horizontal="center"/>
    </xf>
    <xf numFmtId="0" fontId="1" fillId="0" borderId="52" xfId="0" applyFont="1" applyFill="1" applyBorder="1" applyAlignment="1">
      <alignment horizontal="right"/>
    </xf>
    <xf numFmtId="0" fontId="1" fillId="0" borderId="53" xfId="0" applyFont="1" applyFill="1" applyBorder="1" applyAlignment="1">
      <alignment horizontal="right"/>
    </xf>
    <xf numFmtId="0" fontId="0" fillId="0" borderId="52" xfId="0" applyNumberFormat="1" applyFill="1" applyBorder="1" applyAlignment="1">
      <alignment horizontal="right"/>
    </xf>
    <xf numFmtId="165" fontId="0" fillId="0" borderId="53" xfId="0" applyNumberFormat="1" applyFill="1" applyBorder="1" applyAlignment="1">
      <alignment horizontal="right"/>
    </xf>
    <xf numFmtId="0" fontId="0" fillId="0" borderId="42" xfId="0" applyNumberFormat="1" applyFill="1" applyBorder="1" applyAlignment="1">
      <alignment horizontal="right"/>
    </xf>
    <xf numFmtId="165" fontId="0" fillId="0" borderId="37" xfId="0" applyNumberFormat="1" applyFill="1" applyBorder="1" applyAlignment="1">
      <alignment horizontal="right"/>
    </xf>
    <xf numFmtId="165" fontId="0" fillId="0" borderId="37" xfId="0" applyNumberFormat="1" applyFill="1" applyBorder="1"/>
    <xf numFmtId="165" fontId="0" fillId="0" borderId="45" xfId="0" applyNumberFormat="1" applyFill="1" applyBorder="1" applyAlignment="1">
      <alignment horizontal="right"/>
    </xf>
    <xf numFmtId="0" fontId="2" fillId="5" borderId="41" xfId="0" applyNumberFormat="1" applyFont="1" applyFill="1" applyBorder="1" applyAlignment="1">
      <alignment horizontal="left"/>
    </xf>
    <xf numFmtId="0" fontId="0" fillId="5" borderId="47" xfId="0" applyNumberFormat="1" applyFill="1" applyBorder="1" applyAlignment="1">
      <alignment horizontal="left"/>
    </xf>
    <xf numFmtId="0" fontId="0" fillId="5" borderId="48" xfId="0" applyFill="1" applyBorder="1"/>
    <xf numFmtId="0" fontId="0" fillId="0" borderId="52" xfId="0" applyNumberFormat="1" applyFill="1" applyBorder="1" applyAlignment="1">
      <alignment horizontal="left"/>
    </xf>
    <xf numFmtId="0" fontId="4" fillId="0" borderId="53" xfId="0" applyFont="1" applyFill="1" applyBorder="1"/>
    <xf numFmtId="165" fontId="4" fillId="0" borderId="53" xfId="0" applyNumberFormat="1" applyFont="1" applyFill="1" applyBorder="1"/>
    <xf numFmtId="0" fontId="0" fillId="0" borderId="42" xfId="0" applyNumberFormat="1" applyFill="1" applyBorder="1" applyAlignment="1">
      <alignment horizontal="left"/>
    </xf>
    <xf numFmtId="165" fontId="4" fillId="0" borderId="45" xfId="0" applyNumberFormat="1" applyFont="1" applyFill="1" applyBorder="1"/>
    <xf numFmtId="167" fontId="0" fillId="0" borderId="37" xfId="0" applyNumberFormat="1" applyFill="1" applyBorder="1" applyAlignment="1">
      <alignment horizontal="center"/>
    </xf>
    <xf numFmtId="165" fontId="0" fillId="0" borderId="37" xfId="0" applyNumberFormat="1" applyFill="1" applyBorder="1" applyAlignment="1">
      <alignment horizontal="center"/>
    </xf>
    <xf numFmtId="0" fontId="0" fillId="0" borderId="45" xfId="0" applyFill="1" applyBorder="1"/>
    <xf numFmtId="0" fontId="0" fillId="0" borderId="53" xfId="0" applyNumberFormat="1" applyFill="1" applyBorder="1" applyAlignment="1">
      <alignment horizontal="left"/>
    </xf>
    <xf numFmtId="0" fontId="0" fillId="0" borderId="52" xfId="0" applyFont="1" applyFill="1" applyBorder="1" applyAlignment="1">
      <alignment horizontal="left"/>
    </xf>
    <xf numFmtId="164" fontId="0" fillId="0" borderId="0" xfId="0" applyNumberFormat="1" applyFont="1" applyFill="1" applyBorder="1" applyAlignment="1">
      <alignment horizontal="center"/>
    </xf>
    <xf numFmtId="0" fontId="0" fillId="0" borderId="0" xfId="0" applyFont="1" applyFill="1" applyBorder="1"/>
    <xf numFmtId="0" fontId="0" fillId="0" borderId="53" xfId="0" applyNumberFormat="1" applyFont="1" applyFill="1" applyBorder="1" applyAlignment="1">
      <alignment horizontal="left"/>
    </xf>
    <xf numFmtId="0" fontId="4" fillId="0" borderId="52" xfId="0" applyFont="1" applyFill="1" applyBorder="1" applyAlignment="1">
      <alignment horizontal="left"/>
    </xf>
    <xf numFmtId="0" fontId="0" fillId="2" borderId="0" xfId="0" applyFont="1" applyFill="1" applyAlignment="1">
      <alignment horizontal="left"/>
    </xf>
    <xf numFmtId="0" fontId="0" fillId="0" borderId="49" xfId="0" applyFill="1" applyBorder="1" applyAlignment="1">
      <alignment horizontal="left"/>
    </xf>
    <xf numFmtId="14" fontId="0" fillId="0" borderId="51" xfId="0" applyNumberFormat="1" applyFill="1" applyBorder="1" applyAlignment="1">
      <alignment horizontal="center"/>
    </xf>
    <xf numFmtId="0" fontId="0" fillId="0" borderId="52" xfId="0" applyFill="1" applyBorder="1" applyAlignment="1">
      <alignment horizontal="left"/>
    </xf>
    <xf numFmtId="14" fontId="0" fillId="0" borderId="53" xfId="0" applyNumberFormat="1" applyFill="1" applyBorder="1" applyAlignment="1">
      <alignment horizontal="center"/>
    </xf>
    <xf numFmtId="0" fontId="0" fillId="2" borderId="0" xfId="1" applyNumberFormat="1" applyFont="1" applyFill="1" applyBorder="1" applyAlignment="1">
      <alignment horizontal="left"/>
    </xf>
    <xf numFmtId="165" fontId="15" fillId="0" borderId="29" xfId="0" applyNumberFormat="1" applyFont="1" applyFill="1" applyBorder="1" applyAlignment="1">
      <alignment horizontal="right" vertical="top" wrapText="1"/>
    </xf>
    <xf numFmtId="165" fontId="0" fillId="2" borderId="0" xfId="0" applyNumberFormat="1" applyFont="1" applyFill="1" applyAlignment="1">
      <alignment horizontal="center"/>
    </xf>
    <xf numFmtId="14" fontId="0" fillId="2" borderId="0" xfId="0" applyNumberFormat="1" applyFont="1" applyFill="1" applyAlignment="1">
      <alignment horizontal="center"/>
    </xf>
    <xf numFmtId="0" fontId="1" fillId="5" borderId="0" xfId="0" applyFont="1" applyFill="1" applyAlignment="1">
      <alignment horizontal="center"/>
    </xf>
    <xf numFmtId="0" fontId="1" fillId="5" borderId="1" xfId="0" applyFont="1" applyFill="1" applyBorder="1" applyAlignment="1">
      <alignment horizontal="center"/>
    </xf>
    <xf numFmtId="0" fontId="1" fillId="5" borderId="3" xfId="0" applyFont="1" applyFill="1" applyBorder="1" applyAlignment="1">
      <alignment horizontal="center"/>
    </xf>
    <xf numFmtId="0" fontId="1" fillId="5" borderId="2" xfId="0" applyFont="1" applyFill="1" applyBorder="1" applyAlignment="1">
      <alignment horizontal="center"/>
    </xf>
    <xf numFmtId="0" fontId="17" fillId="0" borderId="52" xfId="0" applyFont="1" applyFill="1" applyBorder="1" applyAlignment="1">
      <alignment horizontal="center"/>
    </xf>
    <xf numFmtId="170" fontId="0" fillId="0" borderId="7" xfId="0" applyNumberFormat="1" applyFill="1" applyBorder="1" applyAlignment="1">
      <alignment horizontal="center"/>
    </xf>
    <xf numFmtId="170" fontId="0" fillId="0" borderId="11" xfId="0" applyNumberFormat="1" applyBorder="1" applyAlignment="1">
      <alignment horizontal="center"/>
    </xf>
    <xf numFmtId="0" fontId="1" fillId="0" borderId="49" xfId="0" applyFont="1" applyFill="1" applyBorder="1" applyAlignment="1">
      <alignment horizontal="left"/>
    </xf>
    <xf numFmtId="0" fontId="0" fillId="0" borderId="50" xfId="0" applyFill="1" applyBorder="1"/>
    <xf numFmtId="0" fontId="0" fillId="0" borderId="51" xfId="0" applyFill="1" applyBorder="1"/>
    <xf numFmtId="0" fontId="0" fillId="0" borderId="52" xfId="0" applyFill="1" applyBorder="1" applyAlignment="1">
      <alignment horizontal="right"/>
    </xf>
    <xf numFmtId="0" fontId="0" fillId="0" borderId="42" xfId="0" applyFill="1" applyBorder="1" applyAlignment="1">
      <alignment horizontal="right"/>
    </xf>
    <xf numFmtId="0" fontId="3" fillId="2" borderId="52"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3" xfId="0" applyFont="1" applyFill="1" applyBorder="1" applyAlignment="1">
      <alignment horizontal="left" vertical="top" wrapText="1"/>
    </xf>
    <xf numFmtId="0" fontId="0" fillId="2" borderId="41"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48" xfId="0" applyFont="1" applyFill="1" applyBorder="1" applyAlignment="1">
      <alignment horizontal="left" vertical="top" wrapText="1"/>
    </xf>
    <xf numFmtId="0" fontId="0" fillId="0" borderId="42"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45" xfId="0" applyFont="1" applyFill="1" applyBorder="1" applyAlignment="1">
      <alignment horizontal="left" vertical="top" wrapText="1"/>
    </xf>
    <xf numFmtId="0" fontId="1" fillId="0" borderId="9" xfId="0" applyFont="1" applyFill="1" applyBorder="1" applyAlignment="1">
      <alignment horizontal="left"/>
    </xf>
    <xf numFmtId="0" fontId="0" fillId="0" borderId="9" xfId="0" applyFill="1" applyBorder="1" applyAlignment="1">
      <alignment horizontal="left"/>
    </xf>
    <xf numFmtId="0" fontId="1" fillId="0" borderId="9" xfId="0" applyFont="1" applyBorder="1" applyAlignment="1">
      <alignment horizontal="left"/>
    </xf>
    <xf numFmtId="0" fontId="0" fillId="0" borderId="9" xfId="0" applyBorder="1" applyAlignment="1">
      <alignment horizontal="left"/>
    </xf>
    <xf numFmtId="3" fontId="10" fillId="0" borderId="1" xfId="0" applyNumberFormat="1" applyFont="1" applyBorder="1" applyAlignment="1">
      <alignment horizontal="center" vertical="top"/>
    </xf>
    <xf numFmtId="3" fontId="10" fillId="0" borderId="2" xfId="0" applyNumberFormat="1" applyFont="1" applyBorder="1" applyAlignment="1">
      <alignment horizontal="center" vertical="top"/>
    </xf>
    <xf numFmtId="3" fontId="10" fillId="0" borderId="3" xfId="0" applyNumberFormat="1" applyFont="1" applyBorder="1" applyAlignment="1">
      <alignment horizontal="center" vertical="top"/>
    </xf>
    <xf numFmtId="3" fontId="10" fillId="0" borderId="17" xfId="0" applyNumberFormat="1" applyFont="1" applyFill="1" applyBorder="1" applyAlignment="1">
      <alignment horizontal="center" vertical="top"/>
    </xf>
    <xf numFmtId="3" fontId="10" fillId="0" borderId="18" xfId="0" applyNumberFormat="1" applyFont="1" applyFill="1" applyBorder="1" applyAlignment="1">
      <alignment horizontal="center" vertical="top"/>
    </xf>
    <xf numFmtId="3" fontId="10" fillId="0" borderId="19" xfId="0" applyNumberFormat="1" applyFont="1" applyFill="1" applyBorder="1" applyAlignment="1">
      <alignment horizontal="center" vertical="top"/>
    </xf>
    <xf numFmtId="0" fontId="1" fillId="0" borderId="13" xfId="0" applyFont="1" applyBorder="1" applyAlignment="1">
      <alignment horizontal="center" vertical="top" wrapText="1"/>
    </xf>
    <xf numFmtId="0" fontId="1" fillId="0" borderId="24" xfId="0" applyFont="1" applyBorder="1" applyAlignment="1">
      <alignment horizontal="center" vertical="top" wrapText="1"/>
    </xf>
    <xf numFmtId="3" fontId="10" fillId="0" borderId="34" xfId="0" applyNumberFormat="1" applyFont="1" applyBorder="1" applyAlignment="1">
      <alignment horizontal="center" vertical="top" wrapText="1"/>
    </xf>
    <xf numFmtId="3" fontId="10" fillId="0" borderId="38" xfId="0" applyNumberFormat="1" applyFont="1" applyBorder="1" applyAlignment="1">
      <alignment horizontal="center" vertical="top" wrapText="1"/>
    </xf>
    <xf numFmtId="3" fontId="10" fillId="0" borderId="39" xfId="0" applyNumberFormat="1" applyFont="1" applyBorder="1" applyAlignment="1">
      <alignment horizontal="center" vertical="top" wrapText="1"/>
    </xf>
    <xf numFmtId="3" fontId="10" fillId="0" borderId="36" xfId="0" applyNumberFormat="1" applyFont="1" applyBorder="1" applyAlignment="1">
      <alignment horizontal="center" vertical="top" wrapText="1"/>
    </xf>
    <xf numFmtId="3" fontId="10" fillId="0" borderId="40" xfId="0" applyNumberFormat="1" applyFont="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655320</xdr:colOff>
      <xdr:row>20</xdr:row>
      <xdr:rowOff>45720</xdr:rowOff>
    </xdr:from>
    <xdr:to>
      <xdr:col>11</xdr:col>
      <xdr:colOff>255270</xdr:colOff>
      <xdr:row>23</xdr:row>
      <xdr:rowOff>26670</xdr:rowOff>
    </xdr:to>
    <xdr:sp macro="" textlink="">
      <xdr:nvSpPr>
        <xdr:cNvPr id="3" name="Speech Bubble: Rectangle 2">
          <a:extLst>
            <a:ext uri="{FF2B5EF4-FFF2-40B4-BE49-F238E27FC236}">
              <a16:creationId xmlns:a16="http://schemas.microsoft.com/office/drawing/2014/main" id="{FB1C0462-DE40-43E7-B1F5-8F5C9D2AF695}"/>
            </a:ext>
          </a:extLst>
        </xdr:cNvPr>
        <xdr:cNvSpPr/>
      </xdr:nvSpPr>
      <xdr:spPr>
        <a:xfrm flipH="1">
          <a:off x="8023860" y="4358640"/>
          <a:ext cx="3531870" cy="544830"/>
        </a:xfrm>
        <a:prstGeom prst="wedgeRectCallout">
          <a:avLst>
            <a:gd name="adj1" fmla="val -57912"/>
            <a:gd name="adj2" fmla="val 237656"/>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ysClr val="windowText" lastClr="000000"/>
              </a:solidFill>
            </a:rPr>
            <a:t>On transition there is no budgetary impact of the recognition of the right-of-use</a:t>
          </a:r>
          <a:r>
            <a:rPr lang="en-GB" sz="1100" baseline="0">
              <a:solidFill>
                <a:sysClr val="windowText" lastClr="000000"/>
              </a:solidFill>
            </a:rPr>
            <a:t> asset </a:t>
          </a:r>
          <a:endParaRPr lang="en-GB"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49"/>
  <sheetViews>
    <sheetView showGridLines="0" tabSelected="1" workbookViewId="0">
      <selection activeCell="B2" sqref="B2"/>
    </sheetView>
  </sheetViews>
  <sheetFormatPr defaultColWidth="8.875" defaultRowHeight="14.3" x14ac:dyDescent="0.25"/>
  <cols>
    <col min="1" max="1" width="13.25" style="1" customWidth="1"/>
    <col min="2" max="2" width="19.875" style="24" customWidth="1"/>
    <col min="3" max="3" width="28.375" style="24" customWidth="1"/>
    <col min="4" max="4" width="22.625" style="25" customWidth="1"/>
    <col min="5" max="5" width="18.375" style="24" bestFit="1" customWidth="1"/>
    <col min="6" max="6" width="15" style="24" bestFit="1" customWidth="1"/>
    <col min="7" max="7" width="15.125" style="1" bestFit="1" customWidth="1"/>
    <col min="8" max="8" width="11.875" style="1" customWidth="1"/>
    <col min="9" max="9" width="14.25" style="1" customWidth="1"/>
    <col min="10" max="10" width="38.75" style="9" customWidth="1"/>
    <col min="11" max="11" width="20.625" style="1" customWidth="1"/>
    <col min="12" max="12" width="15.375" style="1" customWidth="1"/>
    <col min="13" max="13" width="19.25" style="1" bestFit="1" customWidth="1"/>
    <col min="14" max="16384" width="8.875" style="1"/>
  </cols>
  <sheetData>
    <row r="1" spans="1:10" ht="14.95" x14ac:dyDescent="0.25">
      <c r="A1" s="52" t="s">
        <v>72</v>
      </c>
    </row>
    <row r="2" spans="1:10" ht="14.95" x14ac:dyDescent="0.25">
      <c r="A2" s="52"/>
    </row>
    <row r="3" spans="1:10" ht="14.95" x14ac:dyDescent="0.25">
      <c r="A3" s="164" t="s">
        <v>28</v>
      </c>
      <c r="B3" s="165"/>
      <c r="C3" s="165"/>
      <c r="D3" s="166"/>
      <c r="E3" s="165"/>
      <c r="F3" s="165"/>
      <c r="G3" s="167"/>
      <c r="H3" s="167"/>
      <c r="I3" s="167"/>
      <c r="J3" s="168"/>
    </row>
    <row r="4" spans="1:10" ht="47.4" customHeight="1" x14ac:dyDescent="0.25">
      <c r="A4" s="262" t="s">
        <v>154</v>
      </c>
      <c r="B4" s="263"/>
      <c r="C4" s="263"/>
      <c r="D4" s="263"/>
      <c r="E4" s="263"/>
      <c r="F4" s="263"/>
      <c r="G4" s="263"/>
      <c r="H4" s="263"/>
      <c r="I4" s="263"/>
      <c r="J4" s="264"/>
    </row>
    <row r="5" spans="1:10" ht="14.95" x14ac:dyDescent="0.25">
      <c r="A5" s="52"/>
    </row>
    <row r="6" spans="1:10" ht="14.95" x14ac:dyDescent="0.25">
      <c r="A6" s="164" t="s">
        <v>99</v>
      </c>
      <c r="B6" s="165"/>
      <c r="C6" s="165"/>
      <c r="D6" s="166"/>
      <c r="E6" s="165"/>
      <c r="F6" s="165"/>
      <c r="G6" s="167"/>
      <c r="H6" s="167"/>
      <c r="I6" s="167"/>
      <c r="J6" s="168"/>
    </row>
    <row r="7" spans="1:10" ht="14.95" x14ac:dyDescent="0.25">
      <c r="A7" s="209"/>
      <c r="B7" s="44"/>
      <c r="C7" s="44"/>
      <c r="D7" s="80"/>
      <c r="E7" s="44"/>
      <c r="F7" s="44"/>
      <c r="G7" s="79"/>
      <c r="H7" s="79"/>
      <c r="I7" s="79"/>
      <c r="J7" s="232"/>
    </row>
    <row r="8" spans="1:10" ht="14.95" x14ac:dyDescent="0.25">
      <c r="A8" s="233" t="s">
        <v>153</v>
      </c>
      <c r="B8" s="45"/>
      <c r="C8" s="45"/>
      <c r="D8" s="234"/>
      <c r="E8" s="45"/>
      <c r="F8" s="45"/>
      <c r="G8" s="235"/>
      <c r="H8" s="235"/>
      <c r="I8" s="235"/>
      <c r="J8" s="236"/>
    </row>
    <row r="9" spans="1:10" ht="14.95" x14ac:dyDescent="0.25">
      <c r="A9" s="233" t="s">
        <v>155</v>
      </c>
      <c r="B9" s="45"/>
      <c r="C9" s="45"/>
      <c r="D9" s="234"/>
      <c r="E9" s="45"/>
      <c r="F9" s="45"/>
      <c r="G9" s="235"/>
      <c r="H9" s="235"/>
      <c r="I9" s="235"/>
      <c r="J9" s="236"/>
    </row>
    <row r="10" spans="1:10" ht="14.95" x14ac:dyDescent="0.25">
      <c r="A10" s="233" t="s">
        <v>150</v>
      </c>
      <c r="B10" s="45"/>
      <c r="C10" s="45"/>
      <c r="D10" s="234"/>
      <c r="E10" s="45"/>
      <c r="F10" s="45"/>
      <c r="G10" s="235"/>
      <c r="H10" s="235"/>
      <c r="I10" s="235"/>
      <c r="J10" s="236"/>
    </row>
    <row r="11" spans="1:10" ht="14.95" x14ac:dyDescent="0.25">
      <c r="A11" s="233"/>
      <c r="B11" s="45"/>
      <c r="C11" s="45"/>
      <c r="D11" s="234"/>
      <c r="E11" s="45"/>
      <c r="F11" s="45"/>
      <c r="G11" s="235"/>
      <c r="H11" s="235"/>
      <c r="I11" s="235"/>
      <c r="J11" s="236"/>
    </row>
    <row r="12" spans="1:10" ht="14.95" x14ac:dyDescent="0.25">
      <c r="A12" s="233" t="s">
        <v>100</v>
      </c>
      <c r="B12" s="45"/>
      <c r="C12" s="45"/>
      <c r="D12" s="234"/>
      <c r="E12" s="45"/>
      <c r="F12" s="45"/>
      <c r="G12" s="235"/>
      <c r="H12" s="235"/>
      <c r="I12" s="235"/>
      <c r="J12" s="236"/>
    </row>
    <row r="13" spans="1:10" ht="14.95" x14ac:dyDescent="0.25">
      <c r="A13" s="233" t="s">
        <v>101</v>
      </c>
      <c r="B13" s="45"/>
      <c r="C13" s="45"/>
      <c r="D13" s="234"/>
      <c r="E13" s="45"/>
      <c r="F13" s="45"/>
      <c r="G13" s="235"/>
      <c r="H13" s="235"/>
      <c r="I13" s="235"/>
      <c r="J13" s="236"/>
    </row>
    <row r="14" spans="1:10" ht="14.95" x14ac:dyDescent="0.25">
      <c r="A14" s="233" t="s">
        <v>102</v>
      </c>
      <c r="B14" s="45"/>
      <c r="C14" s="45"/>
      <c r="D14" s="234"/>
      <c r="E14" s="45"/>
      <c r="F14" s="45"/>
      <c r="G14" s="235"/>
      <c r="H14" s="235"/>
      <c r="I14" s="235"/>
      <c r="J14" s="236"/>
    </row>
    <row r="15" spans="1:10" ht="14.95" x14ac:dyDescent="0.25">
      <c r="A15" s="209"/>
      <c r="B15" s="44"/>
      <c r="C15" s="44"/>
      <c r="D15" s="80"/>
      <c r="E15" s="44"/>
      <c r="F15" s="44"/>
      <c r="G15" s="79"/>
      <c r="H15" s="79"/>
      <c r="I15" s="79"/>
      <c r="J15" s="232"/>
    </row>
    <row r="16" spans="1:10" ht="14.95" x14ac:dyDescent="0.25">
      <c r="A16" s="233" t="s">
        <v>103</v>
      </c>
      <c r="B16" s="44"/>
      <c r="C16" s="44"/>
      <c r="D16" s="80"/>
      <c r="E16" s="44"/>
      <c r="F16" s="44"/>
      <c r="G16" s="79"/>
      <c r="H16" s="79"/>
      <c r="I16" s="79"/>
      <c r="J16" s="232"/>
    </row>
    <row r="17" spans="1:10" ht="14.95" x14ac:dyDescent="0.25">
      <c r="A17" s="233" t="s">
        <v>104</v>
      </c>
      <c r="B17" s="44"/>
      <c r="C17" s="44"/>
      <c r="D17" s="80"/>
      <c r="E17" s="44"/>
      <c r="F17" s="44"/>
      <c r="G17" s="79"/>
      <c r="H17" s="79"/>
      <c r="I17" s="79"/>
      <c r="J17" s="232"/>
    </row>
    <row r="18" spans="1:10" ht="14.95" x14ac:dyDescent="0.25">
      <c r="A18" s="233"/>
      <c r="B18" s="44"/>
      <c r="C18" s="44"/>
      <c r="D18" s="80"/>
      <c r="E18" s="44"/>
      <c r="F18" s="44"/>
      <c r="G18" s="79"/>
      <c r="H18" s="79"/>
      <c r="I18" s="79"/>
      <c r="J18" s="232"/>
    </row>
    <row r="19" spans="1:10" ht="14.95" x14ac:dyDescent="0.25">
      <c r="A19" s="174" t="s">
        <v>135</v>
      </c>
      <c r="B19" s="150" t="s">
        <v>151</v>
      </c>
      <c r="C19" s="44"/>
      <c r="D19" s="80"/>
      <c r="E19" s="44"/>
      <c r="F19" s="44"/>
      <c r="G19" s="79"/>
      <c r="H19" s="79"/>
      <c r="I19" s="79"/>
      <c r="J19" s="232"/>
    </row>
    <row r="20" spans="1:10" ht="14.95" x14ac:dyDescent="0.25">
      <c r="A20" s="174" t="s">
        <v>136</v>
      </c>
      <c r="B20" s="150" t="s">
        <v>119</v>
      </c>
      <c r="C20" s="44"/>
      <c r="D20" s="80"/>
      <c r="E20" s="44"/>
      <c r="F20" s="44"/>
      <c r="G20" s="79"/>
      <c r="H20" s="79"/>
      <c r="I20" s="79"/>
      <c r="J20" s="232"/>
    </row>
    <row r="21" spans="1:10" ht="14.95" x14ac:dyDescent="0.25">
      <c r="A21" s="174" t="s">
        <v>137</v>
      </c>
      <c r="B21" s="150" t="s">
        <v>120</v>
      </c>
      <c r="C21" s="44"/>
      <c r="D21" s="80"/>
      <c r="E21" s="44"/>
      <c r="F21" s="44"/>
      <c r="G21" s="79"/>
      <c r="H21" s="79"/>
      <c r="I21" s="79"/>
      <c r="J21" s="232"/>
    </row>
    <row r="22" spans="1:10" ht="14.95" x14ac:dyDescent="0.25">
      <c r="A22" s="174" t="s">
        <v>138</v>
      </c>
      <c r="B22" s="150" t="s">
        <v>105</v>
      </c>
      <c r="C22" s="44"/>
      <c r="D22" s="80"/>
      <c r="E22" s="44"/>
      <c r="F22" s="44"/>
      <c r="G22" s="79"/>
      <c r="H22" s="79"/>
      <c r="I22" s="79"/>
      <c r="J22" s="232"/>
    </row>
    <row r="23" spans="1:10" ht="14.95" x14ac:dyDescent="0.25">
      <c r="A23" s="174" t="s">
        <v>139</v>
      </c>
      <c r="B23" s="150" t="s">
        <v>106</v>
      </c>
      <c r="C23" s="44"/>
      <c r="D23" s="80"/>
      <c r="E23" s="44"/>
      <c r="F23" s="44"/>
      <c r="G23" s="79"/>
      <c r="H23" s="79"/>
      <c r="I23" s="79"/>
      <c r="J23" s="232"/>
    </row>
    <row r="24" spans="1:10" ht="14.95" x14ac:dyDescent="0.25">
      <c r="A24" s="174"/>
      <c r="B24" s="150" t="s">
        <v>142</v>
      </c>
      <c r="C24" s="44"/>
      <c r="D24" s="80"/>
      <c r="E24" s="44"/>
      <c r="F24" s="44"/>
      <c r="G24" s="79"/>
      <c r="H24" s="79"/>
      <c r="I24" s="79"/>
      <c r="J24" s="232"/>
    </row>
    <row r="25" spans="1:10" ht="14.95" x14ac:dyDescent="0.25">
      <c r="A25" s="174"/>
      <c r="B25" s="150"/>
      <c r="C25" s="44"/>
      <c r="D25" s="80"/>
      <c r="E25" s="44"/>
      <c r="F25" s="44"/>
      <c r="G25" s="79"/>
      <c r="H25" s="79"/>
      <c r="I25" s="79"/>
      <c r="J25" s="232"/>
    </row>
    <row r="26" spans="1:10" ht="14.95" x14ac:dyDescent="0.25">
      <c r="A26" s="233" t="s">
        <v>107</v>
      </c>
      <c r="B26" s="44"/>
      <c r="C26" s="44"/>
      <c r="D26" s="80"/>
      <c r="E26" s="44"/>
      <c r="F26" s="44"/>
      <c r="G26" s="79"/>
      <c r="H26" s="79"/>
      <c r="I26" s="79"/>
      <c r="J26" s="232"/>
    </row>
    <row r="27" spans="1:10" ht="14.95" x14ac:dyDescent="0.25">
      <c r="A27" s="233"/>
      <c r="B27" s="44"/>
      <c r="C27" s="44"/>
      <c r="D27" s="80"/>
      <c r="E27" s="44"/>
      <c r="F27" s="44"/>
      <c r="G27" s="79"/>
      <c r="H27" s="79"/>
      <c r="I27" s="79"/>
      <c r="J27" s="232"/>
    </row>
    <row r="28" spans="1:10" ht="14.95" x14ac:dyDescent="0.25">
      <c r="A28" s="174" t="s">
        <v>140</v>
      </c>
      <c r="B28" s="1" t="s">
        <v>108</v>
      </c>
      <c r="C28" s="44"/>
      <c r="D28" s="80"/>
      <c r="E28" s="44"/>
      <c r="F28" s="44"/>
      <c r="G28" s="79"/>
      <c r="H28" s="79"/>
      <c r="I28" s="79"/>
      <c r="J28" s="232"/>
    </row>
    <row r="29" spans="1:10" ht="14.95" x14ac:dyDescent="0.25">
      <c r="A29" s="174" t="s">
        <v>141</v>
      </c>
      <c r="B29" s="150" t="s">
        <v>109</v>
      </c>
      <c r="C29" s="44"/>
      <c r="D29" s="80"/>
      <c r="E29" s="44"/>
      <c r="F29" s="44"/>
      <c r="G29" s="79"/>
      <c r="H29" s="79"/>
      <c r="I29" s="79"/>
      <c r="J29" s="232"/>
    </row>
    <row r="30" spans="1:10" ht="14.95" x14ac:dyDescent="0.25">
      <c r="A30" s="209"/>
      <c r="B30" s="44"/>
      <c r="C30" s="44"/>
      <c r="D30" s="80"/>
      <c r="E30" s="44"/>
      <c r="F30" s="44"/>
      <c r="G30" s="79"/>
      <c r="H30" s="79"/>
      <c r="I30" s="79"/>
      <c r="J30" s="232"/>
    </row>
    <row r="31" spans="1:10" ht="14.95" x14ac:dyDescent="0.25">
      <c r="A31" s="237" t="s">
        <v>110</v>
      </c>
      <c r="B31" s="44"/>
      <c r="C31" s="44"/>
      <c r="D31" s="80"/>
      <c r="E31" s="44"/>
      <c r="F31" s="44"/>
      <c r="G31" s="79"/>
      <c r="H31" s="79"/>
      <c r="I31" s="79"/>
      <c r="J31" s="232"/>
    </row>
    <row r="32" spans="1:10" x14ac:dyDescent="0.25">
      <c r="A32" s="265"/>
      <c r="B32" s="266"/>
      <c r="C32" s="266"/>
      <c r="D32" s="266"/>
      <c r="E32" s="266"/>
      <c r="F32" s="266"/>
      <c r="G32" s="266"/>
      <c r="H32" s="266"/>
      <c r="I32" s="266"/>
      <c r="J32" s="267"/>
    </row>
    <row r="33" spans="1:10" x14ac:dyDescent="0.25">
      <c r="A33" s="52"/>
    </row>
    <row r="34" spans="1:10" x14ac:dyDescent="0.25">
      <c r="A34" s="52"/>
    </row>
    <row r="35" spans="1:10" ht="14.95" customHeight="1" x14ac:dyDescent="0.25">
      <c r="A35" s="169" t="s">
        <v>98</v>
      </c>
      <c r="B35" s="170"/>
      <c r="C35" s="170"/>
      <c r="D35" s="171"/>
      <c r="E35" s="170"/>
      <c r="F35" s="170"/>
      <c r="G35" s="172"/>
      <c r="H35" s="172"/>
      <c r="I35" s="172"/>
      <c r="J35" s="173"/>
    </row>
    <row r="36" spans="1:10" ht="12.1" customHeight="1" x14ac:dyDescent="0.25">
      <c r="A36" s="259"/>
      <c r="B36" s="260"/>
      <c r="C36" s="260"/>
      <c r="D36" s="260"/>
      <c r="E36" s="260"/>
      <c r="F36" s="260"/>
      <c r="G36" s="260"/>
      <c r="H36" s="260"/>
      <c r="I36" s="260"/>
      <c r="J36" s="261"/>
    </row>
    <row r="37" spans="1:10" x14ac:dyDescent="0.25">
      <c r="A37" s="174">
        <v>1</v>
      </c>
      <c r="B37" s="74" t="s">
        <v>111</v>
      </c>
      <c r="C37" s="69"/>
      <c r="D37" s="70"/>
      <c r="E37" s="69"/>
      <c r="F37" s="69"/>
      <c r="G37" s="71"/>
      <c r="H37" s="71"/>
      <c r="I37" s="71"/>
      <c r="J37" s="175"/>
    </row>
    <row r="38" spans="1:10" x14ac:dyDescent="0.25">
      <c r="A38" s="174">
        <v>2</v>
      </c>
      <c r="B38" s="74" t="s">
        <v>113</v>
      </c>
      <c r="C38" s="121"/>
      <c r="D38" s="122"/>
      <c r="E38" s="121"/>
      <c r="F38" s="121"/>
      <c r="G38" s="123"/>
      <c r="H38" s="123"/>
      <c r="I38" s="123"/>
      <c r="J38" s="176"/>
    </row>
    <row r="39" spans="1:10" x14ac:dyDescent="0.25">
      <c r="A39" s="174">
        <v>3</v>
      </c>
      <c r="B39" s="74" t="s">
        <v>114</v>
      </c>
      <c r="C39" s="69"/>
      <c r="D39" s="70"/>
      <c r="E39" s="69"/>
      <c r="F39" s="69"/>
      <c r="G39" s="71"/>
      <c r="H39" s="71"/>
      <c r="I39" s="71"/>
      <c r="J39" s="175"/>
    </row>
    <row r="40" spans="1:10" x14ac:dyDescent="0.25">
      <c r="A40" s="174">
        <v>4</v>
      </c>
      <c r="B40" s="74" t="s">
        <v>115</v>
      </c>
      <c r="C40" s="69"/>
      <c r="D40" s="70"/>
      <c r="E40" s="69"/>
      <c r="F40" s="69"/>
      <c r="G40" s="71"/>
      <c r="H40" s="71"/>
      <c r="I40" s="71"/>
      <c r="J40" s="175"/>
    </row>
    <row r="41" spans="1:10" x14ac:dyDescent="0.25">
      <c r="A41" s="177"/>
      <c r="B41" s="74" t="s">
        <v>144</v>
      </c>
      <c r="C41" s="69"/>
      <c r="D41" s="70"/>
      <c r="E41" s="69"/>
      <c r="F41" s="69"/>
      <c r="G41" s="71"/>
      <c r="H41" s="71"/>
      <c r="I41" s="71"/>
      <c r="J41" s="175"/>
    </row>
    <row r="42" spans="1:10" x14ac:dyDescent="0.25">
      <c r="A42" s="177">
        <v>5</v>
      </c>
      <c r="B42" s="74" t="s">
        <v>64</v>
      </c>
      <c r="C42" s="69"/>
      <c r="D42" s="70"/>
      <c r="E42" s="69"/>
      <c r="F42" s="69"/>
      <c r="G42" s="71"/>
      <c r="H42" s="71"/>
      <c r="I42" s="71"/>
      <c r="J42" s="175"/>
    </row>
    <row r="43" spans="1:10" x14ac:dyDescent="0.25">
      <c r="A43" s="177"/>
      <c r="B43" s="74" t="s">
        <v>65</v>
      </c>
      <c r="C43" s="69"/>
      <c r="D43" s="70"/>
      <c r="E43" s="69"/>
      <c r="F43" s="69"/>
      <c r="G43" s="71"/>
      <c r="H43" s="71"/>
      <c r="I43" s="71"/>
      <c r="J43" s="175"/>
    </row>
    <row r="44" spans="1:10" x14ac:dyDescent="0.25">
      <c r="A44" s="177">
        <v>6</v>
      </c>
      <c r="B44" s="74" t="s">
        <v>116</v>
      </c>
      <c r="C44" s="69"/>
      <c r="D44" s="70"/>
      <c r="E44" s="69"/>
      <c r="F44" s="69"/>
      <c r="G44" s="71"/>
      <c r="H44" s="71"/>
      <c r="I44" s="71"/>
      <c r="J44" s="175"/>
    </row>
    <row r="45" spans="1:10" x14ac:dyDescent="0.25">
      <c r="A45" s="178"/>
      <c r="B45" s="74"/>
      <c r="C45" s="69"/>
      <c r="D45" s="70"/>
      <c r="E45" s="69"/>
      <c r="F45" s="69"/>
      <c r="G45" s="71"/>
      <c r="H45" s="71"/>
      <c r="I45" s="71"/>
      <c r="J45" s="175"/>
    </row>
    <row r="46" spans="1:10" ht="9.6999999999999993" customHeight="1" x14ac:dyDescent="0.25">
      <c r="A46" s="179"/>
      <c r="B46" s="180"/>
      <c r="C46" s="181"/>
      <c r="D46" s="182"/>
      <c r="E46" s="181"/>
      <c r="F46" s="181"/>
      <c r="G46" s="183"/>
      <c r="H46" s="183"/>
      <c r="I46" s="183"/>
      <c r="J46" s="184"/>
    </row>
    <row r="47" spans="1:10" x14ac:dyDescent="0.25">
      <c r="A47" s="52"/>
    </row>
    <row r="48" spans="1:10" x14ac:dyDescent="0.25">
      <c r="A48" s="251" t="s">
        <v>135</v>
      </c>
    </row>
    <row r="49" spans="1:5" x14ac:dyDescent="0.25">
      <c r="A49" s="52"/>
    </row>
    <row r="50" spans="1:5" x14ac:dyDescent="0.25">
      <c r="A50" s="238" t="s">
        <v>157</v>
      </c>
    </row>
    <row r="51" spans="1:5" x14ac:dyDescent="0.25">
      <c r="A51" s="238" t="s">
        <v>156</v>
      </c>
    </row>
    <row r="52" spans="1:5" x14ac:dyDescent="0.25">
      <c r="A52" s="52"/>
    </row>
    <row r="53" spans="1:5" x14ac:dyDescent="0.25">
      <c r="A53" s="239" t="s">
        <v>46</v>
      </c>
      <c r="B53" s="172"/>
      <c r="C53" s="240">
        <v>43922</v>
      </c>
      <c r="E53" s="1"/>
    </row>
    <row r="54" spans="1:5" x14ac:dyDescent="0.25">
      <c r="A54" s="241" t="s">
        <v>79</v>
      </c>
      <c r="B54" s="71"/>
      <c r="C54" s="242">
        <v>44652</v>
      </c>
      <c r="E54" s="1"/>
    </row>
    <row r="55" spans="1:5" x14ac:dyDescent="0.25">
      <c r="A55" s="185" t="s">
        <v>152</v>
      </c>
      <c r="B55" s="186"/>
      <c r="C55" s="187">
        <v>0.05</v>
      </c>
    </row>
    <row r="56" spans="1:5" x14ac:dyDescent="0.25">
      <c r="A56" s="91"/>
      <c r="B56" s="74"/>
      <c r="C56" s="69"/>
    </row>
    <row r="57" spans="1:5" x14ac:dyDescent="0.25">
      <c r="A57" s="251" t="s">
        <v>136</v>
      </c>
      <c r="B57" s="74"/>
      <c r="C57" s="69"/>
    </row>
    <row r="58" spans="1:5" x14ac:dyDescent="0.25">
      <c r="A58" s="91"/>
      <c r="B58" s="74"/>
      <c r="C58" s="69"/>
    </row>
    <row r="59" spans="1:5" x14ac:dyDescent="0.25">
      <c r="A59" s="91" t="s">
        <v>117</v>
      </c>
      <c r="B59" s="74"/>
      <c r="C59" s="69"/>
    </row>
    <row r="60" spans="1:5" x14ac:dyDescent="0.25">
      <c r="A60" s="91"/>
      <c r="B60" s="74"/>
      <c r="C60" s="69"/>
    </row>
    <row r="61" spans="1:5" x14ac:dyDescent="0.25">
      <c r="A61" s="164" t="s">
        <v>73</v>
      </c>
      <c r="B61" s="167"/>
      <c r="C61" s="194"/>
      <c r="D61" s="80"/>
      <c r="E61" s="44"/>
    </row>
    <row r="62" spans="1:5" x14ac:dyDescent="0.25">
      <c r="A62" s="195"/>
      <c r="B62" s="193" t="s">
        <v>17</v>
      </c>
      <c r="C62" s="196" t="s">
        <v>18</v>
      </c>
      <c r="D62" s="122"/>
      <c r="E62" s="121"/>
    </row>
    <row r="63" spans="1:5" x14ac:dyDescent="0.25">
      <c r="A63" s="195">
        <v>1</v>
      </c>
      <c r="B63" s="147">
        <v>1000</v>
      </c>
      <c r="C63" s="197">
        <v>43922</v>
      </c>
      <c r="D63" s="70"/>
      <c r="E63" s="143"/>
    </row>
    <row r="64" spans="1:5" x14ac:dyDescent="0.25">
      <c r="A64" s="195">
        <v>2</v>
      </c>
      <c r="B64" s="147">
        <v>1000</v>
      </c>
      <c r="C64" s="197">
        <v>44287</v>
      </c>
      <c r="D64" s="70"/>
      <c r="E64" s="143"/>
    </row>
    <row r="65" spans="1:5" x14ac:dyDescent="0.25">
      <c r="A65" s="198"/>
      <c r="B65" s="199"/>
      <c r="C65" s="200"/>
      <c r="D65" s="70"/>
      <c r="E65" s="144"/>
    </row>
    <row r="66" spans="1:5" x14ac:dyDescent="0.25">
      <c r="A66" s="71"/>
      <c r="B66" s="147"/>
      <c r="C66" s="90"/>
      <c r="D66" s="70"/>
      <c r="E66" s="144"/>
    </row>
    <row r="67" spans="1:5" x14ac:dyDescent="0.25">
      <c r="A67" s="251" t="s">
        <v>137</v>
      </c>
      <c r="B67" s="147"/>
      <c r="C67" s="90"/>
      <c r="D67" s="70"/>
      <c r="E67" s="144"/>
    </row>
    <row r="68" spans="1:5" x14ac:dyDescent="0.25">
      <c r="A68" s="71"/>
      <c r="B68" s="147"/>
      <c r="C68" s="90"/>
      <c r="D68" s="70"/>
      <c r="E68" s="144"/>
    </row>
    <row r="69" spans="1:5" x14ac:dyDescent="0.25">
      <c r="A69" s="145" t="s">
        <v>87</v>
      </c>
      <c r="B69" s="28"/>
      <c r="C69" s="29"/>
      <c r="E69" s="30"/>
    </row>
    <row r="70" spans="1:5" x14ac:dyDescent="0.25">
      <c r="A70" s="1" t="s">
        <v>74</v>
      </c>
      <c r="B70" s="28"/>
      <c r="C70" s="29"/>
      <c r="E70" s="30"/>
    </row>
    <row r="71" spans="1:5" x14ac:dyDescent="0.25">
      <c r="A71" s="1" t="s">
        <v>145</v>
      </c>
      <c r="B71" s="28"/>
      <c r="C71" s="29"/>
      <c r="E71" s="30"/>
    </row>
    <row r="72" spans="1:5" x14ac:dyDescent="0.25">
      <c r="A72" s="1" t="s">
        <v>75</v>
      </c>
      <c r="B72" s="28"/>
      <c r="C72" s="29"/>
      <c r="E72" s="30"/>
    </row>
    <row r="73" spans="1:5" x14ac:dyDescent="0.25">
      <c r="A73" s="71"/>
      <c r="B73" s="147"/>
      <c r="C73" s="90"/>
      <c r="D73" s="70"/>
      <c r="E73" s="144"/>
    </row>
    <row r="74" spans="1:5" x14ac:dyDescent="0.25">
      <c r="A74" s="164" t="s">
        <v>158</v>
      </c>
      <c r="B74" s="203"/>
      <c r="C74" s="165"/>
      <c r="D74" s="166"/>
      <c r="E74" s="194"/>
    </row>
    <row r="75" spans="1:5" x14ac:dyDescent="0.25">
      <c r="A75" s="195"/>
      <c r="B75" s="201" t="s">
        <v>17</v>
      </c>
      <c r="C75" s="193" t="s">
        <v>18</v>
      </c>
      <c r="D75" s="202" t="s">
        <v>19</v>
      </c>
      <c r="E75" s="196" t="s">
        <v>20</v>
      </c>
    </row>
    <row r="76" spans="1:5" x14ac:dyDescent="0.25">
      <c r="A76" s="195">
        <v>1</v>
      </c>
      <c r="B76" s="147">
        <v>1000</v>
      </c>
      <c r="C76" s="90">
        <v>44652</v>
      </c>
      <c r="D76" s="70">
        <v>1</v>
      </c>
      <c r="E76" s="204">
        <f>B76*D76</f>
        <v>1000</v>
      </c>
    </row>
    <row r="77" spans="1:5" x14ac:dyDescent="0.25">
      <c r="A77" s="195">
        <v>2</v>
      </c>
      <c r="B77" s="147">
        <v>1000</v>
      </c>
      <c r="C77" s="90">
        <v>45017</v>
      </c>
      <c r="D77" s="70">
        <v>0.95238095238095233</v>
      </c>
      <c r="E77" s="204">
        <f t="shared" ref="E77" si="0">B77*D77</f>
        <v>952.38095238095229</v>
      </c>
    </row>
    <row r="78" spans="1:5" x14ac:dyDescent="0.25">
      <c r="A78" s="195">
        <v>3</v>
      </c>
      <c r="B78" s="147">
        <v>1000</v>
      </c>
      <c r="C78" s="90">
        <v>45383</v>
      </c>
      <c r="D78" s="70">
        <v>0.90702947845804982</v>
      </c>
      <c r="E78" s="205">
        <f>B78*D78</f>
        <v>907.02947845804977</v>
      </c>
    </row>
    <row r="79" spans="1:5" x14ac:dyDescent="0.25">
      <c r="A79" s="198"/>
      <c r="B79" s="199"/>
      <c r="C79" s="206"/>
      <c r="D79" s="182"/>
      <c r="E79" s="207">
        <f>SUM(E76:E78)</f>
        <v>2859.4104308390019</v>
      </c>
    </row>
    <row r="80" spans="1:5" x14ac:dyDescent="0.25">
      <c r="A80" s="71"/>
      <c r="B80" s="147"/>
      <c r="C80" s="90"/>
      <c r="D80" s="70"/>
      <c r="E80" s="144"/>
    </row>
    <row r="81" spans="1:6" x14ac:dyDescent="0.25">
      <c r="A81" s="251" t="s">
        <v>138</v>
      </c>
      <c r="B81" s="147"/>
      <c r="C81" s="90"/>
      <c r="D81" s="70"/>
      <c r="E81" s="144"/>
    </row>
    <row r="82" spans="1:6" x14ac:dyDescent="0.25">
      <c r="A82" s="71"/>
      <c r="B82" s="147"/>
      <c r="C82" s="90"/>
      <c r="D82" s="70"/>
      <c r="E82" s="144"/>
    </row>
    <row r="83" spans="1:6" x14ac:dyDescent="0.25">
      <c r="A83" s="71" t="s">
        <v>146</v>
      </c>
      <c r="B83" s="147"/>
      <c r="C83" s="90"/>
      <c r="D83" s="70"/>
      <c r="E83" s="144"/>
    </row>
    <row r="84" spans="1:6" x14ac:dyDescent="0.25">
      <c r="A84" s="243" t="s">
        <v>132</v>
      </c>
      <c r="B84" s="28"/>
      <c r="C84" s="29"/>
      <c r="E84" s="30"/>
    </row>
    <row r="85" spans="1:6" x14ac:dyDescent="0.25">
      <c r="A85" s="243" t="s">
        <v>121</v>
      </c>
      <c r="B85" s="28"/>
      <c r="C85" s="29"/>
      <c r="E85" s="30"/>
    </row>
    <row r="86" spans="1:6" x14ac:dyDescent="0.25">
      <c r="A86" s="71"/>
      <c r="B86" s="147"/>
      <c r="C86" s="90"/>
      <c r="D86" s="70"/>
      <c r="E86" s="144"/>
    </row>
    <row r="87" spans="1:6" s="77" customFormat="1" x14ac:dyDescent="0.25">
      <c r="A87" s="208" t="s">
        <v>47</v>
      </c>
      <c r="B87" s="165"/>
      <c r="C87" s="165"/>
      <c r="D87" s="166"/>
      <c r="E87" s="194"/>
      <c r="F87" s="75"/>
    </row>
    <row r="88" spans="1:6" s="77" customFormat="1" x14ac:dyDescent="0.25">
      <c r="A88" s="254" t="s">
        <v>78</v>
      </c>
      <c r="B88" s="255"/>
      <c r="C88" s="255"/>
      <c r="D88" s="255"/>
      <c r="E88" s="256"/>
    </row>
    <row r="89" spans="1:6" s="77" customFormat="1" x14ac:dyDescent="0.25">
      <c r="A89" s="211">
        <f>SUM(E76:E78)</f>
        <v>2859.4104308390019</v>
      </c>
      <c r="B89" s="79"/>
      <c r="C89" s="44"/>
      <c r="D89" s="44"/>
      <c r="E89" s="210"/>
    </row>
    <row r="90" spans="1:6" s="77" customFormat="1" x14ac:dyDescent="0.25">
      <c r="A90" s="212"/>
      <c r="B90" s="80"/>
      <c r="C90" s="44"/>
      <c r="D90" s="44"/>
      <c r="E90" s="210"/>
    </row>
    <row r="91" spans="1:6" s="77" customFormat="1" x14ac:dyDescent="0.25">
      <c r="A91" s="213" t="s">
        <v>21</v>
      </c>
      <c r="B91" s="81" t="s">
        <v>22</v>
      </c>
      <c r="C91" s="81" t="s">
        <v>76</v>
      </c>
      <c r="D91" s="82" t="s">
        <v>88</v>
      </c>
      <c r="E91" s="214" t="s">
        <v>50</v>
      </c>
    </row>
    <row r="92" spans="1:6" s="77" customFormat="1" x14ac:dyDescent="0.25">
      <c r="A92" s="215" t="s">
        <v>149</v>
      </c>
      <c r="B92" s="148">
        <f>A89</f>
        <v>2859.4104308390019</v>
      </c>
      <c r="C92" s="149">
        <f>-B76</f>
        <v>-1000</v>
      </c>
      <c r="D92" s="148">
        <f>SUM(B92:C92)*$C$55</f>
        <v>92.970521541950106</v>
      </c>
      <c r="E92" s="216">
        <f>B92+D92+C92</f>
        <v>1952.3809523809518</v>
      </c>
    </row>
    <row r="93" spans="1:6" s="77" customFormat="1" x14ac:dyDescent="0.25">
      <c r="A93" s="215" t="s">
        <v>159</v>
      </c>
      <c r="B93" s="148">
        <f>E92</f>
        <v>1952.3809523809518</v>
      </c>
      <c r="C93" s="149">
        <f>-B77</f>
        <v>-1000</v>
      </c>
      <c r="D93" s="148">
        <f t="shared" ref="D93:D94" si="1">SUM(B93:C93)*$C$55</f>
        <v>47.619047619047592</v>
      </c>
      <c r="E93" s="216">
        <f t="shared" ref="E93:E94" si="2">B93+D93+C93</f>
        <v>999.99999999999955</v>
      </c>
    </row>
    <row r="94" spans="1:6" s="77" customFormat="1" x14ac:dyDescent="0.25">
      <c r="A94" s="217" t="s">
        <v>160</v>
      </c>
      <c r="B94" s="218">
        <f>E93</f>
        <v>999.99999999999955</v>
      </c>
      <c r="C94" s="219">
        <f>-B78</f>
        <v>-1000</v>
      </c>
      <c r="D94" s="218">
        <f t="shared" si="1"/>
        <v>0</v>
      </c>
      <c r="E94" s="220">
        <f t="shared" si="2"/>
        <v>0</v>
      </c>
    </row>
    <row r="95" spans="1:6" x14ac:dyDescent="0.25">
      <c r="A95" s="71"/>
      <c r="B95" s="147"/>
      <c r="C95" s="90"/>
      <c r="D95" s="70"/>
      <c r="E95" s="144"/>
    </row>
    <row r="96" spans="1:6" x14ac:dyDescent="0.25">
      <c r="A96" s="71"/>
      <c r="B96" s="147"/>
      <c r="C96" s="90"/>
      <c r="D96" s="70"/>
      <c r="E96" s="144"/>
    </row>
    <row r="97" spans="1:8" x14ac:dyDescent="0.25">
      <c r="A97" s="71" t="s">
        <v>118</v>
      </c>
      <c r="B97" s="147"/>
      <c r="C97" s="90"/>
      <c r="D97" s="70"/>
      <c r="E97" s="144"/>
    </row>
    <row r="98" spans="1:8" x14ac:dyDescent="0.25">
      <c r="A98" s="71"/>
      <c r="B98" s="147"/>
      <c r="C98" s="90"/>
      <c r="D98" s="70"/>
      <c r="E98" s="144"/>
    </row>
    <row r="99" spans="1:8" x14ac:dyDescent="0.25">
      <c r="C99" s="245" t="s">
        <v>127</v>
      </c>
      <c r="D99" s="246" t="s">
        <v>128</v>
      </c>
    </row>
    <row r="100" spans="1:8" x14ac:dyDescent="0.25">
      <c r="A100" s="1" t="s">
        <v>129</v>
      </c>
      <c r="C100" s="28">
        <f>E79</f>
        <v>2859.4104308390019</v>
      </c>
      <c r="D100" s="29"/>
    </row>
    <row r="101" spans="1:8" x14ac:dyDescent="0.25">
      <c r="A101" s="1" t="s">
        <v>130</v>
      </c>
      <c r="C101" s="28"/>
      <c r="D101" s="146">
        <f>C100</f>
        <v>2859.4104308390019</v>
      </c>
    </row>
    <row r="102" spans="1:8" x14ac:dyDescent="0.25">
      <c r="B102" s="28"/>
      <c r="C102" s="146"/>
      <c r="E102" s="30"/>
    </row>
    <row r="103" spans="1:8" x14ac:dyDescent="0.25">
      <c r="A103" s="251" t="s">
        <v>139</v>
      </c>
      <c r="B103" s="28"/>
      <c r="C103" s="146"/>
      <c r="E103" s="30"/>
    </row>
    <row r="104" spans="1:8" x14ac:dyDescent="0.25">
      <c r="B104" s="28"/>
      <c r="C104" s="146"/>
      <c r="E104" s="30"/>
    </row>
    <row r="105" spans="1:8" x14ac:dyDescent="0.25">
      <c r="A105" s="1" t="s">
        <v>133</v>
      </c>
      <c r="B105" s="28"/>
      <c r="C105" s="146"/>
      <c r="E105" s="30"/>
    </row>
    <row r="106" spans="1:8" x14ac:dyDescent="0.25">
      <c r="A106" s="1" t="s">
        <v>122</v>
      </c>
      <c r="B106" s="28"/>
      <c r="C106" s="146"/>
      <c r="E106" s="30"/>
    </row>
    <row r="107" spans="1:8" x14ac:dyDescent="0.25">
      <c r="B107" s="28"/>
      <c r="C107" s="146"/>
      <c r="E107" s="30"/>
    </row>
    <row r="108" spans="1:8" s="77" customFormat="1" x14ac:dyDescent="0.25">
      <c r="A108" s="221" t="s">
        <v>48</v>
      </c>
      <c r="B108" s="167"/>
      <c r="C108" s="222"/>
      <c r="D108" s="167"/>
      <c r="E108" s="223"/>
      <c r="H108" s="78"/>
    </row>
    <row r="109" spans="1:8" s="77" customFormat="1" x14ac:dyDescent="0.25">
      <c r="A109" s="211">
        <f>E79</f>
        <v>2859.4104308390019</v>
      </c>
      <c r="B109" s="123" t="s">
        <v>77</v>
      </c>
      <c r="C109" s="79"/>
      <c r="D109" s="79"/>
      <c r="E109" s="210"/>
      <c r="H109" s="78"/>
    </row>
    <row r="110" spans="1:8" s="77" customFormat="1" x14ac:dyDescent="0.25">
      <c r="A110" s="224"/>
      <c r="B110" s="79"/>
      <c r="C110" s="79"/>
      <c r="D110" s="79"/>
      <c r="E110" s="210"/>
      <c r="H110" s="78"/>
    </row>
    <row r="111" spans="1:8" s="77" customFormat="1" x14ac:dyDescent="0.25">
      <c r="A111" s="224" t="s">
        <v>21</v>
      </c>
      <c r="B111" s="83" t="s">
        <v>6</v>
      </c>
      <c r="C111" s="79" t="s">
        <v>0</v>
      </c>
      <c r="D111" s="79" t="s">
        <v>51</v>
      </c>
      <c r="E111" s="225" t="s">
        <v>49</v>
      </c>
      <c r="H111" s="78"/>
    </row>
    <row r="112" spans="1:8" s="77" customFormat="1" x14ac:dyDescent="0.25">
      <c r="A112" s="224" t="s">
        <v>149</v>
      </c>
      <c r="B112" s="149">
        <f>A109</f>
        <v>2859.4104308390019</v>
      </c>
      <c r="C112" s="149">
        <f>-$A$109*1/3</f>
        <v>-953.13681027966732</v>
      </c>
      <c r="D112" s="149">
        <f t="shared" ref="D112:D114" si="3">SUM(B112:C112)</f>
        <v>1906.2736205593346</v>
      </c>
      <c r="E112" s="226">
        <f>D112-E92</f>
        <v>-46.107331821617208</v>
      </c>
      <c r="H112" s="78"/>
    </row>
    <row r="113" spans="1:8" s="77" customFormat="1" x14ac:dyDescent="0.25">
      <c r="A113" s="224" t="s">
        <v>159</v>
      </c>
      <c r="B113" s="149">
        <f t="shared" ref="B113:B114" si="4">D112</f>
        <v>1906.2736205593346</v>
      </c>
      <c r="C113" s="149">
        <f>-$A$109*1/3</f>
        <v>-953.13681027966732</v>
      </c>
      <c r="D113" s="149">
        <f t="shared" si="3"/>
        <v>953.13681027966732</v>
      </c>
      <c r="E113" s="226">
        <f>D113-E93</f>
        <v>-46.86318972033223</v>
      </c>
      <c r="H113" s="78"/>
    </row>
    <row r="114" spans="1:8" s="77" customFormat="1" x14ac:dyDescent="0.25">
      <c r="A114" s="227" t="s">
        <v>160</v>
      </c>
      <c r="B114" s="219">
        <f t="shared" si="4"/>
        <v>953.13681027966732</v>
      </c>
      <c r="C114" s="219">
        <f>-$A$109*1/3</f>
        <v>-953.13681027966732</v>
      </c>
      <c r="D114" s="219">
        <f t="shared" si="3"/>
        <v>0</v>
      </c>
      <c r="E114" s="228">
        <f>D114-E94</f>
        <v>0</v>
      </c>
      <c r="H114" s="78"/>
    </row>
    <row r="116" spans="1:8" x14ac:dyDescent="0.25">
      <c r="A116" s="251" t="s">
        <v>140</v>
      </c>
    </row>
    <row r="118" spans="1:8" x14ac:dyDescent="0.25">
      <c r="A118" s="243" t="s">
        <v>134</v>
      </c>
    </row>
    <row r="120" spans="1:8" x14ac:dyDescent="0.25">
      <c r="A120" s="164" t="s">
        <v>73</v>
      </c>
      <c r="B120" s="167"/>
      <c r="C120" s="194"/>
    </row>
    <row r="121" spans="1:8" x14ac:dyDescent="0.25">
      <c r="A121" s="195"/>
      <c r="B121" s="193" t="s">
        <v>17</v>
      </c>
      <c r="C121" s="196" t="s">
        <v>18</v>
      </c>
    </row>
    <row r="122" spans="1:8" x14ac:dyDescent="0.25">
      <c r="A122" s="195">
        <v>1</v>
      </c>
      <c r="B122" s="147">
        <v>1000</v>
      </c>
      <c r="C122" s="197">
        <v>43922</v>
      </c>
    </row>
    <row r="123" spans="1:8" x14ac:dyDescent="0.25">
      <c r="A123" s="195">
        <v>2</v>
      </c>
      <c r="B123" s="147">
        <v>1000</v>
      </c>
      <c r="C123" s="197">
        <v>44287</v>
      </c>
    </row>
    <row r="124" spans="1:8" x14ac:dyDescent="0.25">
      <c r="A124" s="195" t="s">
        <v>79</v>
      </c>
      <c r="B124" s="147"/>
      <c r="C124" s="197"/>
    </row>
    <row r="125" spans="1:8" x14ac:dyDescent="0.25">
      <c r="A125" s="195">
        <v>3</v>
      </c>
      <c r="B125" s="147">
        <v>1000</v>
      </c>
      <c r="C125" s="197">
        <v>44652</v>
      </c>
    </row>
    <row r="126" spans="1:8" x14ac:dyDescent="0.25">
      <c r="A126" s="195">
        <v>4</v>
      </c>
      <c r="B126" s="147">
        <v>1000</v>
      </c>
      <c r="C126" s="197">
        <v>45017</v>
      </c>
    </row>
    <row r="127" spans="1:8" x14ac:dyDescent="0.25">
      <c r="A127" s="195">
        <v>5</v>
      </c>
      <c r="B127" s="147">
        <v>1000</v>
      </c>
      <c r="C127" s="197">
        <v>45383</v>
      </c>
    </row>
    <row r="128" spans="1:8" x14ac:dyDescent="0.25">
      <c r="A128" s="198"/>
      <c r="B128" s="199"/>
      <c r="C128" s="200"/>
    </row>
    <row r="130" spans="1:10" x14ac:dyDescent="0.25">
      <c r="A130" s="251" t="s">
        <v>141</v>
      </c>
    </row>
    <row r="132" spans="1:10" x14ac:dyDescent="0.25">
      <c r="A132" s="243" t="s">
        <v>143</v>
      </c>
      <c r="B132" s="28"/>
      <c r="C132" s="146"/>
      <c r="E132" s="30"/>
    </row>
    <row r="133" spans="1:10" x14ac:dyDescent="0.25">
      <c r="A133" s="243" t="s">
        <v>112</v>
      </c>
      <c r="B133" s="28"/>
      <c r="C133" s="146"/>
      <c r="E133" s="30"/>
    </row>
    <row r="134" spans="1:10" x14ac:dyDescent="0.25">
      <c r="B134" s="28"/>
      <c r="C134" s="146"/>
      <c r="E134" s="30"/>
    </row>
    <row r="135" spans="1:10" x14ac:dyDescent="0.25">
      <c r="A135" s="164" t="s">
        <v>131</v>
      </c>
      <c r="B135" s="165"/>
      <c r="C135" s="188"/>
      <c r="D135" s="26"/>
      <c r="E135" s="1"/>
    </row>
    <row r="136" spans="1:10" x14ac:dyDescent="0.25">
      <c r="A136" s="189">
        <v>150000</v>
      </c>
      <c r="B136" s="74" t="s">
        <v>25</v>
      </c>
      <c r="C136" s="190"/>
      <c r="D136" s="151"/>
      <c r="E136" s="1"/>
    </row>
    <row r="137" spans="1:10" x14ac:dyDescent="0.25">
      <c r="A137" s="189">
        <v>45000</v>
      </c>
      <c r="B137" s="74" t="s">
        <v>2</v>
      </c>
      <c r="C137" s="190"/>
      <c r="D137" s="26"/>
      <c r="E137" s="1"/>
    </row>
    <row r="138" spans="1:10" x14ac:dyDescent="0.25">
      <c r="A138" s="189">
        <f>A136-A137</f>
        <v>105000</v>
      </c>
      <c r="B138" s="74" t="s">
        <v>27</v>
      </c>
      <c r="C138" s="190"/>
      <c r="D138" s="26"/>
      <c r="E138" s="1"/>
    </row>
    <row r="139" spans="1:10" x14ac:dyDescent="0.25">
      <c r="A139" s="191">
        <f>A136/10</f>
        <v>15000</v>
      </c>
      <c r="B139" s="180" t="s">
        <v>80</v>
      </c>
      <c r="C139" s="192"/>
      <c r="D139" s="26"/>
      <c r="E139" s="1"/>
    </row>
    <row r="140" spans="1:10" x14ac:dyDescent="0.25">
      <c r="E140" s="27"/>
    </row>
    <row r="141" spans="1:10" s="77" customFormat="1" x14ac:dyDescent="0.25">
      <c r="A141" s="208" t="s">
        <v>123</v>
      </c>
      <c r="B141" s="165"/>
      <c r="C141" s="165"/>
      <c r="D141" s="165"/>
      <c r="E141" s="223"/>
      <c r="F141" s="84"/>
      <c r="G141" s="85"/>
      <c r="H141" s="84"/>
      <c r="I141" s="85"/>
      <c r="J141" s="86"/>
    </row>
    <row r="142" spans="1:10" s="77" customFormat="1" x14ac:dyDescent="0.25">
      <c r="A142" s="213" t="s">
        <v>21</v>
      </c>
      <c r="B142" s="82" t="s">
        <v>22</v>
      </c>
      <c r="C142" s="121" t="s">
        <v>89</v>
      </c>
      <c r="D142" s="82" t="s">
        <v>26</v>
      </c>
      <c r="E142" s="210"/>
      <c r="F142" s="86"/>
      <c r="G142" s="86"/>
      <c r="H142" s="87"/>
      <c r="I142" s="86"/>
      <c r="J142" s="86"/>
    </row>
    <row r="143" spans="1:10" s="77" customFormat="1" x14ac:dyDescent="0.25">
      <c r="A143" s="257" t="s">
        <v>161</v>
      </c>
      <c r="B143" s="154">
        <f>A138</f>
        <v>105000</v>
      </c>
      <c r="C143" s="155">
        <f>-$A$139</f>
        <v>-15000</v>
      </c>
      <c r="D143" s="154">
        <f>B143+C143</f>
        <v>90000</v>
      </c>
      <c r="E143" s="210"/>
      <c r="F143" s="86"/>
      <c r="G143" s="86"/>
      <c r="H143" s="87"/>
      <c r="I143" s="86"/>
      <c r="J143" s="86"/>
    </row>
    <row r="144" spans="1:10" s="77" customFormat="1" x14ac:dyDescent="0.25">
      <c r="A144" s="257" t="s">
        <v>162</v>
      </c>
      <c r="B144" s="154">
        <f>D143</f>
        <v>90000</v>
      </c>
      <c r="C144" s="155">
        <f t="shared" ref="C144:C147" si="5">-$A$139</f>
        <v>-15000</v>
      </c>
      <c r="D144" s="154">
        <f t="shared" ref="D144" si="6">B144+C144</f>
        <v>75000</v>
      </c>
      <c r="E144" s="210"/>
      <c r="F144" s="88"/>
      <c r="G144" s="86"/>
      <c r="H144" s="89"/>
      <c r="I144" s="86"/>
      <c r="J144" s="86"/>
    </row>
    <row r="145" spans="1:12" s="77" customFormat="1" x14ac:dyDescent="0.25">
      <c r="A145" s="257" t="s">
        <v>163</v>
      </c>
      <c r="B145" s="154">
        <f>D144</f>
        <v>75000</v>
      </c>
      <c r="C145" s="155">
        <f t="shared" si="5"/>
        <v>-15000</v>
      </c>
      <c r="D145" s="154">
        <f t="shared" ref="D145" si="7">B145+C145</f>
        <v>60000</v>
      </c>
      <c r="E145" s="210"/>
      <c r="F145" s="88"/>
      <c r="G145" s="86"/>
      <c r="H145" s="89"/>
      <c r="I145" s="86"/>
      <c r="J145" s="86"/>
    </row>
    <row r="146" spans="1:12" s="77" customFormat="1" x14ac:dyDescent="0.25">
      <c r="A146" s="257" t="s">
        <v>164</v>
      </c>
      <c r="B146" s="154">
        <f t="shared" ref="B146:B147" si="8">D145</f>
        <v>60000</v>
      </c>
      <c r="C146" s="155">
        <f t="shared" si="5"/>
        <v>-15000</v>
      </c>
      <c r="D146" s="154">
        <f t="shared" ref="D146:D147" si="9">B146+C146</f>
        <v>45000</v>
      </c>
      <c r="E146" s="210"/>
      <c r="F146" s="88"/>
      <c r="G146" s="86"/>
      <c r="H146" s="89"/>
      <c r="I146" s="86"/>
      <c r="J146" s="86"/>
    </row>
    <row r="147" spans="1:12" s="77" customFormat="1" x14ac:dyDescent="0.25">
      <c r="A147" s="258" t="s">
        <v>165</v>
      </c>
      <c r="B147" s="229">
        <f t="shared" si="8"/>
        <v>45000</v>
      </c>
      <c r="C147" s="230">
        <f t="shared" si="5"/>
        <v>-15000</v>
      </c>
      <c r="D147" s="229">
        <f t="shared" si="9"/>
        <v>30000</v>
      </c>
      <c r="E147" s="231"/>
      <c r="F147" s="88"/>
      <c r="G147" s="86"/>
      <c r="H147" s="89"/>
      <c r="I147" s="86"/>
      <c r="J147" s="86"/>
    </row>
    <row r="148" spans="1:12" s="77" customFormat="1" x14ac:dyDescent="0.25">
      <c r="B148" s="75"/>
      <c r="C148" s="75"/>
      <c r="D148" s="76"/>
      <c r="E148" s="75"/>
      <c r="F148" s="75"/>
      <c r="H148" s="88"/>
      <c r="I148" s="86"/>
      <c r="J148" s="89"/>
      <c r="K148" s="86"/>
      <c r="L148" s="86"/>
    </row>
    <row r="149" spans="1:12" s="77" customFormat="1" x14ac:dyDescent="0.25">
      <c r="B149" s="75"/>
      <c r="C149" s="75"/>
      <c r="D149" s="76"/>
      <c r="E149" s="75"/>
      <c r="F149" s="75"/>
      <c r="J149" s="78"/>
    </row>
  </sheetData>
  <mergeCells count="3">
    <mergeCell ref="A36:J36"/>
    <mergeCell ref="A4:J4"/>
    <mergeCell ref="A32:J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8"/>
  <sheetViews>
    <sheetView showGridLines="0" zoomScale="98" zoomScaleNormal="98" workbookViewId="0">
      <selection activeCell="A109" sqref="A109"/>
    </sheetView>
  </sheetViews>
  <sheetFormatPr defaultRowHeight="14.3" outlineLevelCol="1" x14ac:dyDescent="0.25"/>
  <cols>
    <col min="1" max="1" width="33.75" style="2" customWidth="1"/>
    <col min="2" max="2" width="15.125" style="4" customWidth="1"/>
    <col min="3" max="3" width="24.75" style="8" customWidth="1"/>
    <col min="4" max="4" width="15.75" style="48" customWidth="1"/>
    <col min="5" max="5" width="26.375" style="4" customWidth="1"/>
    <col min="6" max="6" width="15.875" style="4" hidden="1" customWidth="1" outlineLevel="1"/>
    <col min="7" max="7" width="8.875" style="2" hidden="1" customWidth="1" outlineLevel="1"/>
    <col min="8" max="8" width="8.875" customWidth="1" collapsed="1"/>
    <col min="9" max="11" width="8.875" customWidth="1"/>
  </cols>
  <sheetData>
    <row r="1" spans="1:7" ht="14.95" x14ac:dyDescent="0.25">
      <c r="A1" s="52" t="s">
        <v>72</v>
      </c>
    </row>
    <row r="3" spans="1:7" ht="14.95" x14ac:dyDescent="0.25">
      <c r="B3" s="37"/>
    </row>
    <row r="4" spans="1:7" ht="15.8" thickBot="1" x14ac:dyDescent="0.3">
      <c r="A4" s="3"/>
      <c r="B4" s="270" t="s">
        <v>8</v>
      </c>
      <c r="C4" s="271"/>
      <c r="D4" s="49" t="s">
        <v>7</v>
      </c>
    </row>
    <row r="5" spans="1:7" ht="18.7" customHeight="1" thickBot="1" x14ac:dyDescent="0.3">
      <c r="A5" s="247" t="s">
        <v>166</v>
      </c>
      <c r="B5" s="248" t="s">
        <v>4</v>
      </c>
      <c r="C5" s="249" t="s">
        <v>9</v>
      </c>
      <c r="D5" s="248" t="s">
        <v>5</v>
      </c>
      <c r="E5" s="249" t="s">
        <v>10</v>
      </c>
      <c r="F5" s="5"/>
      <c r="G5"/>
    </row>
    <row r="6" spans="1:7" ht="15.8" x14ac:dyDescent="0.25">
      <c r="A6" s="162" t="s">
        <v>1</v>
      </c>
      <c r="B6" s="11"/>
      <c r="C6" s="12"/>
      <c r="D6" s="46"/>
      <c r="E6" s="20"/>
    </row>
    <row r="7" spans="1:7" ht="14.95" x14ac:dyDescent="0.25">
      <c r="A7" s="2" t="s">
        <v>125</v>
      </c>
      <c r="B7" s="16">
        <f>'Scenario and Data'!B63</f>
        <v>1000</v>
      </c>
      <c r="C7" s="17"/>
      <c r="D7" s="16">
        <f>-'Scenario and Data'!B63</f>
        <v>-1000</v>
      </c>
      <c r="E7" s="14"/>
      <c r="G7"/>
    </row>
    <row r="8" spans="1:7" ht="14.95" x14ac:dyDescent="0.25">
      <c r="A8" s="2" t="s">
        <v>124</v>
      </c>
      <c r="B8" s="18"/>
      <c r="C8" s="17"/>
      <c r="D8" s="47"/>
      <c r="E8" s="41">
        <f>-'Scenario and Data'!C143</f>
        <v>15000</v>
      </c>
      <c r="G8"/>
    </row>
    <row r="9" spans="1:7" ht="15.8" thickBot="1" x14ac:dyDescent="0.3">
      <c r="A9" s="3" t="s">
        <v>3</v>
      </c>
      <c r="B9" s="40">
        <f>SUM(B7:B8)</f>
        <v>1000</v>
      </c>
      <c r="C9" s="156">
        <f>SUM(C7:C8)</f>
        <v>0</v>
      </c>
      <c r="D9" s="40">
        <f>SUM(D7:D8)</f>
        <v>-1000</v>
      </c>
      <c r="E9" s="157">
        <f>SUM(E7:E8)</f>
        <v>15000</v>
      </c>
      <c r="F9" s="6"/>
      <c r="G9"/>
    </row>
    <row r="10" spans="1:7" ht="16.5" thickTop="1" thickBot="1" x14ac:dyDescent="0.3">
      <c r="A10" s="3"/>
      <c r="B10" s="31"/>
      <c r="C10" s="31"/>
      <c r="D10" s="31"/>
      <c r="E10" s="22"/>
      <c r="F10" s="6"/>
      <c r="G10"/>
    </row>
    <row r="11" spans="1:7" ht="16.5" thickBot="1" x14ac:dyDescent="0.3">
      <c r="A11" s="162" t="s">
        <v>23</v>
      </c>
      <c r="B11" s="248" t="s">
        <v>4</v>
      </c>
      <c r="C11" s="249" t="s">
        <v>9</v>
      </c>
      <c r="D11" s="248" t="s">
        <v>5</v>
      </c>
      <c r="E11" s="249" t="s">
        <v>10</v>
      </c>
      <c r="G11"/>
    </row>
    <row r="12" spans="1:7" ht="9" customHeight="1" x14ac:dyDescent="0.3">
      <c r="A12" s="23"/>
      <c r="B12" s="152"/>
      <c r="C12" s="153"/>
      <c r="D12" s="152"/>
      <c r="E12" s="153"/>
      <c r="G12" s="38"/>
    </row>
    <row r="13" spans="1:7" ht="14.95" x14ac:dyDescent="0.25">
      <c r="A13" s="2" t="s">
        <v>0</v>
      </c>
      <c r="B13" s="18"/>
      <c r="C13" s="134"/>
      <c r="D13" s="16"/>
      <c r="E13" s="14">
        <f>-E8</f>
        <v>-15000</v>
      </c>
    </row>
    <row r="14" spans="1:7" ht="14.95" x14ac:dyDescent="0.25">
      <c r="A14" s="2" t="s">
        <v>11</v>
      </c>
      <c r="B14" s="16">
        <f>-'Scenario and Data'!B63</f>
        <v>-1000</v>
      </c>
      <c r="C14" s="41"/>
      <c r="D14" s="16">
        <f>-D7</f>
        <v>1000</v>
      </c>
      <c r="E14" s="14"/>
    </row>
    <row r="15" spans="1:7" ht="14.95" x14ac:dyDescent="0.25">
      <c r="B15" s="16"/>
      <c r="C15" s="41"/>
      <c r="D15" s="46"/>
      <c r="E15" s="14"/>
    </row>
    <row r="16" spans="1:7" ht="15.8" thickBot="1" x14ac:dyDescent="0.3">
      <c r="A16" s="3" t="s">
        <v>147</v>
      </c>
      <c r="B16" s="40">
        <f>SUM(B13:B15)</f>
        <v>-1000</v>
      </c>
      <c r="C16" s="156">
        <f>SUM(C13:C15)</f>
        <v>0</v>
      </c>
      <c r="D16" s="40">
        <f>SUM(D13:D15)</f>
        <v>1000</v>
      </c>
      <c r="E16" s="157">
        <f>SUM(E13:E15)</f>
        <v>-15000</v>
      </c>
      <c r="F16" s="6"/>
    </row>
    <row r="17" spans="1:6" ht="8.5" customHeight="1" thickTop="1" x14ac:dyDescent="0.25">
      <c r="B17" s="18"/>
      <c r="C17" s="17"/>
      <c r="D17" s="46"/>
      <c r="E17" s="14"/>
    </row>
    <row r="18" spans="1:6" ht="14.95" x14ac:dyDescent="0.25">
      <c r="A18" s="2" t="s">
        <v>15</v>
      </c>
      <c r="B18" s="16">
        <v>0</v>
      </c>
      <c r="C18" s="41"/>
      <c r="D18" s="46"/>
      <c r="E18" s="14"/>
    </row>
    <row r="19" spans="1:6" ht="14.95" x14ac:dyDescent="0.25">
      <c r="A19" s="2" t="s">
        <v>16</v>
      </c>
      <c r="B19" s="16"/>
      <c r="C19" s="41">
        <v>0</v>
      </c>
      <c r="D19" s="46"/>
      <c r="E19" s="14"/>
    </row>
    <row r="20" spans="1:6" ht="14.95" x14ac:dyDescent="0.25">
      <c r="A20" s="2" t="s">
        <v>81</v>
      </c>
      <c r="B20" s="18"/>
      <c r="C20" s="19"/>
      <c r="D20" s="16"/>
      <c r="E20" s="14">
        <f>'Scenario and Data'!A138+Accounting!E13</f>
        <v>90000</v>
      </c>
    </row>
    <row r="21" spans="1:6" ht="15.8" thickBot="1" x14ac:dyDescent="0.3">
      <c r="A21" s="3" t="s">
        <v>13</v>
      </c>
      <c r="B21" s="40">
        <f>SUM(B18:B20)</f>
        <v>0</v>
      </c>
      <c r="C21" s="156">
        <f>SUM(C18:C20)</f>
        <v>0</v>
      </c>
      <c r="D21" s="40"/>
      <c r="E21" s="157">
        <f>SUM(E18:E20)</f>
        <v>90000</v>
      </c>
      <c r="F21" s="6"/>
    </row>
    <row r="22" spans="1:6" ht="15.8" thickTop="1" x14ac:dyDescent="0.25">
      <c r="B22" s="42"/>
      <c r="C22" s="43"/>
      <c r="D22" s="43"/>
      <c r="E22" s="21"/>
    </row>
    <row r="23" spans="1:6" ht="14.95" x14ac:dyDescent="0.25">
      <c r="B23" s="44"/>
      <c r="C23" s="45"/>
      <c r="D23" s="45"/>
      <c r="E23" s="7"/>
    </row>
    <row r="24" spans="1:6" ht="15.8" thickBot="1" x14ac:dyDescent="0.3">
      <c r="B24" s="268" t="s">
        <v>8</v>
      </c>
      <c r="C24" s="269"/>
      <c r="D24" s="49" t="s">
        <v>7</v>
      </c>
      <c r="E24" s="7"/>
    </row>
    <row r="25" spans="1:6" ht="17" customHeight="1" thickBot="1" x14ac:dyDescent="0.3">
      <c r="A25" s="247" t="s">
        <v>167</v>
      </c>
      <c r="B25" s="248" t="s">
        <v>4</v>
      </c>
      <c r="C25" s="250" t="s">
        <v>9</v>
      </c>
      <c r="D25" s="248" t="s">
        <v>5</v>
      </c>
      <c r="E25" s="249" t="s">
        <v>10</v>
      </c>
      <c r="F25" s="5"/>
    </row>
    <row r="26" spans="1:6" ht="15.8" x14ac:dyDescent="0.25">
      <c r="A26" s="162" t="s">
        <v>1</v>
      </c>
      <c r="B26" s="18"/>
      <c r="C26" s="45"/>
      <c r="D26" s="46"/>
      <c r="E26" s="20"/>
    </row>
    <row r="27" spans="1:6" ht="14.95" x14ac:dyDescent="0.25">
      <c r="A27" s="2" t="s">
        <v>125</v>
      </c>
      <c r="B27" s="16">
        <f>'Scenario and Data'!B64</f>
        <v>1000</v>
      </c>
      <c r="C27" s="15"/>
      <c r="D27" s="16">
        <f>-'Scenario and Data'!B64</f>
        <v>-1000</v>
      </c>
      <c r="E27" s="14"/>
    </row>
    <row r="28" spans="1:6" ht="14.95" x14ac:dyDescent="0.25">
      <c r="A28" s="2" t="s">
        <v>124</v>
      </c>
      <c r="B28" s="13"/>
      <c r="C28" s="15"/>
      <c r="D28" s="47"/>
      <c r="E28" s="14">
        <f>-'Scenario and Data'!C144</f>
        <v>15000</v>
      </c>
    </row>
    <row r="29" spans="1:6" ht="15.8" thickBot="1" x14ac:dyDescent="0.3">
      <c r="A29" s="3" t="s">
        <v>3</v>
      </c>
      <c r="B29" s="158">
        <f>SUM(B27:B28)</f>
        <v>1000</v>
      </c>
      <c r="C29" s="157">
        <f>SUM(C27:C28)</f>
        <v>0</v>
      </c>
      <c r="D29" s="40">
        <f>SUM(D27:D28)</f>
        <v>-1000</v>
      </c>
      <c r="E29" s="157">
        <f>SUM(E27:E28)</f>
        <v>15000</v>
      </c>
      <c r="F29" s="6"/>
    </row>
    <row r="30" spans="1:6" ht="16.5" thickTop="1" thickBot="1" x14ac:dyDescent="0.3">
      <c r="A30" s="3"/>
      <c r="B30" s="35"/>
      <c r="C30" s="35"/>
      <c r="D30" s="36"/>
      <c r="E30" s="35"/>
      <c r="F30" s="6"/>
    </row>
    <row r="31" spans="1:6" ht="15.8" x14ac:dyDescent="0.25">
      <c r="A31" s="162" t="s">
        <v>12</v>
      </c>
      <c r="B31" s="32"/>
      <c r="C31" s="33"/>
      <c r="D31" s="50"/>
      <c r="E31" s="34"/>
    </row>
    <row r="32" spans="1:6" x14ac:dyDescent="0.25">
      <c r="A32" s="2" t="s">
        <v>2</v>
      </c>
      <c r="B32" s="18"/>
      <c r="C32" s="134"/>
      <c r="D32" s="16"/>
      <c r="E32" s="14">
        <f>-E28</f>
        <v>-15000</v>
      </c>
    </row>
    <row r="33" spans="1:7" x14ac:dyDescent="0.25">
      <c r="A33" s="2" t="s">
        <v>11</v>
      </c>
      <c r="B33" s="13">
        <f>-'Scenario and Data'!B64</f>
        <v>-1000</v>
      </c>
      <c r="C33" s="15"/>
      <c r="D33" s="16">
        <f>-D27</f>
        <v>1000</v>
      </c>
      <c r="E33" s="14"/>
    </row>
    <row r="34" spans="1:7" x14ac:dyDescent="0.25">
      <c r="B34" s="13"/>
      <c r="C34" s="12"/>
      <c r="D34" s="47"/>
      <c r="E34" s="14"/>
    </row>
    <row r="35" spans="1:7" ht="14.95" thickBot="1" x14ac:dyDescent="0.3">
      <c r="A35" s="3" t="s">
        <v>147</v>
      </c>
      <c r="B35" s="158">
        <f>SUM(B32:B33)</f>
        <v>-1000</v>
      </c>
      <c r="C35" s="157">
        <f>SUM(C32:C33)</f>
        <v>0</v>
      </c>
      <c r="D35" s="40">
        <f>SUM(D32:D33)</f>
        <v>1000</v>
      </c>
      <c r="E35" s="157">
        <f>SUM(E32:E33)</f>
        <v>-15000</v>
      </c>
      <c r="F35" s="6"/>
    </row>
    <row r="36" spans="1:7" ht="14.95" thickTop="1" x14ac:dyDescent="0.25">
      <c r="B36" s="13"/>
      <c r="C36" s="12"/>
      <c r="D36" s="47"/>
      <c r="E36" s="14"/>
    </row>
    <row r="37" spans="1:7" x14ac:dyDescent="0.25">
      <c r="A37" s="2" t="s">
        <v>15</v>
      </c>
      <c r="B37" s="13">
        <v>0</v>
      </c>
      <c r="C37" s="139"/>
      <c r="D37" s="47"/>
      <c r="E37" s="14"/>
    </row>
    <row r="38" spans="1:7" x14ac:dyDescent="0.25">
      <c r="A38" s="2" t="s">
        <v>16</v>
      </c>
      <c r="B38" s="13"/>
      <c r="C38" s="15">
        <v>0</v>
      </c>
      <c r="D38" s="47"/>
      <c r="E38" s="14"/>
    </row>
    <row r="39" spans="1:7" x14ac:dyDescent="0.25">
      <c r="A39" s="2" t="s">
        <v>81</v>
      </c>
      <c r="B39" s="13"/>
      <c r="C39" s="14"/>
      <c r="D39" s="16"/>
      <c r="E39" s="14">
        <f>E20+E32</f>
        <v>75000</v>
      </c>
    </row>
    <row r="40" spans="1:7" ht="14.95" thickBot="1" x14ac:dyDescent="0.3">
      <c r="A40" s="3" t="s">
        <v>13</v>
      </c>
      <c r="B40" s="159">
        <f>SUM(B37:B39)</f>
        <v>0</v>
      </c>
      <c r="C40" s="160">
        <f t="shared" ref="C40:E40" si="0">SUM(C37:C39)</f>
        <v>0</v>
      </c>
      <c r="D40" s="51">
        <f t="shared" si="0"/>
        <v>0</v>
      </c>
      <c r="E40" s="160">
        <f t="shared" si="0"/>
        <v>75000</v>
      </c>
      <c r="F40" s="6"/>
    </row>
    <row r="42" spans="1:7" ht="14.95" thickBot="1" x14ac:dyDescent="0.3">
      <c r="B42" s="268" t="s">
        <v>8</v>
      </c>
      <c r="C42" s="269"/>
      <c r="D42" s="49" t="s">
        <v>7</v>
      </c>
      <c r="E42" s="7"/>
    </row>
    <row r="43" spans="1:7" ht="16.149999999999999" customHeight="1" thickBot="1" x14ac:dyDescent="0.3">
      <c r="A43" s="247" t="s">
        <v>168</v>
      </c>
      <c r="B43" s="248" t="s">
        <v>4</v>
      </c>
      <c r="C43" s="250" t="s">
        <v>9</v>
      </c>
      <c r="D43" s="248" t="s">
        <v>5</v>
      </c>
      <c r="E43" s="249" t="s">
        <v>10</v>
      </c>
      <c r="F43" s="5"/>
    </row>
    <row r="44" spans="1:7" ht="16.3" x14ac:dyDescent="0.3">
      <c r="A44" s="162" t="s">
        <v>1</v>
      </c>
      <c r="B44" s="18"/>
      <c r="C44" s="45"/>
      <c r="D44" s="46"/>
      <c r="E44" s="20"/>
      <c r="G44" s="39"/>
    </row>
    <row r="45" spans="1:7" x14ac:dyDescent="0.25">
      <c r="A45" s="2" t="s">
        <v>126</v>
      </c>
      <c r="B45" s="16">
        <f>'Scenario and Data'!D92</f>
        <v>92.970521541950106</v>
      </c>
      <c r="C45" s="17"/>
      <c r="D45" s="16"/>
      <c r="E45" s="20"/>
      <c r="G45" s="2" t="s">
        <v>94</v>
      </c>
    </row>
    <row r="46" spans="1:7" x14ac:dyDescent="0.25">
      <c r="A46" s="2" t="s">
        <v>0</v>
      </c>
      <c r="B46" s="18"/>
      <c r="C46" s="19">
        <f>-'Scenario and Data'!C112</f>
        <v>953.13681027966732</v>
      </c>
      <c r="D46" s="16"/>
      <c r="E46" s="14"/>
      <c r="G46" s="2" t="s">
        <v>95</v>
      </c>
    </row>
    <row r="47" spans="1:7" x14ac:dyDescent="0.25">
      <c r="A47" s="2" t="s">
        <v>125</v>
      </c>
      <c r="B47" s="11"/>
      <c r="C47" s="15"/>
      <c r="D47" s="16">
        <f>-'Scenario and Data'!B76</f>
        <v>-1000</v>
      </c>
      <c r="E47" s="14"/>
    </row>
    <row r="48" spans="1:7" x14ac:dyDescent="0.25">
      <c r="A48" s="2" t="s">
        <v>124</v>
      </c>
      <c r="B48" s="11"/>
      <c r="C48" s="12"/>
      <c r="D48" s="47"/>
      <c r="E48" s="14">
        <f>-'Scenario and Data'!C145</f>
        <v>15000</v>
      </c>
      <c r="G48" s="2" t="s">
        <v>93</v>
      </c>
    </row>
    <row r="49" spans="1:7" ht="14.95" thickBot="1" x14ac:dyDescent="0.3">
      <c r="A49" s="3" t="s">
        <v>3</v>
      </c>
      <c r="B49" s="158">
        <f>SUM(B45:B48)</f>
        <v>92.970521541950106</v>
      </c>
      <c r="C49" s="157">
        <f>SUM(C45:C48)</f>
        <v>953.13681027966732</v>
      </c>
      <c r="D49" s="40">
        <f>SUM(D45:D48)</f>
        <v>-1000</v>
      </c>
      <c r="E49" s="157">
        <f>SUM(E45:E48)</f>
        <v>15000</v>
      </c>
      <c r="F49" s="6"/>
    </row>
    <row r="50" spans="1:7" ht="15.65" thickTop="1" thickBot="1" x14ac:dyDescent="0.3">
      <c r="A50" s="3"/>
      <c r="B50" s="35"/>
      <c r="C50" s="35"/>
      <c r="D50" s="36"/>
      <c r="E50" s="35"/>
      <c r="F50" s="6"/>
    </row>
    <row r="51" spans="1:7" ht="16.3" x14ac:dyDescent="0.3">
      <c r="A51" s="162" t="s">
        <v>12</v>
      </c>
      <c r="B51" s="32"/>
      <c r="C51" s="33"/>
      <c r="D51" s="50"/>
      <c r="E51" s="34"/>
    </row>
    <row r="52" spans="1:7" x14ac:dyDescent="0.25">
      <c r="A52" s="10" t="s">
        <v>82</v>
      </c>
      <c r="B52" s="11"/>
      <c r="C52" s="19">
        <f>'Scenario and Data'!C100</f>
        <v>2859.4104308390019</v>
      </c>
      <c r="D52" s="46"/>
      <c r="E52" s="14"/>
      <c r="G52" s="2" t="s">
        <v>90</v>
      </c>
    </row>
    <row r="53" spans="1:7" x14ac:dyDescent="0.25">
      <c r="A53" s="2" t="s">
        <v>24</v>
      </c>
      <c r="B53" s="16">
        <f>-B45</f>
        <v>-92.970521541950106</v>
      </c>
      <c r="C53" s="19"/>
      <c r="D53" s="47"/>
      <c r="E53" s="14"/>
    </row>
    <row r="54" spans="1:7" x14ac:dyDescent="0.25">
      <c r="A54" s="2" t="s">
        <v>2</v>
      </c>
      <c r="B54" s="16"/>
      <c r="C54" s="19">
        <f>-C46</f>
        <v>-953.13681027966732</v>
      </c>
      <c r="D54" s="16"/>
      <c r="E54" s="14">
        <f>-E48</f>
        <v>-15000</v>
      </c>
    </row>
    <row r="55" spans="1:7" x14ac:dyDescent="0.25">
      <c r="A55" s="2" t="s">
        <v>83</v>
      </c>
      <c r="B55" s="16">
        <f>-'Scenario and Data'!D101</f>
        <v>-2859.4104308390019</v>
      </c>
      <c r="C55" s="19"/>
      <c r="D55" s="16"/>
      <c r="E55" s="136"/>
      <c r="G55" s="2" t="s">
        <v>91</v>
      </c>
    </row>
    <row r="56" spans="1:7" x14ac:dyDescent="0.25">
      <c r="A56" s="2" t="s">
        <v>71</v>
      </c>
      <c r="B56" s="16">
        <f>-B57</f>
        <v>1000</v>
      </c>
      <c r="C56" s="19"/>
      <c r="D56" s="16"/>
      <c r="E56" s="136"/>
    </row>
    <row r="57" spans="1:7" x14ac:dyDescent="0.25">
      <c r="A57" s="2" t="s">
        <v>11</v>
      </c>
      <c r="B57" s="13">
        <f>'Scenario and Data'!C92</f>
        <v>-1000</v>
      </c>
      <c r="C57" s="15"/>
      <c r="D57" s="16">
        <f>-D47</f>
        <v>1000</v>
      </c>
      <c r="E57" s="136"/>
      <c r="G57" s="2" t="s">
        <v>92</v>
      </c>
    </row>
    <row r="58" spans="1:7" x14ac:dyDescent="0.25">
      <c r="B58" s="13"/>
      <c r="C58" s="15"/>
      <c r="D58" s="46"/>
      <c r="E58" s="136"/>
    </row>
    <row r="59" spans="1:7" ht="14.95" thickBot="1" x14ac:dyDescent="0.3">
      <c r="A59" s="3" t="s">
        <v>147</v>
      </c>
      <c r="B59" s="158">
        <f>SUM(B53:B57)</f>
        <v>-2952.3809523809518</v>
      </c>
      <c r="C59" s="157">
        <f>SUM(C52:C57)</f>
        <v>1906.2736205593346</v>
      </c>
      <c r="D59" s="40">
        <f>SUM(D53:D57)</f>
        <v>1000</v>
      </c>
      <c r="E59" s="157">
        <f>SUM(E53:E57)</f>
        <v>-15000</v>
      </c>
      <c r="F59" s="6"/>
    </row>
    <row r="60" spans="1:7" ht="14.95" thickTop="1" x14ac:dyDescent="0.25">
      <c r="B60" s="11"/>
      <c r="C60" s="12"/>
      <c r="D60" s="46"/>
      <c r="E60" s="14"/>
    </row>
    <row r="61" spans="1:7" x14ac:dyDescent="0.25">
      <c r="A61" s="2" t="s">
        <v>15</v>
      </c>
      <c r="B61" s="13">
        <f>B55+B53+B56</f>
        <v>-1952.3809523809518</v>
      </c>
      <c r="C61" s="15"/>
      <c r="D61" s="46"/>
      <c r="E61" s="14"/>
    </row>
    <row r="62" spans="1:7" x14ac:dyDescent="0.25">
      <c r="A62" s="2" t="s">
        <v>16</v>
      </c>
      <c r="B62" s="13"/>
      <c r="C62" s="15">
        <f>C52+C54</f>
        <v>1906.2736205593346</v>
      </c>
      <c r="D62" s="46"/>
      <c r="E62" s="14"/>
    </row>
    <row r="63" spans="1:7" x14ac:dyDescent="0.25">
      <c r="A63" s="2" t="s">
        <v>81</v>
      </c>
      <c r="B63" s="11"/>
      <c r="C63" s="14"/>
      <c r="D63" s="16"/>
      <c r="E63" s="14">
        <f>E39+E54</f>
        <v>60000</v>
      </c>
    </row>
    <row r="64" spans="1:7" ht="14.95" thickBot="1" x14ac:dyDescent="0.3">
      <c r="A64" s="3" t="s">
        <v>13</v>
      </c>
      <c r="B64" s="159">
        <f>SUM(B61:B63)</f>
        <v>-1952.3809523809518</v>
      </c>
      <c r="C64" s="160">
        <f t="shared" ref="C64:E64" si="1">SUM(C61:C63)</f>
        <v>1906.2736205593346</v>
      </c>
      <c r="D64" s="51">
        <f t="shared" si="1"/>
        <v>0</v>
      </c>
      <c r="E64" s="160">
        <f t="shared" si="1"/>
        <v>60000</v>
      </c>
      <c r="F64" s="6"/>
    </row>
    <row r="66" spans="1:6" ht="14.95" thickBot="1" x14ac:dyDescent="0.3">
      <c r="B66" s="268" t="s">
        <v>8</v>
      </c>
      <c r="C66" s="269"/>
      <c r="D66" s="49" t="s">
        <v>7</v>
      </c>
      <c r="E66" s="7"/>
    </row>
    <row r="67" spans="1:6" ht="14.95" thickBot="1" x14ac:dyDescent="0.3">
      <c r="A67" s="247" t="s">
        <v>169</v>
      </c>
      <c r="B67" s="248" t="s">
        <v>4</v>
      </c>
      <c r="C67" s="250" t="s">
        <v>9</v>
      </c>
      <c r="D67" s="248" t="s">
        <v>5</v>
      </c>
      <c r="E67" s="249" t="s">
        <v>10</v>
      </c>
      <c r="F67" s="5"/>
    </row>
    <row r="68" spans="1:6" ht="16.3" x14ac:dyDescent="0.3">
      <c r="A68" s="162" t="s">
        <v>1</v>
      </c>
      <c r="B68" s="18"/>
      <c r="C68" s="45"/>
      <c r="D68" s="46"/>
      <c r="E68" s="20"/>
    </row>
    <row r="69" spans="1:6" x14ac:dyDescent="0.25">
      <c r="A69" s="2" t="s">
        <v>126</v>
      </c>
      <c r="B69" s="16">
        <f>'Scenario and Data'!D93</f>
        <v>47.619047619047592</v>
      </c>
      <c r="C69" s="17"/>
      <c r="D69" s="47"/>
      <c r="E69" s="20"/>
    </row>
    <row r="70" spans="1:6" x14ac:dyDescent="0.25">
      <c r="A70" s="2" t="s">
        <v>0</v>
      </c>
      <c r="B70" s="18"/>
      <c r="C70" s="19">
        <f>-'Scenario and Data'!C113</f>
        <v>953.13681027966732</v>
      </c>
      <c r="D70" s="16"/>
      <c r="E70" s="14"/>
    </row>
    <row r="71" spans="1:6" x14ac:dyDescent="0.25">
      <c r="A71" s="2" t="s">
        <v>125</v>
      </c>
      <c r="B71" s="11"/>
      <c r="C71" s="12"/>
      <c r="D71" s="16">
        <f>-'Scenario and Data'!B77</f>
        <v>-1000</v>
      </c>
      <c r="E71" s="20"/>
    </row>
    <row r="72" spans="1:6" x14ac:dyDescent="0.25">
      <c r="A72" s="2" t="s">
        <v>124</v>
      </c>
      <c r="B72" s="11"/>
      <c r="C72" s="12"/>
      <c r="D72" s="46"/>
      <c r="E72" s="14">
        <f>-'Scenario and Data'!C146</f>
        <v>15000</v>
      </c>
    </row>
    <row r="73" spans="1:6" ht="14.95" thickBot="1" x14ac:dyDescent="0.3">
      <c r="A73" s="3" t="s">
        <v>3</v>
      </c>
      <c r="B73" s="158">
        <f>SUM(B69:B72)</f>
        <v>47.619047619047592</v>
      </c>
      <c r="C73" s="157">
        <f>SUM(C69:C72)</f>
        <v>953.13681027966732</v>
      </c>
      <c r="D73" s="40">
        <f>SUM(D69:D72)</f>
        <v>-1000</v>
      </c>
      <c r="E73" s="157">
        <f>SUM(E69:E72)</f>
        <v>15000</v>
      </c>
      <c r="F73" s="6"/>
    </row>
    <row r="74" spans="1:6" ht="15.65" thickTop="1" thickBot="1" x14ac:dyDescent="0.3">
      <c r="A74" s="3"/>
      <c r="B74" s="35"/>
      <c r="C74" s="35"/>
      <c r="D74" s="36"/>
      <c r="E74" s="35"/>
      <c r="F74" s="6"/>
    </row>
    <row r="75" spans="1:6" ht="16.3" x14ac:dyDescent="0.3">
      <c r="A75" s="162" t="s">
        <v>12</v>
      </c>
      <c r="B75" s="32"/>
      <c r="C75" s="33"/>
      <c r="D75" s="50"/>
      <c r="E75" s="34"/>
    </row>
    <row r="76" spans="1:6" x14ac:dyDescent="0.25">
      <c r="A76" s="2" t="s">
        <v>24</v>
      </c>
      <c r="B76" s="16">
        <f>-B69</f>
        <v>-47.619047619047592</v>
      </c>
      <c r="C76" s="41"/>
      <c r="D76" s="47"/>
      <c r="E76" s="14"/>
    </row>
    <row r="77" spans="1:6" x14ac:dyDescent="0.25">
      <c r="A77" s="2" t="s">
        <v>2</v>
      </c>
      <c r="B77" s="16"/>
      <c r="C77" s="19">
        <f>-C70</f>
        <v>-953.13681027966732</v>
      </c>
      <c r="D77" s="16"/>
      <c r="E77" s="14">
        <f>-E72</f>
        <v>-15000</v>
      </c>
    </row>
    <row r="78" spans="1:6" x14ac:dyDescent="0.25">
      <c r="A78" s="2" t="s">
        <v>14</v>
      </c>
      <c r="B78" s="16">
        <f>-B79</f>
        <v>1000</v>
      </c>
      <c r="C78" s="19"/>
      <c r="D78" s="16"/>
      <c r="E78" s="14"/>
    </row>
    <row r="79" spans="1:6" x14ac:dyDescent="0.25">
      <c r="A79" s="2" t="s">
        <v>11</v>
      </c>
      <c r="B79" s="13">
        <f>'Scenario and Data'!C93</f>
        <v>-1000</v>
      </c>
      <c r="C79" s="15"/>
      <c r="D79" s="16">
        <f>-D71</f>
        <v>1000</v>
      </c>
      <c r="E79" s="14"/>
    </row>
    <row r="80" spans="1:6" x14ac:dyDescent="0.25">
      <c r="B80" s="13"/>
      <c r="C80" s="12"/>
      <c r="D80" s="141"/>
      <c r="E80" s="14"/>
    </row>
    <row r="81" spans="1:6" ht="14.95" thickBot="1" x14ac:dyDescent="0.3">
      <c r="A81" s="3" t="s">
        <v>147</v>
      </c>
      <c r="B81" s="158">
        <f>SUM(B76:B79)</f>
        <v>-47.619047619047592</v>
      </c>
      <c r="C81" s="157">
        <f>SUM(C76:C79)</f>
        <v>-953.13681027966732</v>
      </c>
      <c r="D81" s="40">
        <f>SUM(D76:D79)</f>
        <v>1000</v>
      </c>
      <c r="E81" s="157">
        <f>SUM(E76:E79)</f>
        <v>-15000</v>
      </c>
      <c r="F81" s="6"/>
    </row>
    <row r="82" spans="1:6" ht="14.95" thickTop="1" x14ac:dyDescent="0.25">
      <c r="B82" s="11"/>
      <c r="C82" s="12"/>
      <c r="D82" s="46"/>
      <c r="E82" s="14"/>
    </row>
    <row r="83" spans="1:6" x14ac:dyDescent="0.25">
      <c r="A83" s="2" t="s">
        <v>15</v>
      </c>
      <c r="B83" s="13">
        <f>B61+B76+B78</f>
        <v>-999.99999999999955</v>
      </c>
      <c r="C83" s="139"/>
      <c r="D83" s="141"/>
      <c r="E83" s="136"/>
    </row>
    <row r="84" spans="1:6" x14ac:dyDescent="0.25">
      <c r="A84" s="2" t="s">
        <v>16</v>
      </c>
      <c r="B84" s="138"/>
      <c r="C84" s="15">
        <f>C62+C77</f>
        <v>953.13681027966732</v>
      </c>
      <c r="D84" s="141"/>
      <c r="E84" s="136"/>
    </row>
    <row r="85" spans="1:6" x14ac:dyDescent="0.25">
      <c r="A85" s="2" t="s">
        <v>81</v>
      </c>
      <c r="B85" s="138"/>
      <c r="C85" s="136"/>
      <c r="D85" s="132"/>
      <c r="E85" s="14">
        <f>E63+E77</f>
        <v>45000</v>
      </c>
    </row>
    <row r="86" spans="1:6" ht="14.95" thickBot="1" x14ac:dyDescent="0.3">
      <c r="A86" s="3" t="s">
        <v>13</v>
      </c>
      <c r="B86" s="159">
        <f>SUM(B83:B85)</f>
        <v>-999.99999999999955</v>
      </c>
      <c r="C86" s="160">
        <f t="shared" ref="C86:E86" si="2">SUM(C83:C85)</f>
        <v>953.13681027966732</v>
      </c>
      <c r="D86" s="51">
        <f t="shared" si="2"/>
        <v>0</v>
      </c>
      <c r="E86" s="160">
        <f t="shared" si="2"/>
        <v>45000</v>
      </c>
      <c r="F86" s="6"/>
    </row>
    <row r="88" spans="1:6" ht="14.95" thickBot="1" x14ac:dyDescent="0.3">
      <c r="B88" s="268" t="s">
        <v>8</v>
      </c>
      <c r="C88" s="269"/>
      <c r="D88" s="49" t="s">
        <v>7</v>
      </c>
      <c r="E88" s="7"/>
    </row>
    <row r="89" spans="1:6" ht="14.95" thickBot="1" x14ac:dyDescent="0.3">
      <c r="A89" s="247" t="s">
        <v>170</v>
      </c>
      <c r="B89" s="248" t="s">
        <v>4</v>
      </c>
      <c r="C89" s="250" t="s">
        <v>9</v>
      </c>
      <c r="D89" s="248" t="s">
        <v>5</v>
      </c>
      <c r="E89" s="249" t="s">
        <v>10</v>
      </c>
      <c r="F89" s="5"/>
    </row>
    <row r="90" spans="1:6" ht="16.3" x14ac:dyDescent="0.3">
      <c r="A90" s="162" t="s">
        <v>1</v>
      </c>
      <c r="B90" s="18"/>
      <c r="C90" s="45"/>
      <c r="D90" s="46"/>
      <c r="E90" s="20"/>
    </row>
    <row r="91" spans="1:6" x14ac:dyDescent="0.25">
      <c r="A91" s="2" t="s">
        <v>126</v>
      </c>
      <c r="B91" s="132">
        <f>'Scenario and Data'!D94</f>
        <v>0</v>
      </c>
      <c r="C91" s="17"/>
      <c r="D91" s="47"/>
      <c r="E91" s="20"/>
    </row>
    <row r="92" spans="1:6" x14ac:dyDescent="0.25">
      <c r="A92" s="2" t="s">
        <v>0</v>
      </c>
      <c r="B92" s="18"/>
      <c r="C92" s="252">
        <f>-'Scenario and Data'!C114</f>
        <v>953.13681027966732</v>
      </c>
      <c r="D92" s="16"/>
      <c r="E92" s="14"/>
    </row>
    <row r="93" spans="1:6" x14ac:dyDescent="0.25">
      <c r="A93" s="2" t="s">
        <v>125</v>
      </c>
      <c r="B93" s="11"/>
      <c r="C93" s="12"/>
      <c r="D93" s="132">
        <f>-'Scenario and Data'!B78</f>
        <v>-1000</v>
      </c>
      <c r="E93" s="20"/>
    </row>
    <row r="94" spans="1:6" x14ac:dyDescent="0.25">
      <c r="A94" s="2" t="s">
        <v>124</v>
      </c>
      <c r="B94" s="11"/>
      <c r="C94" s="12"/>
      <c r="D94" s="46"/>
      <c r="E94" s="136">
        <f>-'Scenario and Data'!C147</f>
        <v>15000</v>
      </c>
    </row>
    <row r="95" spans="1:6" ht="14.95" thickBot="1" x14ac:dyDescent="0.3">
      <c r="A95" s="3" t="s">
        <v>3</v>
      </c>
      <c r="B95" s="140">
        <f>SUM(B91:B94)</f>
        <v>0</v>
      </c>
      <c r="C95" s="253">
        <f>SUM(C91:C94)</f>
        <v>953.13681027966732</v>
      </c>
      <c r="D95" s="133">
        <f>SUM(D91:D94)</f>
        <v>-1000</v>
      </c>
      <c r="E95" s="137">
        <f>SUM(E91:E94)</f>
        <v>15000</v>
      </c>
      <c r="F95" s="6"/>
    </row>
    <row r="96" spans="1:6" ht="15.65" thickTop="1" thickBot="1" x14ac:dyDescent="0.3">
      <c r="A96" s="3"/>
      <c r="B96" s="35"/>
      <c r="C96" s="35"/>
      <c r="D96" s="36"/>
      <c r="E96" s="35"/>
      <c r="F96" s="6"/>
    </row>
    <row r="97" spans="1:8" ht="16.3" x14ac:dyDescent="0.3">
      <c r="A97" s="162" t="s">
        <v>12</v>
      </c>
      <c r="B97" s="32"/>
      <c r="C97" s="33"/>
      <c r="D97" s="50"/>
      <c r="E97" s="34"/>
    </row>
    <row r="98" spans="1:8" x14ac:dyDescent="0.25">
      <c r="A98" s="2" t="s">
        <v>24</v>
      </c>
      <c r="B98" s="16">
        <f>-B91</f>
        <v>0</v>
      </c>
      <c r="C98" s="41"/>
      <c r="D98" s="47"/>
      <c r="E98" s="14"/>
    </row>
    <row r="99" spans="1:8" x14ac:dyDescent="0.25">
      <c r="A99" s="2" t="s">
        <v>2</v>
      </c>
      <c r="B99" s="16"/>
      <c r="C99" s="19">
        <f>-C92</f>
        <v>-953.13681027966732</v>
      </c>
      <c r="D99" s="16"/>
      <c r="E99" s="14">
        <f>-E94</f>
        <v>-15000</v>
      </c>
    </row>
    <row r="100" spans="1:8" x14ac:dyDescent="0.25">
      <c r="A100" s="2" t="s">
        <v>14</v>
      </c>
      <c r="B100" s="16">
        <f>-B101</f>
        <v>1000</v>
      </c>
      <c r="C100" s="19"/>
      <c r="D100" s="16"/>
      <c r="E100" s="14"/>
    </row>
    <row r="101" spans="1:8" x14ac:dyDescent="0.25">
      <c r="A101" s="2" t="s">
        <v>11</v>
      </c>
      <c r="B101" s="13">
        <f>'Scenario and Data'!C94</f>
        <v>-1000</v>
      </c>
      <c r="C101" s="15"/>
      <c r="D101" s="16">
        <f>-D93</f>
        <v>1000</v>
      </c>
      <c r="E101" s="20"/>
    </row>
    <row r="102" spans="1:8" x14ac:dyDescent="0.25">
      <c r="B102" s="13"/>
      <c r="C102" s="12"/>
      <c r="D102" s="141"/>
      <c r="E102" s="14"/>
    </row>
    <row r="103" spans="1:8" ht="14.95" thickBot="1" x14ac:dyDescent="0.3">
      <c r="A103" s="3" t="s">
        <v>147</v>
      </c>
      <c r="B103" s="158">
        <f>SUM(B98:B101)</f>
        <v>0</v>
      </c>
      <c r="C103" s="157">
        <f>SUM(C98:C101)</f>
        <v>-953.13681027966732</v>
      </c>
      <c r="D103" s="40">
        <f>SUM(D98:D101)</f>
        <v>1000</v>
      </c>
      <c r="E103" s="157">
        <f>SUM(E98:E101)</f>
        <v>-15000</v>
      </c>
      <c r="F103" s="6"/>
    </row>
    <row r="104" spans="1:8" ht="14.95" thickTop="1" x14ac:dyDescent="0.25">
      <c r="B104" s="11"/>
      <c r="C104" s="12"/>
      <c r="D104" s="46"/>
      <c r="E104" s="14"/>
    </row>
    <row r="105" spans="1:8" x14ac:dyDescent="0.25">
      <c r="A105" s="2" t="s">
        <v>15</v>
      </c>
      <c r="B105" s="13">
        <f>B83+B98+B100</f>
        <v>0</v>
      </c>
      <c r="C105" s="15"/>
      <c r="D105" s="141"/>
      <c r="E105" s="136"/>
    </row>
    <row r="106" spans="1:8" x14ac:dyDescent="0.25">
      <c r="A106" s="2" t="s">
        <v>16</v>
      </c>
      <c r="B106" s="13"/>
      <c r="C106" s="15">
        <f>C84+C99</f>
        <v>0</v>
      </c>
      <c r="D106" s="141"/>
      <c r="E106" s="136"/>
    </row>
    <row r="107" spans="1:8" x14ac:dyDescent="0.25">
      <c r="A107" s="2" t="s">
        <v>81</v>
      </c>
      <c r="B107" s="138"/>
      <c r="C107" s="136"/>
      <c r="D107" s="132"/>
      <c r="E107" s="14">
        <f>E85+E99</f>
        <v>30000</v>
      </c>
    </row>
    <row r="108" spans="1:8" ht="14.95" thickBot="1" x14ac:dyDescent="0.3">
      <c r="A108" s="3" t="s">
        <v>13</v>
      </c>
      <c r="B108" s="159">
        <f>SUM(B105:B107)</f>
        <v>0</v>
      </c>
      <c r="C108" s="160">
        <f t="shared" ref="C108:E108" si="3">SUM(C105:C107)</f>
        <v>0</v>
      </c>
      <c r="D108" s="51">
        <f t="shared" si="3"/>
        <v>0</v>
      </c>
      <c r="E108" s="160">
        <f t="shared" si="3"/>
        <v>30000</v>
      </c>
      <c r="F108" s="6"/>
      <c r="H108" s="2"/>
    </row>
  </sheetData>
  <mergeCells count="5">
    <mergeCell ref="B24:C24"/>
    <mergeCell ref="B4:C4"/>
    <mergeCell ref="B42:C42"/>
    <mergeCell ref="B66:C66"/>
    <mergeCell ref="B88:C8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3202-8600-4E31-987B-948B24D7170B}">
  <dimension ref="A1:S46"/>
  <sheetViews>
    <sheetView showGridLines="0" workbookViewId="0"/>
  </sheetViews>
  <sheetFormatPr defaultRowHeight="14.3" outlineLevelCol="1" x14ac:dyDescent="0.25"/>
  <cols>
    <col min="1" max="1" width="21.375" bestFit="1" customWidth="1"/>
    <col min="2" max="13" width="14.25" customWidth="1"/>
    <col min="14" max="16" width="14.25" hidden="1" customWidth="1" outlineLevel="1"/>
    <col min="17" max="18" width="9.125" hidden="1" customWidth="1" outlineLevel="1"/>
    <col min="19" max="19" width="8.875" collapsed="1"/>
  </cols>
  <sheetData>
    <row r="1" spans="1:16" ht="14.95" x14ac:dyDescent="0.25">
      <c r="A1" s="52" t="s">
        <v>72</v>
      </c>
    </row>
    <row r="3" spans="1:16" ht="15.8" thickBot="1" x14ac:dyDescent="0.3"/>
    <row r="4" spans="1:16" ht="15.8" thickBot="1" x14ac:dyDescent="0.3">
      <c r="A4" s="131" t="s">
        <v>84</v>
      </c>
    </row>
    <row r="5" spans="1:16" ht="15.8" thickBot="1" x14ac:dyDescent="0.3"/>
    <row r="6" spans="1:16" ht="14.95" thickBot="1" x14ac:dyDescent="0.3">
      <c r="A6" s="72" t="s">
        <v>68</v>
      </c>
      <c r="B6" s="272" t="s">
        <v>29</v>
      </c>
      <c r="C6" s="273"/>
      <c r="D6" s="273"/>
      <c r="E6" s="273"/>
      <c r="F6" s="273"/>
      <c r="G6" s="274"/>
      <c r="H6" s="275" t="s">
        <v>30</v>
      </c>
      <c r="I6" s="276"/>
      <c r="J6" s="276"/>
      <c r="K6" s="276"/>
      <c r="L6" s="276"/>
      <c r="M6" s="277"/>
      <c r="N6" s="273" t="s">
        <v>31</v>
      </c>
      <c r="O6" s="273"/>
      <c r="P6" s="278" t="s">
        <v>32</v>
      </c>
    </row>
    <row r="7" spans="1:16" ht="30.6" customHeight="1" x14ac:dyDescent="0.25">
      <c r="A7" s="73" t="s">
        <v>45</v>
      </c>
      <c r="B7" s="280" t="s">
        <v>33</v>
      </c>
      <c r="C7" s="281"/>
      <c r="D7" s="282" t="s">
        <v>34</v>
      </c>
      <c r="E7" s="283"/>
      <c r="F7" s="283"/>
      <c r="G7" s="284"/>
      <c r="H7" s="54" t="s">
        <v>35</v>
      </c>
      <c r="I7" s="55" t="s">
        <v>36</v>
      </c>
      <c r="J7" s="55" t="s">
        <v>37</v>
      </c>
      <c r="K7" s="55" t="s">
        <v>38</v>
      </c>
      <c r="L7" s="55" t="s">
        <v>39</v>
      </c>
      <c r="M7" s="56" t="s">
        <v>40</v>
      </c>
      <c r="N7" s="124" t="s">
        <v>41</v>
      </c>
      <c r="O7" s="53" t="s">
        <v>42</v>
      </c>
      <c r="P7" s="279"/>
    </row>
    <row r="8" spans="1:16" ht="19.899999999999999" customHeight="1" x14ac:dyDescent="0.25">
      <c r="A8" s="97"/>
      <c r="B8" s="112" t="s">
        <v>58</v>
      </c>
      <c r="C8" s="107" t="s">
        <v>59</v>
      </c>
      <c r="D8" s="103" t="s">
        <v>60</v>
      </c>
      <c r="E8" s="103" t="s">
        <v>61</v>
      </c>
      <c r="F8" s="107" t="s">
        <v>62</v>
      </c>
      <c r="G8" s="98" t="s">
        <v>63</v>
      </c>
      <c r="H8" s="99"/>
      <c r="I8" s="100"/>
      <c r="J8" s="100"/>
      <c r="K8" s="100"/>
      <c r="L8" s="100"/>
      <c r="M8" s="101"/>
      <c r="N8" s="125"/>
      <c r="O8" s="98"/>
      <c r="P8" s="96"/>
    </row>
    <row r="9" spans="1:16" ht="18" customHeight="1" thickBot="1" x14ac:dyDescent="0.3">
      <c r="A9" s="59" t="s">
        <v>86</v>
      </c>
      <c r="B9" s="111"/>
      <c r="C9" s="109">
        <f>Accounting!B27</f>
        <v>1000</v>
      </c>
      <c r="D9" s="105"/>
      <c r="E9" s="105">
        <f>Accounting!B33</f>
        <v>-1000</v>
      </c>
      <c r="F9" s="108"/>
      <c r="G9" s="94"/>
      <c r="H9" s="114"/>
      <c r="I9" s="95">
        <f>C9</f>
        <v>1000</v>
      </c>
      <c r="J9" s="115"/>
      <c r="K9" s="95"/>
      <c r="L9" s="95">
        <v>0</v>
      </c>
      <c r="M9" s="116"/>
      <c r="N9" s="126"/>
      <c r="O9" s="57"/>
      <c r="P9" s="58"/>
    </row>
    <row r="10" spans="1:16" ht="18" customHeight="1" thickBot="1" x14ac:dyDescent="0.3">
      <c r="A10" s="60" t="s">
        <v>43</v>
      </c>
      <c r="B10" s="61"/>
      <c r="C10" s="63"/>
      <c r="D10" s="63"/>
      <c r="E10" s="63"/>
      <c r="F10" s="63"/>
      <c r="G10" s="62"/>
      <c r="H10" s="142">
        <f t="shared" ref="H10:M10" si="0">SUM(H9:H9)</f>
        <v>0</v>
      </c>
      <c r="I10" s="161">
        <f t="shared" si="0"/>
        <v>1000</v>
      </c>
      <c r="J10" s="142">
        <f t="shared" si="0"/>
        <v>0</v>
      </c>
      <c r="K10" s="142">
        <f t="shared" si="0"/>
        <v>0</v>
      </c>
      <c r="L10" s="142">
        <f t="shared" si="0"/>
        <v>0</v>
      </c>
      <c r="M10" s="142">
        <f t="shared" si="0"/>
        <v>0</v>
      </c>
      <c r="N10" s="63"/>
      <c r="O10" s="63"/>
      <c r="P10" s="64"/>
    </row>
    <row r="11" spans="1:16" ht="15.8" thickBot="1" x14ac:dyDescent="0.3">
      <c r="A11" s="163" t="s">
        <v>44</v>
      </c>
      <c r="B11" s="65"/>
      <c r="C11" s="65"/>
      <c r="D11" s="65"/>
      <c r="E11" s="65"/>
      <c r="F11" s="65"/>
      <c r="G11" s="66">
        <f>SUM(B9:G9)</f>
        <v>0</v>
      </c>
      <c r="H11" s="67"/>
      <c r="I11" s="67"/>
      <c r="J11" s="67"/>
      <c r="K11" s="67"/>
      <c r="L11" s="67"/>
      <c r="M11" s="67"/>
      <c r="N11" s="68"/>
      <c r="O11" s="68"/>
      <c r="P11" s="68"/>
    </row>
    <row r="12" spans="1:16" ht="15.8" thickBot="1" x14ac:dyDescent="0.3"/>
    <row r="13" spans="1:16" ht="14.95" thickBot="1" x14ac:dyDescent="0.3">
      <c r="A13" s="72" t="s">
        <v>69</v>
      </c>
      <c r="B13" s="272" t="s">
        <v>29</v>
      </c>
      <c r="C13" s="273"/>
      <c r="D13" s="273"/>
      <c r="E13" s="273"/>
      <c r="F13" s="273"/>
      <c r="G13" s="274"/>
      <c r="H13" s="275" t="s">
        <v>30</v>
      </c>
      <c r="I13" s="276"/>
      <c r="J13" s="276"/>
      <c r="K13" s="276"/>
      <c r="L13" s="276"/>
      <c r="M13" s="277"/>
      <c r="N13" s="273" t="s">
        <v>31</v>
      </c>
      <c r="O13" s="273"/>
      <c r="P13" s="278" t="s">
        <v>32</v>
      </c>
    </row>
    <row r="14" spans="1:16" ht="27.7" customHeight="1" x14ac:dyDescent="0.25">
      <c r="A14" s="73" t="s">
        <v>45</v>
      </c>
      <c r="B14" s="280" t="s">
        <v>33</v>
      </c>
      <c r="C14" s="283"/>
      <c r="D14" s="282" t="s">
        <v>34</v>
      </c>
      <c r="E14" s="283"/>
      <c r="F14" s="283"/>
      <c r="G14" s="284"/>
      <c r="H14" s="54" t="s">
        <v>35</v>
      </c>
      <c r="I14" s="55" t="s">
        <v>36</v>
      </c>
      <c r="J14" s="55" t="s">
        <v>37</v>
      </c>
      <c r="K14" s="55" t="s">
        <v>38</v>
      </c>
      <c r="L14" s="55" t="s">
        <v>39</v>
      </c>
      <c r="M14" s="56" t="s">
        <v>40</v>
      </c>
      <c r="N14" s="124" t="s">
        <v>41</v>
      </c>
      <c r="O14" s="53" t="s">
        <v>42</v>
      </c>
      <c r="P14" s="279"/>
    </row>
    <row r="15" spans="1:16" ht="18" customHeight="1" x14ac:dyDescent="0.25">
      <c r="A15" s="97"/>
      <c r="B15" s="112" t="s">
        <v>58</v>
      </c>
      <c r="C15" s="107" t="s">
        <v>59</v>
      </c>
      <c r="D15" s="103" t="s">
        <v>60</v>
      </c>
      <c r="E15" s="103" t="s">
        <v>61</v>
      </c>
      <c r="F15" s="107" t="s">
        <v>62</v>
      </c>
      <c r="G15" s="98" t="s">
        <v>63</v>
      </c>
      <c r="H15" s="117"/>
      <c r="I15" s="118"/>
      <c r="J15" s="118"/>
      <c r="K15" s="118"/>
      <c r="L15" s="120"/>
      <c r="M15" s="119"/>
      <c r="N15" s="125"/>
      <c r="O15" s="98"/>
      <c r="P15" s="96"/>
    </row>
    <row r="16" spans="1:16" ht="14.95" x14ac:dyDescent="0.25">
      <c r="A16" s="59" t="s">
        <v>56</v>
      </c>
      <c r="B16" s="93">
        <f>SUM(Accounting!D7:D7)</f>
        <v>-1000</v>
      </c>
      <c r="C16" s="102"/>
      <c r="D16" s="105"/>
      <c r="E16" s="105">
        <f>-SUM(Accounting!D7:D7)</f>
        <v>1000</v>
      </c>
      <c r="F16" s="109"/>
      <c r="G16" s="94"/>
      <c r="H16" s="114"/>
      <c r="I16" s="95">
        <f>B16</f>
        <v>-1000</v>
      </c>
      <c r="J16" s="115"/>
      <c r="K16" s="95"/>
      <c r="L16" s="95"/>
      <c r="M16" s="116"/>
      <c r="N16" s="126"/>
      <c r="O16" s="57"/>
      <c r="P16" s="58"/>
    </row>
    <row r="17" spans="1:18" ht="15.8" thickBot="1" x14ac:dyDescent="0.3">
      <c r="A17" s="59" t="s">
        <v>70</v>
      </c>
      <c r="B17" s="130"/>
      <c r="C17" s="95">
        <f>Accounting!E8</f>
        <v>15000</v>
      </c>
      <c r="D17" s="105">
        <f>Accounting!E13</f>
        <v>-15000</v>
      </c>
      <c r="E17" s="105"/>
      <c r="F17" s="109"/>
      <c r="G17" s="94"/>
      <c r="H17" s="114">
        <f>C17</f>
        <v>15000</v>
      </c>
      <c r="I17" s="95"/>
      <c r="J17" s="115"/>
      <c r="K17" s="95"/>
      <c r="L17" s="95"/>
      <c r="M17" s="116"/>
      <c r="N17" s="126"/>
      <c r="O17" s="57"/>
      <c r="P17" s="58"/>
    </row>
    <row r="18" spans="1:18" ht="15.8" thickBot="1" x14ac:dyDescent="0.3">
      <c r="A18" s="60" t="s">
        <v>57</v>
      </c>
      <c r="B18" s="61"/>
      <c r="C18" s="63"/>
      <c r="D18" s="63"/>
      <c r="E18" s="63"/>
      <c r="F18" s="63"/>
      <c r="G18" s="62"/>
      <c r="H18" s="161">
        <f>SUM(H15:H17)</f>
        <v>15000</v>
      </c>
      <c r="I18" s="161">
        <f>SUM(I15:I17)</f>
        <v>-1000</v>
      </c>
      <c r="J18" s="142">
        <f>SUM(J15:J17)</f>
        <v>0</v>
      </c>
      <c r="K18" s="142">
        <f>SUM(K15:K17)</f>
        <v>0</v>
      </c>
      <c r="L18" s="142">
        <f>SUM(L16:L17)</f>
        <v>0</v>
      </c>
      <c r="M18" s="142">
        <f>SUM(M15:M17)</f>
        <v>0</v>
      </c>
      <c r="N18" s="63"/>
      <c r="O18" s="63"/>
      <c r="P18" s="64"/>
    </row>
    <row r="19" spans="1:18" ht="15.8" thickBot="1" x14ac:dyDescent="0.3">
      <c r="A19" s="163" t="s">
        <v>44</v>
      </c>
      <c r="B19" s="65"/>
      <c r="C19" s="65"/>
      <c r="D19" s="65"/>
      <c r="E19" s="65"/>
      <c r="F19" s="65"/>
      <c r="G19" s="66">
        <f>SUM(B16:G17)</f>
        <v>0</v>
      </c>
      <c r="H19" s="67"/>
      <c r="I19" s="67"/>
      <c r="J19" s="67"/>
      <c r="K19" s="67"/>
      <c r="L19" s="67"/>
      <c r="M19" s="67"/>
      <c r="N19" s="68"/>
      <c r="O19" s="68"/>
      <c r="P19" s="68"/>
    </row>
    <row r="21" spans="1:18" ht="14.95" x14ac:dyDescent="0.25">
      <c r="A21" s="127" t="s">
        <v>66</v>
      </c>
    </row>
    <row r="22" spans="1:18" ht="15.8" thickBot="1" x14ac:dyDescent="0.3">
      <c r="A22" s="127"/>
    </row>
    <row r="23" spans="1:18" ht="15.8" thickBot="1" x14ac:dyDescent="0.3">
      <c r="A23" s="131" t="s">
        <v>85</v>
      </c>
    </row>
    <row r="24" spans="1:18" ht="15.8" thickBot="1" x14ac:dyDescent="0.3"/>
    <row r="25" spans="1:18" ht="14.95" thickBot="1" x14ac:dyDescent="0.3">
      <c r="A25" s="72" t="s">
        <v>68</v>
      </c>
      <c r="B25" s="272" t="s">
        <v>29</v>
      </c>
      <c r="C25" s="273"/>
      <c r="D25" s="273"/>
      <c r="E25" s="273"/>
      <c r="F25" s="273"/>
      <c r="G25" s="274"/>
      <c r="H25" s="275" t="s">
        <v>30</v>
      </c>
      <c r="I25" s="276"/>
      <c r="J25" s="276"/>
      <c r="K25" s="276"/>
      <c r="L25" s="276"/>
      <c r="M25" s="277"/>
      <c r="N25" s="273" t="s">
        <v>31</v>
      </c>
      <c r="O25" s="273"/>
      <c r="P25" s="278" t="s">
        <v>32</v>
      </c>
    </row>
    <row r="26" spans="1:18" ht="30.6" customHeight="1" x14ac:dyDescent="0.25">
      <c r="A26" s="73" t="s">
        <v>45</v>
      </c>
      <c r="B26" s="280" t="s">
        <v>33</v>
      </c>
      <c r="C26" s="281"/>
      <c r="D26" s="282" t="s">
        <v>34</v>
      </c>
      <c r="E26" s="283"/>
      <c r="F26" s="283"/>
      <c r="G26" s="284"/>
      <c r="H26" s="54" t="s">
        <v>35</v>
      </c>
      <c r="I26" s="55" t="s">
        <v>36</v>
      </c>
      <c r="J26" s="55" t="s">
        <v>37</v>
      </c>
      <c r="K26" s="55" t="s">
        <v>38</v>
      </c>
      <c r="L26" s="55" t="s">
        <v>39</v>
      </c>
      <c r="M26" s="56" t="s">
        <v>40</v>
      </c>
      <c r="N26" s="129" t="s">
        <v>41</v>
      </c>
      <c r="O26" s="53" t="s">
        <v>42</v>
      </c>
      <c r="P26" s="279"/>
    </row>
    <row r="27" spans="1:18" ht="19.899999999999999" customHeight="1" x14ac:dyDescent="0.25">
      <c r="A27" s="97"/>
      <c r="B27" s="112" t="s">
        <v>58</v>
      </c>
      <c r="C27" s="107" t="s">
        <v>59</v>
      </c>
      <c r="D27" s="103" t="s">
        <v>60</v>
      </c>
      <c r="E27" s="103" t="s">
        <v>61</v>
      </c>
      <c r="F27" s="107" t="s">
        <v>62</v>
      </c>
      <c r="G27" s="98" t="s">
        <v>63</v>
      </c>
      <c r="H27" s="99"/>
      <c r="I27" s="100"/>
      <c r="J27" s="100"/>
      <c r="K27" s="100"/>
      <c r="L27" s="100"/>
      <c r="M27" s="101"/>
      <c r="N27" s="125"/>
      <c r="O27" s="98"/>
      <c r="P27" s="128"/>
    </row>
    <row r="28" spans="1:18" ht="18" customHeight="1" x14ac:dyDescent="0.25">
      <c r="A28" s="59" t="s">
        <v>52</v>
      </c>
      <c r="B28" s="113"/>
      <c r="C28" s="108"/>
      <c r="D28" s="104">
        <f>Accounting!C52</f>
        <v>2859.4104308390019</v>
      </c>
      <c r="E28" s="104"/>
      <c r="F28" s="120"/>
      <c r="G28" s="92"/>
      <c r="H28" s="114"/>
      <c r="I28" s="95"/>
      <c r="J28" s="115"/>
      <c r="K28" s="95"/>
      <c r="L28" s="244">
        <v>0</v>
      </c>
      <c r="M28" s="116"/>
      <c r="N28" s="126"/>
      <c r="O28" s="57"/>
      <c r="P28" s="58"/>
      <c r="R28" t="s">
        <v>96</v>
      </c>
    </row>
    <row r="29" spans="1:18" ht="18" customHeight="1" x14ac:dyDescent="0.25">
      <c r="A29" s="59" t="s">
        <v>53</v>
      </c>
      <c r="B29" s="111"/>
      <c r="C29" s="109"/>
      <c r="D29" s="105"/>
      <c r="E29" s="105"/>
      <c r="F29" s="108">
        <f>Accounting!B55</f>
        <v>-2859.4104308390019</v>
      </c>
      <c r="G29" s="94"/>
      <c r="H29" s="114"/>
      <c r="I29" s="95"/>
      <c r="J29" s="115"/>
      <c r="K29" s="95"/>
      <c r="L29" s="95"/>
      <c r="M29" s="116"/>
      <c r="N29" s="126"/>
      <c r="O29" s="57"/>
      <c r="P29" s="58"/>
    </row>
    <row r="30" spans="1:18" ht="18" customHeight="1" x14ac:dyDescent="0.25">
      <c r="A30" s="59" t="s">
        <v>54</v>
      </c>
      <c r="B30" s="111"/>
      <c r="C30" s="95">
        <f>Accounting!B45</f>
        <v>92.970521541950106</v>
      </c>
      <c r="D30" s="95"/>
      <c r="E30" s="105"/>
      <c r="F30" s="135">
        <f>-C30</f>
        <v>-92.970521541950106</v>
      </c>
      <c r="G30" s="94"/>
      <c r="H30" s="114"/>
      <c r="I30" s="95">
        <f>C30</f>
        <v>92.970521541950106</v>
      </c>
      <c r="J30" s="115"/>
      <c r="K30" s="95"/>
      <c r="L30" s="95"/>
      <c r="M30" s="116"/>
      <c r="N30" s="126"/>
      <c r="O30" s="57"/>
      <c r="P30" s="58"/>
    </row>
    <row r="31" spans="1:18" ht="18" customHeight="1" x14ac:dyDescent="0.25">
      <c r="A31" s="59" t="s">
        <v>0</v>
      </c>
      <c r="B31" s="111"/>
      <c r="C31" s="109">
        <f>Accounting!C46</f>
        <v>953.13681027966732</v>
      </c>
      <c r="D31" s="105">
        <f>-C31</f>
        <v>-953.13681027966732</v>
      </c>
      <c r="E31" s="105"/>
      <c r="F31" s="109"/>
      <c r="G31" s="94"/>
      <c r="H31" s="114">
        <f>C31</f>
        <v>953.13681027966732</v>
      </c>
      <c r="I31" s="95"/>
      <c r="J31" s="115"/>
      <c r="K31" s="95"/>
      <c r="L31" s="95"/>
      <c r="M31" s="116"/>
      <c r="N31" s="126"/>
      <c r="O31" s="57"/>
      <c r="P31" s="58"/>
      <c r="R31" t="s">
        <v>97</v>
      </c>
    </row>
    <row r="32" spans="1:18" ht="18" customHeight="1" thickBot="1" x14ac:dyDescent="0.3">
      <c r="A32" s="59" t="s">
        <v>55</v>
      </c>
      <c r="B32" s="111"/>
      <c r="C32" s="110"/>
      <c r="D32" s="106"/>
      <c r="E32" s="106">
        <f>Accounting!B33</f>
        <v>-1000</v>
      </c>
      <c r="F32" s="110">
        <f>Accounting!B56</f>
        <v>1000</v>
      </c>
      <c r="G32" s="94"/>
      <c r="H32" s="114"/>
      <c r="I32" s="95"/>
      <c r="J32" s="115"/>
      <c r="K32" s="95"/>
      <c r="L32" s="95"/>
      <c r="M32" s="116"/>
      <c r="N32" s="126"/>
      <c r="O32" s="57"/>
      <c r="P32" s="58"/>
    </row>
    <row r="33" spans="1:16" ht="18" customHeight="1" thickBot="1" x14ac:dyDescent="0.3">
      <c r="A33" s="60" t="s">
        <v>43</v>
      </c>
      <c r="B33" s="61"/>
      <c r="C33" s="63"/>
      <c r="D33" s="63"/>
      <c r="E33" s="63"/>
      <c r="F33" s="63"/>
      <c r="G33" s="62"/>
      <c r="H33" s="161">
        <f t="shared" ref="H33:K33" si="1">SUM(H28:H32)</f>
        <v>953.13681027966732</v>
      </c>
      <c r="I33" s="161">
        <f t="shared" si="1"/>
        <v>92.970521541950106</v>
      </c>
      <c r="J33" s="161">
        <f t="shared" si="1"/>
        <v>0</v>
      </c>
      <c r="K33" s="161">
        <f t="shared" si="1"/>
        <v>0</v>
      </c>
      <c r="L33" s="161">
        <f>SUM(L28:L32)</f>
        <v>0</v>
      </c>
      <c r="M33" s="161">
        <f>SUM(M28:M32)</f>
        <v>0</v>
      </c>
      <c r="N33" s="63"/>
      <c r="O33" s="63"/>
      <c r="P33" s="64"/>
    </row>
    <row r="34" spans="1:16" ht="14.95" thickBot="1" x14ac:dyDescent="0.3">
      <c r="A34" s="163" t="s">
        <v>44</v>
      </c>
      <c r="B34" s="65"/>
      <c r="C34" s="65"/>
      <c r="D34" s="65"/>
      <c r="E34" s="65"/>
      <c r="F34" s="65"/>
      <c r="G34" s="66">
        <f>SUM(B28:G32)</f>
        <v>0</v>
      </c>
      <c r="H34" s="67"/>
      <c r="I34" s="67"/>
      <c r="J34" s="67"/>
      <c r="K34" s="67"/>
      <c r="L34" s="67"/>
      <c r="M34" s="67"/>
      <c r="N34" s="68"/>
      <c r="O34" s="68"/>
      <c r="P34" s="68"/>
    </row>
    <row r="35" spans="1:16" ht="14.95" thickBot="1" x14ac:dyDescent="0.3"/>
    <row r="36" spans="1:16" ht="14.95" thickBot="1" x14ac:dyDescent="0.3">
      <c r="A36" s="72" t="s">
        <v>69</v>
      </c>
      <c r="B36" s="272" t="s">
        <v>29</v>
      </c>
      <c r="C36" s="273"/>
      <c r="D36" s="273"/>
      <c r="E36" s="273"/>
      <c r="F36" s="273"/>
      <c r="G36" s="274"/>
      <c r="H36" s="275" t="s">
        <v>30</v>
      </c>
      <c r="I36" s="276"/>
      <c r="J36" s="276"/>
      <c r="K36" s="276"/>
      <c r="L36" s="276"/>
      <c r="M36" s="277"/>
      <c r="N36" s="273" t="s">
        <v>31</v>
      </c>
      <c r="O36" s="273"/>
      <c r="P36" s="278" t="s">
        <v>32</v>
      </c>
    </row>
    <row r="37" spans="1:16" ht="27.7" customHeight="1" x14ac:dyDescent="0.25">
      <c r="A37" s="73" t="s">
        <v>45</v>
      </c>
      <c r="B37" s="280" t="s">
        <v>33</v>
      </c>
      <c r="C37" s="283"/>
      <c r="D37" s="282" t="s">
        <v>34</v>
      </c>
      <c r="E37" s="283"/>
      <c r="F37" s="283"/>
      <c r="G37" s="284"/>
      <c r="H37" s="54" t="s">
        <v>35</v>
      </c>
      <c r="I37" s="55" t="s">
        <v>36</v>
      </c>
      <c r="J37" s="55" t="s">
        <v>37</v>
      </c>
      <c r="K37" s="55" t="s">
        <v>38</v>
      </c>
      <c r="L37" s="55" t="s">
        <v>39</v>
      </c>
      <c r="M37" s="56" t="s">
        <v>40</v>
      </c>
      <c r="N37" s="129" t="s">
        <v>41</v>
      </c>
      <c r="O37" s="53" t="s">
        <v>42</v>
      </c>
      <c r="P37" s="279"/>
    </row>
    <row r="38" spans="1:16" ht="18" customHeight="1" x14ac:dyDescent="0.25">
      <c r="A38" s="97"/>
      <c r="B38" s="112" t="s">
        <v>58</v>
      </c>
      <c r="C38" s="107" t="s">
        <v>59</v>
      </c>
      <c r="D38" s="103" t="s">
        <v>60</v>
      </c>
      <c r="E38" s="103" t="s">
        <v>61</v>
      </c>
      <c r="F38" s="107" t="s">
        <v>62</v>
      </c>
      <c r="G38" s="98" t="s">
        <v>63</v>
      </c>
      <c r="H38" s="117"/>
      <c r="I38" s="118"/>
      <c r="J38" s="118"/>
      <c r="K38" s="118"/>
      <c r="L38" s="120"/>
      <c r="M38" s="119"/>
      <c r="N38" s="125"/>
      <c r="O38" s="98"/>
      <c r="P38" s="128"/>
    </row>
    <row r="39" spans="1:16" x14ac:dyDescent="0.25">
      <c r="A39" s="59" t="s">
        <v>56</v>
      </c>
      <c r="B39" s="93">
        <f>Accounting!D27</f>
        <v>-1000</v>
      </c>
      <c r="C39" s="102"/>
      <c r="D39" s="105"/>
      <c r="E39" s="95">
        <f>Accounting!D33</f>
        <v>1000</v>
      </c>
      <c r="F39" s="109"/>
      <c r="G39" s="94"/>
      <c r="H39" s="114"/>
      <c r="I39" s="95">
        <f>B39</f>
        <v>-1000</v>
      </c>
      <c r="J39" s="115"/>
      <c r="K39" s="95"/>
      <c r="L39" s="95"/>
      <c r="M39" s="116"/>
      <c r="N39" s="126"/>
      <c r="O39" s="57"/>
      <c r="P39" s="58"/>
    </row>
    <row r="40" spans="1:16" ht="27.85" thickBot="1" x14ac:dyDescent="0.3">
      <c r="A40" s="59" t="s">
        <v>67</v>
      </c>
      <c r="B40" s="93">
        <f>Accounting!E23</f>
        <v>0</v>
      </c>
      <c r="C40" s="102">
        <f>Accounting!E28</f>
        <v>15000</v>
      </c>
      <c r="D40" s="105">
        <f>Accounting!E32</f>
        <v>-15000</v>
      </c>
      <c r="E40" s="105"/>
      <c r="F40" s="109"/>
      <c r="G40" s="94"/>
      <c r="H40" s="114">
        <f>C40</f>
        <v>15000</v>
      </c>
      <c r="I40" s="95"/>
      <c r="J40" s="115"/>
      <c r="K40" s="95"/>
      <c r="L40" s="95"/>
      <c r="M40" s="116"/>
      <c r="N40" s="126"/>
      <c r="O40" s="57"/>
      <c r="P40" s="58"/>
    </row>
    <row r="41" spans="1:16" ht="14.95" thickBot="1" x14ac:dyDescent="0.3">
      <c r="A41" s="60" t="s">
        <v>57</v>
      </c>
      <c r="B41" s="61"/>
      <c r="C41" s="63"/>
      <c r="D41" s="63"/>
      <c r="E41" s="63"/>
      <c r="F41" s="63"/>
      <c r="G41" s="62"/>
      <c r="H41" s="161">
        <f t="shared" ref="H41:M41" si="2">SUM(H38:H40)</f>
        <v>15000</v>
      </c>
      <c r="I41" s="161">
        <f t="shared" si="2"/>
        <v>-1000</v>
      </c>
      <c r="J41" s="142">
        <f t="shared" si="2"/>
        <v>0</v>
      </c>
      <c r="K41" s="142">
        <f t="shared" si="2"/>
        <v>0</v>
      </c>
      <c r="L41" s="142">
        <f t="shared" si="2"/>
        <v>0</v>
      </c>
      <c r="M41" s="142">
        <f t="shared" si="2"/>
        <v>0</v>
      </c>
      <c r="N41" s="63"/>
      <c r="O41" s="63"/>
      <c r="P41" s="64"/>
    </row>
    <row r="42" spans="1:16" ht="14.95" thickBot="1" x14ac:dyDescent="0.3">
      <c r="A42" s="163" t="s">
        <v>44</v>
      </c>
      <c r="B42" s="65"/>
      <c r="C42" s="65"/>
      <c r="D42" s="65"/>
      <c r="E42" s="65"/>
      <c r="F42" s="65"/>
      <c r="G42" s="66">
        <f>SUM(B39:G40)</f>
        <v>0</v>
      </c>
      <c r="H42" s="67"/>
      <c r="I42" s="67"/>
      <c r="J42" s="67"/>
      <c r="K42" s="67"/>
      <c r="L42" s="67"/>
      <c r="M42" s="67"/>
      <c r="N42" s="68"/>
      <c r="O42" s="68"/>
      <c r="P42" s="68"/>
    </row>
    <row r="44" spans="1:16" x14ac:dyDescent="0.25">
      <c r="A44" s="127" t="s">
        <v>66</v>
      </c>
    </row>
    <row r="46" spans="1:16" x14ac:dyDescent="0.25">
      <c r="A46" t="s">
        <v>148</v>
      </c>
    </row>
  </sheetData>
  <mergeCells count="24">
    <mergeCell ref="B36:G36"/>
    <mergeCell ref="H36:M36"/>
    <mergeCell ref="N36:O36"/>
    <mergeCell ref="P36:P37"/>
    <mergeCell ref="B37:C37"/>
    <mergeCell ref="D37:G37"/>
    <mergeCell ref="B25:G25"/>
    <mergeCell ref="H25:M25"/>
    <mergeCell ref="N25:O25"/>
    <mergeCell ref="P25:P26"/>
    <mergeCell ref="B26:C26"/>
    <mergeCell ref="D26:G26"/>
    <mergeCell ref="B6:G6"/>
    <mergeCell ref="H6:M6"/>
    <mergeCell ref="N6:O6"/>
    <mergeCell ref="P6:P7"/>
    <mergeCell ref="B13:G13"/>
    <mergeCell ref="H13:M13"/>
    <mergeCell ref="N13:O13"/>
    <mergeCell ref="P13:P14"/>
    <mergeCell ref="B7:C7"/>
    <mergeCell ref="D7:G7"/>
    <mergeCell ref="D14:G14"/>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2" ma:contentTypeDescription="Create a new document." ma:contentTypeScope="" ma:versionID="04dd133d15aef2201c904d77d856316c">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17203287061b73b82478b3aa300a02b0"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C8F0A9A-D84B-4CF6-A1B6-CF99C6D99694}">
  <ds:schemaRefs>
    <ds:schemaRef ds:uri="http://schemas.microsoft.com/sharepoint/v3/contenttype/forms"/>
  </ds:schemaRefs>
</ds:datastoreItem>
</file>

<file path=customXml/itemProps2.xml><?xml version="1.0" encoding="utf-8"?>
<ds:datastoreItem xmlns:ds="http://schemas.openxmlformats.org/officeDocument/2006/customXml" ds:itemID="{A19718B4-B103-41E5-BC96-1C08FB055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F12830-3A55-469F-9732-730A2F8A36F2}">
  <ds:schemaRefs>
    <ds:schemaRef ds:uri="cf922d0c-7565-4a19-867a-78a71dd2f738"/>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Scenario and Data</vt:lpstr>
      <vt:lpstr>Accounting</vt:lpstr>
      <vt:lpstr>Budgeting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creator>MM</dc:creator>
  <cp:lastModifiedBy>Eleanor</cp:lastModifiedBy>
  <cp:lastPrinted>2019-08-15T09:38:57Z</cp:lastPrinted>
  <dcterms:created xsi:type="dcterms:W3CDTF">2018-10-06T14:44:45Z</dcterms:created>
  <dcterms:modified xsi:type="dcterms:W3CDTF">2021-10-21T16:26:27Z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