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sf/pc/OpenLib/Costing/05. Data Analysis and Publication/5.10 Schedule Publication/202122/Final Draft/NCC Publication_suppressed/"/>
    </mc:Choice>
  </mc:AlternateContent>
  <xr:revisionPtr revIDLastSave="0" documentId="8_{6EEAC98A-C42B-459A-A6C5-90CFDFA27761}" xr6:coauthVersionLast="47" xr6:coauthVersionMax="47" xr10:uidLastSave="{00000000-0000-0000-0000-000000000000}"/>
  <bookViews>
    <workbookView xWindow="-110" yWindow="-110" windowWidth="22780" windowHeight="14660" xr2:uid="{0BBF9587-DFB4-45C7-A459-6B1AF0C5B35F}"/>
  </bookViews>
  <sheets>
    <sheet name="Contents" sheetId="19" r:id="rId1"/>
    <sheet name="1a Recon" sheetId="7" r:id="rId2"/>
    <sheet name="1b Recon" sheetId="10" r:id="rId3"/>
    <sheet name="2a Exclusions" sheetId="14" r:id="rId4"/>
    <sheet name="2b Exclusions" sheetId="17" r:id="rId5"/>
    <sheet name="2c Exclusions" sheetId="1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4" i="10" l="1"/>
  <c r="F214" i="10"/>
  <c r="G214" i="10"/>
  <c r="H214" i="10"/>
  <c r="I214" i="10"/>
  <c r="J214" i="10"/>
  <c r="K214" i="10"/>
  <c r="L214" i="10"/>
  <c r="M214" i="10"/>
  <c r="N214" i="10"/>
  <c r="O214" i="10"/>
  <c r="P214" i="10"/>
  <c r="Q214" i="10"/>
  <c r="R214" i="10"/>
  <c r="S214" i="10"/>
  <c r="T214" i="10"/>
  <c r="U214" i="10"/>
  <c r="V214" i="10"/>
  <c r="W214" i="10"/>
  <c r="X214" i="10"/>
  <c r="Y214" i="10"/>
  <c r="Z214" i="10"/>
  <c r="AA214" i="10"/>
  <c r="AB214" i="10"/>
  <c r="AC214" i="10"/>
  <c r="AD214" i="10"/>
  <c r="AE214" i="10"/>
  <c r="AF214" i="10"/>
  <c r="AG214" i="10"/>
  <c r="AH214" i="10"/>
  <c r="AI214" i="10"/>
  <c r="AJ214" i="10"/>
  <c r="AK214" i="10"/>
  <c r="AL214" i="10"/>
  <c r="AM214" i="10"/>
  <c r="AN214" i="10"/>
  <c r="AO214" i="10"/>
  <c r="AP214" i="10"/>
  <c r="AQ214" i="10"/>
  <c r="AR214" i="10"/>
  <c r="AS214" i="10"/>
  <c r="AT214" i="10"/>
  <c r="C23" i="14"/>
  <c r="F28" i="7" l="1"/>
  <c r="C4" i="14" l="1"/>
</calcChain>
</file>

<file path=xl/sharedStrings.xml><?xml version="1.0" encoding="utf-8"?>
<sst xmlns="http://schemas.openxmlformats.org/spreadsheetml/2006/main" count="1436" uniqueCount="567">
  <si>
    <t>2021/22 reconciliation statement workbook: contents</t>
  </si>
  <si>
    <t>Tab</t>
  </si>
  <si>
    <t>Description</t>
  </si>
  <si>
    <t>1a Recon</t>
  </si>
  <si>
    <t>1b Recon</t>
  </si>
  <si>
    <t>2a Exclusions</t>
  </si>
  <si>
    <t>2b Exclusions</t>
  </si>
  <si>
    <t>2c Exclusions</t>
  </si>
  <si>
    <t>Line Number</t>
  </si>
  <si>
    <t>XML recon reference number</t>
  </si>
  <si>
    <t>Final Audited Accounts ID</t>
  </si>
  <si>
    <t>£</t>
  </si>
  <si>
    <t>FIN001</t>
  </si>
  <si>
    <t>SCI0125A</t>
  </si>
  <si>
    <t>Operating expenses from consolidated accounts</t>
  </si>
  <si>
    <t>Activities other than patient care</t>
  </si>
  <si>
    <t>FIN002</t>
  </si>
  <si>
    <t>SCI0110A</t>
  </si>
  <si>
    <t>Other operating income (all)</t>
  </si>
  <si>
    <t>OEADJ01</t>
  </si>
  <si>
    <t>Other operating income - Not Permitted (See Annex 1)</t>
  </si>
  <si>
    <t>OEADJ06</t>
  </si>
  <si>
    <t>Non-patient care income recorded in patient care</t>
  </si>
  <si>
    <t>Accounting adjustments</t>
  </si>
  <si>
    <t>FIN004</t>
  </si>
  <si>
    <t>SCI0150</t>
  </si>
  <si>
    <t>Finance income</t>
  </si>
  <si>
    <t>FIN005</t>
  </si>
  <si>
    <t>SCI0160</t>
  </si>
  <si>
    <t>Finance expenses (including unwinding of discounts)</t>
  </si>
  <si>
    <t>FIN006</t>
  </si>
  <si>
    <t>SCI0170</t>
  </si>
  <si>
    <t>PDC dividend expense</t>
  </si>
  <si>
    <t>FIN007</t>
  </si>
  <si>
    <t>SCI0190A</t>
  </si>
  <si>
    <t>Other gains/(losses) including sale of assets</t>
  </si>
  <si>
    <t>FIN008</t>
  </si>
  <si>
    <t>SCI0200</t>
  </si>
  <si>
    <t>Share of profit/(loss) of associates/ joint ventures</t>
  </si>
  <si>
    <t>FIN009</t>
  </si>
  <si>
    <t>EXP0260</t>
  </si>
  <si>
    <t>Impairments net of (reversals)</t>
  </si>
  <si>
    <t>FIN010</t>
  </si>
  <si>
    <t>INC1370</t>
  </si>
  <si>
    <t xml:space="preserve">PFI support income </t>
  </si>
  <si>
    <t>FIN011</t>
  </si>
  <si>
    <t>*</t>
  </si>
  <si>
    <t xml:space="preserve">Local improvement finance trust (LIFT)  </t>
  </si>
  <si>
    <t>FIN012</t>
  </si>
  <si>
    <t>Private finance initiative (PFI) set-up costs</t>
  </si>
  <si>
    <t>FIN013</t>
  </si>
  <si>
    <t>PPE0480 + INT0380</t>
  </si>
  <si>
    <t>Depreciation related to donated or government granted non-current assets (cash or non cash)</t>
  </si>
  <si>
    <t>FIN014</t>
  </si>
  <si>
    <t>INC1250A, INC1250B,  INC1255A, INC1255B, INC1260A, INC1260B or INC1260C</t>
  </si>
  <si>
    <t>Donations/grants of physical assets and or cash for the purchase of capital assets - all</t>
  </si>
  <si>
    <t>FIN015</t>
  </si>
  <si>
    <t>INC1310</t>
  </si>
  <si>
    <t>Provider sustainability fund / Financial recovery fund / Marginal rate emergency tariff funding (PSF/FRF/MRET)</t>
  </si>
  <si>
    <t>OEADJ07</t>
  </si>
  <si>
    <r>
      <t xml:space="preserve">Final Accounts - FAQ Adjustment 1 (Allowable COVID-19 exceptional unit expenditure) </t>
    </r>
    <r>
      <rPr>
        <sz val="11"/>
        <color rgb="FFFF0066"/>
        <rFont val="Calibri"/>
        <family val="2"/>
        <scheme val="minor"/>
      </rPr>
      <t>(Complete Analysis B)</t>
    </r>
  </si>
  <si>
    <t>OEADJ08</t>
  </si>
  <si>
    <t>INC1310A</t>
  </si>
  <si>
    <t>Final Accounts - FAQ Adjustment 2 (Top-up reimbursement income)</t>
  </si>
  <si>
    <t>OEADJ09</t>
  </si>
  <si>
    <t>Final Accounts - FAQ Adjustment 3</t>
  </si>
  <si>
    <t>OEADJ10</t>
  </si>
  <si>
    <t>Final Accounts - FAQ Adjustment 4</t>
  </si>
  <si>
    <t>OEADJ11</t>
  </si>
  <si>
    <t>Final Accounts - FAQ Adjustment 5</t>
  </si>
  <si>
    <t>Pre Costing Software Subtotal</t>
  </si>
  <si>
    <t>Services provided to or by another NHS provider</t>
  </si>
  <si>
    <t>OEADJ02</t>
  </si>
  <si>
    <t>Clinical and support services supplied to or received from other organisations (P2P).</t>
  </si>
  <si>
    <t>This includes regionally managed pathology or radiology services.</t>
  </si>
  <si>
    <t>OEADJ03</t>
  </si>
  <si>
    <t>Hosted Services (Genetics Laboratory, Intensive Care Support Services, Child Health Information Services (CHIS)</t>
  </si>
  <si>
    <t>Sexual Assault Referral Centres (SARC))</t>
  </si>
  <si>
    <t>OEADJ04</t>
  </si>
  <si>
    <t>Income received from other providers for maternity pathways if included in Line 2</t>
  </si>
  <si>
    <t>OEADJ05</t>
  </si>
  <si>
    <t>Payments made to other providers for maternity pathways if the cost in your ledger and included in Line 1</t>
  </si>
  <si>
    <t>Services excluded from the National Cost Collection</t>
  </si>
  <si>
    <t>EXC001</t>
  </si>
  <si>
    <t>National Screening Programmes</t>
  </si>
  <si>
    <t>EXC002</t>
  </si>
  <si>
    <t>Limb Fitting Services (Formally discrete external aids and appliances)</t>
  </si>
  <si>
    <t>EXC003</t>
  </si>
  <si>
    <t>Health promotion programmes (All)</t>
  </si>
  <si>
    <t>EXC004</t>
  </si>
  <si>
    <t>Home delivery of drugs and supplies: cost of drugs and administration costs</t>
  </si>
  <si>
    <t>EXC005</t>
  </si>
  <si>
    <t>Hospital travel costs scheme (HTCS) &amp; Patient transport services (PTS)</t>
  </si>
  <si>
    <t>EXC006</t>
  </si>
  <si>
    <t>Learning disability services (non mental health or where Mental health is unable to disaggregate)</t>
  </si>
  <si>
    <t>EXC007</t>
  </si>
  <si>
    <t>Specified Services (ambulance, mental health providers and named providers)</t>
  </si>
  <si>
    <t>Only those services allowed or who provide the designated services</t>
  </si>
  <si>
    <t>EXC008</t>
  </si>
  <si>
    <t>NHS continuing healthcare, NHS-funded nursing care and excluded intermediate care - adults and children</t>
  </si>
  <si>
    <t>EXC009</t>
  </si>
  <si>
    <t>Non NHS Funded services - pooled or unified budgets, social care services, primary medical services and prison services, or services funded by local authorities etc</t>
  </si>
  <si>
    <t>EXC011</t>
  </si>
  <si>
    <r>
      <t xml:space="preserve">Cost of non NHS Patients - Private patients, overseas visitors and other non-NHS patients </t>
    </r>
    <r>
      <rPr>
        <sz val="11"/>
        <color rgb="FFFF0066"/>
        <rFont val="Calibri"/>
        <family val="2"/>
        <scheme val="minor"/>
      </rPr>
      <t>(Complete Analysis A)</t>
    </r>
  </si>
  <si>
    <t>EXC012</t>
  </si>
  <si>
    <t>Cost of care contracted out to private providers (Outsourced Activity)</t>
  </si>
  <si>
    <t>EXC013</t>
  </si>
  <si>
    <t>Adjustment for charities</t>
  </si>
  <si>
    <t>EXC015</t>
  </si>
  <si>
    <t xml:space="preserve">Critical Care Transport Network </t>
  </si>
  <si>
    <t>EXC016</t>
  </si>
  <si>
    <t>Emergency Care Streaming - Provided by GPs Only</t>
  </si>
  <si>
    <t>EXC017</t>
  </si>
  <si>
    <t>Emergency Care Streaming - Excluding GP Costs</t>
  </si>
  <si>
    <t>Agreed adjustments - to be agreed with NHS England</t>
  </si>
  <si>
    <t>AADJ01</t>
  </si>
  <si>
    <t>Agreed adjustments - please ensure you have authorisation from NHS England</t>
  </si>
  <si>
    <t>Please include reference(s) here</t>
  </si>
  <si>
    <t>Total National Cost Collection Quantum</t>
  </si>
  <si>
    <t>Reconciliation of 2021/22 National Cost Collection to annual accounts: provider data</t>
  </si>
  <si>
    <t>Organisation Code</t>
  </si>
  <si>
    <t xml:space="preserve">Organisation Name </t>
  </si>
  <si>
    <t>Organisation Type</t>
  </si>
  <si>
    <t>Final Accounts - FAQ Adjustment 1 (Allowable COVID-19 exceptional unit expenditure) (Complete Analysis B)</t>
  </si>
  <si>
    <t>Clinical and support services supplied to or received from other organisations (P2P). 
This includes regionally managed pathology or radiology services.</t>
  </si>
  <si>
    <t>Hosted Services (Genetics Laboratory, Intensive Care Support Services, Child Health Information Services (CHIS)
Sexual Assault Referral Centres (SARC))</t>
  </si>
  <si>
    <t>Specified Services (ambulance, mental health providers and named providers)
Only those services allowed or who provide the designated services</t>
  </si>
  <si>
    <t>Cost of non NHS Patients - Private patients, overseas visitors and other non-NHS patients (Complete Analysis A)</t>
  </si>
  <si>
    <t>R0A</t>
  </si>
  <si>
    <t>MANCHESTER UNIVERSITY NHS FOUNDATION TRUST</t>
  </si>
  <si>
    <t>Acute</t>
  </si>
  <si>
    <t>R0B</t>
  </si>
  <si>
    <t>SOUTH TYNESIDE AND SUNDERLAND NHS FOUNDATION TRUST</t>
  </si>
  <si>
    <t>R0D</t>
  </si>
  <si>
    <t>UNIVERSITY HOSPITALS DORSET NHS FOUNDATION TRUST</t>
  </si>
  <si>
    <t>R1A</t>
  </si>
  <si>
    <t>HEREFORDSHIRE AND WORCESTERSHIRE HEALTH AND CARE NHS TRUST</t>
  </si>
  <si>
    <t>Community</t>
  </si>
  <si>
    <t>R1C</t>
  </si>
  <si>
    <t>SOLENT NHS TRUST</t>
  </si>
  <si>
    <t>R1D</t>
  </si>
  <si>
    <t>SHROPSHIRE COMMUNITY HEALTH NHS TRUST</t>
  </si>
  <si>
    <t>R1F</t>
  </si>
  <si>
    <t>ISLE OF WIGHT NHS TRUST</t>
  </si>
  <si>
    <t>R1H</t>
  </si>
  <si>
    <t>BARTS HEALTH NHS TRUST</t>
  </si>
  <si>
    <t>R1K</t>
  </si>
  <si>
    <t>LONDON NORTH WEST UNIVERSITY HEALTHCARE NHS TRUST</t>
  </si>
  <si>
    <t>R1L</t>
  </si>
  <si>
    <t>ESSEX PARTNERSHIP UNIVERSITY NHS FOUNDATION TRUST</t>
  </si>
  <si>
    <t>Mental Health</t>
  </si>
  <si>
    <t>RA2</t>
  </si>
  <si>
    <t>ROYAL SURREY COUNTY HOSPITAL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</si>
  <si>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</si>
  <si>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</si>
  <si>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</si>
  <si>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</si>
  <si>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</si>
  <si>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</si>
  <si>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RAE</t>
  </si>
  <si>
    <t>BRADFORD TEACHING HOSPITALS NHS FOUNDATION TRUST</t>
  </si>
  <si>
    <t>RAJ</t>
  </si>
  <si>
    <t>MID AND SOUTH ESSEX NHS FOUNDATION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</si>
  <si>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</si>
  <si>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</si>
  <si>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</si>
  <si>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</si>
  <si>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</si>
  <si>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</si>
  <si>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</si>
  <si>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</si>
  <si>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</si>
  <si>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</si>
  <si>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</si>
  <si>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</si>
  <si>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RBD</t>
  </si>
  <si>
    <t>DORSET COUNTY HOSPITAL NHS FOUNDATION TRUST</t>
  </si>
  <si>
    <t>RBK</t>
  </si>
  <si>
    <t>WALSALL HEALTHCARE NHS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</si>
  <si>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</si>
  <si>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</si>
  <si>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</si>
  <si>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</si>
  <si>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</si>
  <si>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</si>
  <si>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</si>
  <si>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</si>
  <si>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</si>
  <si>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</si>
  <si>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</si>
  <si>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</si>
  <si>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RBZ</t>
  </si>
  <si>
    <t>NORTHERN DEVON HEALTHCARE NHS TRUST</t>
  </si>
  <si>
    <t>RC9</t>
  </si>
  <si>
    <t>BEDFORDSHIRE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</si>
  <si>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</si>
  <si>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</si>
  <si>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</si>
  <si>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</si>
  <si>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</si>
  <si>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</si>
  <si>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</si>
  <si>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</si>
  <si>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RCX</t>
  </si>
  <si>
    <t>THE QUEEN ELIZABETH HOSPITAL, KING'S LYNN, NHS FOUNDATION TRUST</t>
  </si>
  <si>
    <t>RD1</t>
  </si>
  <si>
    <t>ROYAL UNITED HOSPITALS BATH NHS FOUNDATION TRUST</t>
  </si>
  <si>
    <t>RD8</t>
  </si>
  <si>
    <t>MILTON KEYNES UNIVERSITY HOSPITAL NHS FOUNDATION TRUST</t>
  </si>
  <si>
    <t>RDE</t>
  </si>
  <si>
    <t>EAST SUFFOLK AND NORTH ESSEX NHS FOUNDATION TRUST</t>
  </si>
  <si>
    <t>RDR</t>
  </si>
  <si>
    <t>SUSSEX COMMUNITY NHS FOUNDATION TRUST</t>
  </si>
  <si>
    <t>RDU</t>
  </si>
  <si>
    <t>FRIMLEY HEALTH NHS FOUNDATION TRUST</t>
  </si>
  <si>
    <t>RDY</t>
  </si>
  <si>
    <t>DORSET HEALTHCARE UNIVERSITY NHS FOUNDATION TRUST</t>
  </si>
  <si>
    <t>REF</t>
  </si>
  <si>
    <t>ROYAL CORNWALL HOSPITALS NHS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</si>
  <si>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</si>
  <si>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</si>
  <si>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</si>
  <si>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</si>
  <si>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</si>
  <si>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</si>
  <si>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</si>
  <si>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</si>
  <si>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RF4</t>
  </si>
  <si>
    <t>BARKING, HAVERING AND REDBRIDGE UNIVERSITY HOSPITALS NHS TRUST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</si>
  <si>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</si>
  <si>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</si>
  <si>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</si>
  <si>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</si>
  <si>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</si>
  <si>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</si>
  <si>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RGD</t>
  </si>
  <si>
    <t>LEEDS AND YORK PARTNERSHIP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</si>
  <si>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</si>
  <si>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</si>
  <si>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</si>
  <si>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</si>
  <si>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</si>
  <si>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</si>
  <si>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</si>
  <si>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</si>
  <si>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</si>
  <si>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</si>
  <si>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RH5</t>
  </si>
  <si>
    <t>SOMERSET NHS FOUNDATION TRUST</t>
  </si>
  <si>
    <t>RH8</t>
  </si>
  <si>
    <t>ROYAL DEVON AND EXETER NHS FOUNDATION TRUST</t>
  </si>
  <si>
    <t>RHA</t>
  </si>
  <si>
    <t>NOTTINGHAMSHIRE HEALTHCARE NHS FOUNDATION TRUST</t>
  </si>
  <si>
    <t>RHM</t>
  </si>
  <si>
    <t>UNIVERSITY HOSPITAL SOUTHAMPTON NHS FOUNDATION TRUST</t>
  </si>
  <si>
    <t>RHQ</t>
  </si>
  <si>
    <t>SHEFFIELD TEACHING HOSPITALS NHS FOUNDATION TRUST</t>
  </si>
  <si>
    <t>RHU</t>
  </si>
  <si>
    <t>PORTSMOUTH HOSPITALS UNIVERSITY NATIONAL HEALTH SERVICE TRUST</t>
  </si>
  <si>
    <t>RHW</t>
  </si>
  <si>
    <t>ROYAL BERKSHIRE NHS FOUNDATION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</si>
  <si>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</si>
  <si>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</si>
  <si>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</si>
  <si>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</si>
  <si>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</si>
  <si>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</si>
  <si>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</si>
  <si>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</si>
  <si>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RJ8</t>
  </si>
  <si>
    <t>CORNWALL PARTNERSHIP NHS FOUNDATION TRUST</t>
  </si>
  <si>
    <t>RJC</t>
  </si>
  <si>
    <t>SOUTH WARWICKSHIRE NHS FOUNDATION TRUST</t>
  </si>
  <si>
    <t>RJE</t>
  </si>
  <si>
    <t>UNIVERSITY HOSPITALS OF NORTH MIDLANDS NHS TRUST</t>
  </si>
  <si>
    <t>RJL</t>
  </si>
  <si>
    <t>NORTHERN LINCOLNSHIRE AND GOOLE NHS FOUNDATION TRUST</t>
  </si>
  <si>
    <t>RJN</t>
  </si>
  <si>
    <t>EAST CHESHIRE NHS TRUST</t>
  </si>
  <si>
    <t>RJR</t>
  </si>
  <si>
    <t>COUNTESS OF CHESTER HOSPITAL NHS FOUNDATION TRUST</t>
  </si>
  <si>
    <t>RJZ</t>
  </si>
  <si>
    <t>KING'S COLLEGE HOSPITAL NHS FOUNDATION TRUST</t>
  </si>
  <si>
    <t>RK5</t>
  </si>
  <si>
    <t>SHERWOOD FOREST HOSPITALS NHS FOUNDATION TRUST</t>
  </si>
  <si>
    <t>RK9</t>
  </si>
  <si>
    <t>UNIVERSITY HOSPITALS PLYMOUTH NHS TRUST</t>
  </si>
  <si>
    <t>RKB</t>
  </si>
  <si>
    <t>UNIVERSITY HOSPITALS COVENTRY AND WARWICKSHIRE NHS TRUST</t>
  </si>
  <si>
    <t>RKE</t>
  </si>
  <si>
    <t>WHITTINGTON HEALTH NHS TRUST</t>
  </si>
  <si>
    <t>RKL</t>
  </si>
  <si>
    <t>WEST LONDON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</si>
  <si>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</si>
  <si>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</si>
  <si>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</si>
  <si>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</si>
  <si>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</si>
  <si>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</si>
  <si>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</si>
  <si>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</si>
  <si>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</si>
  <si>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</si>
  <si>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RM1</t>
  </si>
  <si>
    <t>NORFOLK AND NORWICH UNIVERSITY HOSPITALS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</si>
  <si>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</si>
  <si>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</si>
  <si>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</si>
  <si>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</si>
  <si>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</si>
  <si>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</si>
  <si>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RMY</t>
  </si>
  <si>
    <t>NORFOLK AND SUFFOLK NHS FOUNDATION TRUST</t>
  </si>
  <si>
    <t>RN3</t>
  </si>
  <si>
    <t>GREAT WESTERN HOSPITALS NHS FOUNDATION TRUST</t>
  </si>
  <si>
    <t>RN5</t>
  </si>
  <si>
    <t>HAMPSHIRE HOSPITALS NHS FOUNDATION TRUST</t>
  </si>
  <si>
    <t>RN7</t>
  </si>
  <si>
    <t>DARTFORD AND GRAVESHAM NHS TRUST</t>
  </si>
  <si>
    <t>RNA</t>
  </si>
  <si>
    <t>THE DUDLEY GROUP NHS FOUNDATION TRUST</t>
  </si>
  <si>
    <t>RNK</t>
  </si>
  <si>
    <t>TAVISTOCK AND PORTMAN NHS FOUNDATION TRUST</t>
  </si>
  <si>
    <t>RNN</t>
  </si>
  <si>
    <t>NORTH CUMBRIA INTEGRATED CARE NHS FOUNDATION TRUST</t>
  </si>
  <si>
    <t>RNQ</t>
  </si>
  <si>
    <t>KETTERING GENERAL HOSPITAL NHS FOUNDATION TRUST</t>
  </si>
  <si>
    <t>RNS</t>
  </si>
  <si>
    <t>NORTHAMPTON GENERAL HOSPITAL NHS TRUST</t>
  </si>
  <si>
    <t>RNU</t>
  </si>
  <si>
    <t>OXFORD HEALTH NHS FOUNDATION TRUST</t>
  </si>
  <si>
    <t>RNZ</t>
  </si>
  <si>
    <t>SALISBURY NHS FOUNDATION TRUST</t>
  </si>
  <si>
    <t>RP1</t>
  </si>
  <si>
    <t>NORTHAMPTONSHIRE HEALTHCARE NHS FOUNDATION TRUST</t>
  </si>
  <si>
    <t>RP4</t>
  </si>
  <si>
    <t>GREAT ORMOND STREET HOSPITAL FOR CHILDREN NHS FOUNDATION TRUST</t>
  </si>
  <si>
    <t>RP5</t>
  </si>
  <si>
    <t>DONCASTER AND BASSETLAW TEACHING HOSPITALS NHS FOUNDATION TRUST</t>
  </si>
  <si>
    <t>RP6</t>
  </si>
  <si>
    <t>MOORFIELDS EYE HOSPITAL NHS FOUNDATION TRUST</t>
  </si>
  <si>
    <t>RP7</t>
  </si>
  <si>
    <t>LINCOLNSHIRE PARTNERSHIP NHS FOUNDATION TRUST</t>
  </si>
  <si>
    <t>RPA</t>
  </si>
  <si>
    <t>MEDWAY NHS FOUNDATION TRUST</t>
  </si>
  <si>
    <t>RPC</t>
  </si>
  <si>
    <t>QUEEN VICTORIA HOSPITAL NHS FOUNDATION TRUST</t>
  </si>
  <si>
    <t>RPG</t>
  </si>
  <si>
    <t>OXLEAS NHS FOUNDATION TRUST</t>
  </si>
  <si>
    <t>RPY</t>
  </si>
  <si>
    <t>THE ROYAL MARSDEN NHS FOUNDATION TRUST</t>
  </si>
  <si>
    <t>RQ3</t>
  </si>
  <si>
    <t>BIRMINGHAM WOMEN'S AND CHILDREN'S NHS FOUNDATION TRUST</t>
  </si>
  <si>
    <t>RQM</t>
  </si>
  <si>
    <t>CHELSEA AND WESTMINSTER HOSPITAL NHS FOUNDATION TRUST</t>
  </si>
  <si>
    <t>RQW</t>
  </si>
  <si>
    <t>THE PRINCESS ALEXANDRA HOSPITAL NHS TRUST</t>
  </si>
  <si>
    <t>RQX</t>
  </si>
  <si>
    <t>HOMERTON UNIVERSITY HOSPITAL NHS FOUNDATION TRUST</t>
  </si>
  <si>
    <t>RQY</t>
  </si>
  <si>
    <t>SOUTH WEST LONDON AND ST GEORGE'S MENTAL HEALTH NHS TRUST</t>
  </si>
  <si>
    <t>RR7</t>
  </si>
  <si>
    <t>GATESHEAD HEALTH NHS FOUNDATION TRUST</t>
  </si>
  <si>
    <t>RR8</t>
  </si>
  <si>
    <t>LEEDS TEACHING HOSPITALS NHS TRUST</t>
  </si>
  <si>
    <t>RRE</t>
  </si>
  <si>
    <t>MIDLANDS PARTNERSHIP NHS FOUNDATION TRUST</t>
  </si>
  <si>
    <t>RRF</t>
  </si>
  <si>
    <t>WRIGHTINGTON, WIGAN AND LEIGH NHS FOUNDATION TRUST</t>
  </si>
  <si>
    <t>RRJ</t>
  </si>
  <si>
    <t>THE ROYAL ORTHOPAEDIC HOSPITAL NHS FOUNDATION TRUST</t>
  </si>
  <si>
    <t>RRK</t>
  </si>
  <si>
    <t>UNIVERSITY HOSPITALS BIRMINGHAM NHS FOUNDATION TRUST</t>
  </si>
  <si>
    <t>RRP</t>
  </si>
  <si>
    <t>BARNET, ENFIELD AND HARINGEY MENTAL HEALTH NHS TRUST</t>
  </si>
  <si>
    <t>RRU</t>
  </si>
  <si>
    <t>LONDON AMBULANCE SERVICE NHS TRUST</t>
  </si>
  <si>
    <t>Ambulance</t>
  </si>
  <si>
    <t>RRV</t>
  </si>
  <si>
    <t>UNIVERSITY COLLEGE LONDON HOSPITALS NHS FOUNDATION TRUST</t>
  </si>
  <si>
    <t>RT1</t>
  </si>
  <si>
    <t>CAMBRIDGESHIRE AND PETERBOROUGH NHS FOUNDATION TRUST</t>
  </si>
  <si>
    <t>RT2</t>
  </si>
  <si>
    <t>PENNINE CARE NHS FOUNDATION TRUST</t>
  </si>
  <si>
    <t>RT3</t>
  </si>
  <si>
    <t>ROYAL BROMPTON &amp; HAREFIELD NHS FOUNDATION TRUST</t>
  </si>
  <si>
    <t>RT5</t>
  </si>
  <si>
    <t>LEICESTERSHIRE PARTNERSHIP NHS TRUST</t>
  </si>
  <si>
    <t>RTD</t>
  </si>
  <si>
    <t>THE NEWCASTLE UPON TYNE HOSPITALS NHS FOUNDATION TRUST</t>
  </si>
  <si>
    <t>RTE</t>
  </si>
  <si>
    <t>GLOUCESTERSHIRE HOSPITALS NHS FOUNDATION TRUST</t>
  </si>
  <si>
    <t>RTG</t>
  </si>
  <si>
    <t>UNIVERSITY HOSPITALS OF DERBY AND BURTON NHS FOUNDATION TRUST</t>
  </si>
  <si>
    <t>RTH</t>
  </si>
  <si>
    <t>OXFORD UNIVERSITY HOSPITALS NHS FOUNDATION TRUST</t>
  </si>
  <si>
    <t>RTK</t>
  </si>
  <si>
    <t>ASHFORD AND ST PETER'S HOSPITALS NHS FOUNDATION TRUST</t>
  </si>
  <si>
    <t>RTQ</t>
  </si>
  <si>
    <t>GLOUCESTERSHIRE HEALTH AND CARE NHS FOUNDATION TRUST</t>
  </si>
  <si>
    <t>RTR</t>
  </si>
  <si>
    <t>SOUTH TEES HOSPITALS NHS FOUNDATION TRUST</t>
  </si>
  <si>
    <t>RTX</t>
  </si>
  <si>
    <t>UNIVERSITY HOSPITALS OF MORECAMBE BAY NHS FOUNDATION TRUST</t>
  </si>
  <si>
    <t>RV3</t>
  </si>
  <si>
    <t>CENTRAL AND NORTH WEST LONDON NHS FOUNDATION TRUST</t>
  </si>
  <si>
    <t>RV5</t>
  </si>
  <si>
    <t>SOUTH LONDON AND MAUDSLEY NHS FOUNDATION TRUST</t>
  </si>
  <si>
    <t>RV9</t>
  </si>
  <si>
    <t>HUMBER TEACHING NHS FOUNDATION TRUST</t>
  </si>
  <si>
    <t>RVJ</t>
  </si>
  <si>
    <t>NORTH BRISTOL NHS TRUST</t>
  </si>
  <si>
    <t>RVN</t>
  </si>
  <si>
    <t>AVON AND WILTSHIRE MENTAL HEALTH PARTNERSHIP NHS TRUST</t>
  </si>
  <si>
    <t>RVR</t>
  </si>
  <si>
    <t>EPSOM AND ST HELIER UNIVERSITY HOSPITALS NHS TRUST</t>
  </si>
  <si>
    <t>RVV</t>
  </si>
  <si>
    <t>EAST KENT HOSPITALS UNIVERSITY NHS FOUNDATION TRUST</t>
  </si>
  <si>
    <t>RVW</t>
  </si>
  <si>
    <t>NORTH TEES AND HARTLEPOOL NHS FOUNDATION TRUST</t>
  </si>
  <si>
    <t>RVY</t>
  </si>
  <si>
    <t>SOUTHPORT AND ORMSKIRK HOSPITAL NHS TRUST</t>
  </si>
  <si>
    <t>RW1</t>
  </si>
  <si>
    <t>SOUTHERN HEALTH NHS FOUNDATION TRUST</t>
  </si>
  <si>
    <t>RW4</t>
  </si>
  <si>
    <t>MERSEY CARE NHS FOUNDATION TRUST</t>
  </si>
  <si>
    <t>RW5</t>
  </si>
  <si>
    <t>LANCASHIRE &amp; SOUTH CUMBRIA NHS FOUNDATION TRUST</t>
  </si>
  <si>
    <t>RWA</t>
  </si>
  <si>
    <t>HULL UNIVERSITY TEACHING HOSPITALS NHS TRUST</t>
  </si>
  <si>
    <t>RWD</t>
  </si>
  <si>
    <t>UNITED LINCOLNSHIRE HOSPITALS NHS TRUST</t>
  </si>
  <si>
    <t>RWF</t>
  </si>
  <si>
    <t>MAIDSTONE AND TUNBRIDGE WELLS NHS TRUST</t>
  </si>
  <si>
    <t>RWG</t>
  </si>
  <si>
    <t>WEST HERTFORDSHIRE HOSPITALS NHS TRUST</t>
  </si>
  <si>
    <t>RWH</t>
  </si>
  <si>
    <t>EAST AND NORTH HERTFORDSHIRE NHS TRUST</t>
  </si>
  <si>
    <t>RWJ</t>
  </si>
  <si>
    <t>STOCKPORT NHS FOUNDATION TRUST</t>
  </si>
  <si>
    <t>RWK</t>
  </si>
  <si>
    <t>EAST LONDON NHS FOUNDATION TRUST</t>
  </si>
  <si>
    <t>RWP</t>
  </si>
  <si>
    <t>WORCESTERSHIRE ACUTE HOSPITALS NHS TRUST</t>
  </si>
  <si>
    <t>RWR</t>
  </si>
  <si>
    <t>HERTFORDSHIRE PARTNERSHIP UNIVERSITY NHS FOUNDATION TRUST</t>
  </si>
  <si>
    <t>RWV</t>
  </si>
  <si>
    <t>DEVON PARTNERSHIP NHS TRUST</t>
  </si>
  <si>
    <t>RWW</t>
  </si>
  <si>
    <t>WARRINGTON AND HALTON TEACHING HOSPITALS NHS FOUNDATION TRUST</t>
  </si>
  <si>
    <t>RWX</t>
  </si>
  <si>
    <t>BERKSHIRE HEALTHCARE NHS FOUNDATION TRUST</t>
  </si>
  <si>
    <t>RWY</t>
  </si>
  <si>
    <t>CALDERDALE AND HUDDERSFIELD NHS FOUNDATION TRUST</t>
  </si>
  <si>
    <t>RX1</t>
  </si>
  <si>
    <t>NOTTINGHAM UNIVERSITY HOSPITALS NHS TRUST</t>
  </si>
  <si>
    <t>RX2</t>
  </si>
  <si>
    <t>SUSSEX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</si>
  <si>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</si>
  <si>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</si>
  <si>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</si>
  <si>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</si>
  <si>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RX6</t>
  </si>
  <si>
    <t>NORTH EAST AMBULANCE SERVICE NHS FOUNDATION TRUST</t>
  </si>
  <si>
    <t>RX7</t>
  </si>
  <si>
    <t>NORTH WEST AMBULANCE SERVICE NHS TRUST</t>
  </si>
  <si>
    <t>RX8</t>
  </si>
  <si>
    <t>YORKSHIRE AMBULANCE SERVICE NHS TRUST</t>
  </si>
  <si>
    <t>RX9</t>
  </si>
  <si>
    <t>EAST MIDLANDS AMBULANCE SERVICE NHS TRUST</t>
  </si>
  <si>
    <t>RXA</t>
  </si>
  <si>
    <t>CHESHIRE AND WIRRAL PARTNERSHIP NHS FOUNDATION TRUST</t>
  </si>
  <si>
    <t>RXC</t>
  </si>
  <si>
    <t>EAST SUSSEX HEALTHCARE NHS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</si>
  <si>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</si>
  <si>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</si>
  <si>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</si>
  <si>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</si>
  <si>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</si>
  <si>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</si>
  <si>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RXK</t>
  </si>
  <si>
    <t>SANDWELL AND WEST BIRMINGHAM HOSPITALS NHS TRUST</t>
  </si>
  <si>
    <t>RXL</t>
  </si>
  <si>
    <t>BLACKPOOL TEACHING HOSPITALS NHS FOUNDATION TRUST</t>
  </si>
  <si>
    <t>RXM</t>
  </si>
  <si>
    <t>DERBYSHIRE HEALTHCARE NHS FOUNDATION TRUST</t>
  </si>
  <si>
    <t>RXN</t>
  </si>
  <si>
    <t>LANCASHIRE TEACHING HOSPITALS NHS FOUNDATION TRUST</t>
  </si>
  <si>
    <t>RXP</t>
  </si>
  <si>
    <t>COUNTY DURHAM AND DARLINGTON NHS FOUNDATION TRUST</t>
  </si>
  <si>
    <t>RXQ</t>
  </si>
  <si>
    <t>BUCKINGHAMSHIRE HEALTHCARE NHS TRUST</t>
  </si>
  <si>
    <t>RXR</t>
  </si>
  <si>
    <t>EAST LANCASHIRE HOSPITALS NHS TRUST</t>
  </si>
  <si>
    <t>RXT</t>
  </si>
  <si>
    <t>BIRMINGHAM AND SOLIHULL MENTAL HEALTH NHS FOUNDATION TRUST</t>
  </si>
  <si>
    <t>RXV</t>
  </si>
  <si>
    <t>GREATER MANCHESTER MENTAL HEALTH NHS FOUNDATION TRUST</t>
  </si>
  <si>
    <t>RXW</t>
  </si>
  <si>
    <t>THE SHREWSBURY AND TELFORD HOSPITAL NHS TRUST</t>
  </si>
  <si>
    <t>RXX</t>
  </si>
  <si>
    <t>SURREY AND BORDERS PARTNERSHIP NHS FOUNDATION TRUST</t>
  </si>
  <si>
    <t>RXY</t>
  </si>
  <si>
    <t>KENT AND MEDWAY NHS AND SOCIAL CARE PARTNERSHIP TRUST</t>
  </si>
  <si>
    <t>RY2</t>
  </si>
  <si>
    <t>BRIDGEWATER COMMUNITY HEALTHCARE NHS FOUNDATION TRUST</t>
  </si>
  <si>
    <t>RY3</t>
  </si>
  <si>
    <t>NORFOLK COMMUNITY HEALTH AND CARE NHS TRUST</t>
  </si>
  <si>
    <t>RY4</t>
  </si>
  <si>
    <t>HERTFORDSHIRE COMMUNITY NHS TRUST</t>
  </si>
  <si>
    <t>RY5</t>
  </si>
  <si>
    <t>LINCOLNSHIRE COMMUNITY HEALTH SERVICES NHS TRUST</t>
  </si>
  <si>
    <t>RY6</t>
  </si>
  <si>
    <t>LEEDS COMMUNITY HEALTHCARE NHS TRUST</t>
  </si>
  <si>
    <t>RY8</t>
  </si>
  <si>
    <t>DERBYSHIRE COMMUNITY HEALTH SERVICES NHS FOUNDATION TRUST</t>
  </si>
  <si>
    <t>RY9</t>
  </si>
  <si>
    <t>HOUNSLOW AND RICHMOND COMMUNITY HEALTHCARE NHS TRUST</t>
  </si>
  <si>
    <t>RYA</t>
  </si>
  <si>
    <t>WEST MIDLANDS AMBULANCE SERVICE UNIVERSITY NHS FOUNDATION TRUST</t>
  </si>
  <si>
    <t>RYC</t>
  </si>
  <si>
    <t>EAST OF ENGLAND AMBULANCE SERVICE NHS TRUST</t>
  </si>
  <si>
    <t>RYD</t>
  </si>
  <si>
    <t>SOUTH EAST COAST AMBULANCE SERVICE NHS FOUNDATION TRUST</t>
  </si>
  <si>
    <t>RYE</t>
  </si>
  <si>
    <t>SOUTH CENTRAL AMBULANCE SERVICE NHS FOUNDATION TRUST</t>
  </si>
  <si>
    <t>RYF</t>
  </si>
  <si>
    <t>SOUTH WESTERN AMBULANCE SERVICE NHS FOUNDATION TRUST</t>
  </si>
  <si>
    <t>RYG</t>
  </si>
  <si>
    <t>COVENTRY AND WARWICKSHIRE PARTNERSHIP NHS TRUST</t>
  </si>
  <si>
    <t>RYJ</t>
  </si>
  <si>
    <t>IMPERIAL COLLEGE HEALTHCARE NHS TRUST</t>
  </si>
  <si>
    <t>RYK</t>
  </si>
  <si>
    <t>DUDLEY INTEGRATED HEALTH AND CARE NHS TRUST</t>
  </si>
  <si>
    <t>RYR</t>
  </si>
  <si>
    <t>UNIVERSITY HOSPITALS SUSSEX NHS FOUNDATION TRUST</t>
  </si>
  <si>
    <t>RYW</t>
  </si>
  <si>
    <t>BIRMINGHAM COMMUNITY HEALTHCARE NHS FOUNDATION TRUST</t>
  </si>
  <si>
    <t>RYX</t>
  </si>
  <si>
    <t>CENTRAL LONDON COMMUNITY HEALTHCARE NHS TRUST</t>
  </si>
  <si>
    <t>RYY</t>
  </si>
  <si>
    <t>KENT COMMUNITY HEALTH NHS FOUNDATION TRUST</t>
  </si>
  <si>
    <t>TAD</t>
  </si>
  <si>
    <t>BRADFORD DISTRICT CARE NHS FOUNDATION TRUST</t>
  </si>
  <si>
    <t>TAF</t>
  </si>
  <si>
    <t>CAMDEN AND ISLINGTON NHS FOUNDATION TRUST</t>
  </si>
  <si>
    <t>TAH</t>
  </si>
  <si>
    <t>SHEFFIELD HEALTH &amp; SOCIAL CARE NHS FOUNDATION TRUST</t>
  </si>
  <si>
    <t>TAJ</t>
  </si>
  <si>
    <t>BLACK COUNTRY HEALTHCARE NHS FOUNDATION TRUST</t>
  </si>
  <si>
    <t>Services excluded from 2021/22 National Cost Collection: national summary</t>
  </si>
  <si>
    <t>Total cost £</t>
  </si>
  <si>
    <t>Sub-total: National list of services excluded</t>
  </si>
  <si>
    <t>Total additional exclusions - agreed adjustments</t>
  </si>
  <si>
    <t>Total cost of services excluded from national cost collection</t>
  </si>
  <si>
    <t>Services excluded from 2021/22 National Cost Collection: national list of excluded services: provider data</t>
  </si>
  <si>
    <t>Org Code</t>
  </si>
  <si>
    <t>Organisation Name</t>
  </si>
  <si>
    <t>Code</t>
  </si>
  <si>
    <t>Total Expenditure £</t>
  </si>
  <si>
    <t>Reconciliation of 2021/22 reference costs to annual accounts: national summary</t>
  </si>
  <si>
    <t>Reconciliation of 2021/22 reference costs to annual accounts: provider data</t>
  </si>
  <si>
    <t>Services excluded from 2021/22 reference costs: national summary</t>
  </si>
  <si>
    <t xml:space="preserve">Services excluded from 2021/22 reference costs: user defined: provider data </t>
  </si>
  <si>
    <t>Services excluded from 2021/22 reference costs: national list of excluded services: provider data</t>
  </si>
  <si>
    <t>Reconciliation of 2021/22 National Cost Collection to annual accounts: national summary</t>
  </si>
  <si>
    <t xml:space="preserve">Services excluded from 2021/22 national cost collection: agreed adjustments: provider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</si>
</sst>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;#,##0"/>
    <numFmt numFmtId="167" formatCode="#,##0.00;#,##0"/>
    <numFmt numFmtId="168" formatCode="_(* #,##0.00_);_(* \(#,##0.00\);_(* &quot;-&quot;??_);_(@_)"/>
    <numFmt numFmtId="169" formatCode="_-* #,##0_-;\-* #,##0_-;_-* &quot;-&quot;??_-;_-@_-"/>
    <numFmt numFmtId="170" formatCode="#,###;#,###"/>
    <numFmt numFmtId="171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66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rgb="FF9BC2E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double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uble">
        <color indexed="6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164" fontId="3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8">
    <xf numFmtId="0" fontId="0" fillId="0" borderId="0" xfId="0"/>
    <xf numFmtId="164" fontId="4" fillId="0" borderId="0" xfId="0" applyNumberFormat="1" applyFont="1"/>
    <xf numFmtId="164" fontId="7" fillId="0" borderId="0" xfId="3" applyFont="1"/>
    <xf numFmtId="6" fontId="3" fillId="3" borderId="0" xfId="5" applyNumberFormat="1" applyFont="1" applyFill="1" applyBorder="1" applyProtection="1"/>
    <xf numFmtId="164" fontId="3" fillId="0" borderId="0" xfId="3"/>
    <xf numFmtId="164" fontId="8" fillId="0" borderId="0" xfId="3" applyFont="1"/>
    <xf numFmtId="0" fontId="9" fillId="3" borderId="0" xfId="3" applyNumberFormat="1" applyFont="1" applyFill="1" applyAlignment="1">
      <alignment horizontal="left"/>
    </xf>
    <xf numFmtId="164" fontId="3" fillId="0" borderId="0" xfId="3" applyAlignment="1">
      <alignment horizontal="center" vertical="center"/>
    </xf>
    <xf numFmtId="164" fontId="3" fillId="3" borderId="0" xfId="3" applyFill="1"/>
    <xf numFmtId="166" fontId="3" fillId="0" borderId="0" xfId="3" applyNumberFormat="1"/>
    <xf numFmtId="167" fontId="3" fillId="0" borderId="0" xfId="3" applyNumberFormat="1"/>
    <xf numFmtId="0" fontId="5" fillId="0" borderId="0" xfId="0" applyFont="1" applyAlignment="1">
      <alignment vertical="top" wrapText="1"/>
    </xf>
    <xf numFmtId="164" fontId="10" fillId="0" borderId="0" xfId="3" applyFont="1"/>
    <xf numFmtId="3" fontId="4" fillId="0" borderId="0" xfId="0" applyNumberFormat="1" applyFont="1"/>
    <xf numFmtId="164" fontId="0" fillId="0" borderId="0" xfId="0" applyNumberFormat="1"/>
    <xf numFmtId="3" fontId="9" fillId="0" borderId="0" xfId="0" applyNumberFormat="1" applyFont="1"/>
    <xf numFmtId="0" fontId="12" fillId="0" borderId="0" xfId="0" applyFont="1"/>
    <xf numFmtId="38" fontId="3" fillId="0" borderId="0" xfId="4" applyNumberFormat="1"/>
    <xf numFmtId="164" fontId="3" fillId="0" borderId="0" xfId="4"/>
    <xf numFmtId="165" fontId="0" fillId="0" borderId="0" xfId="1" applyNumberFormat="1" applyFont="1" applyAlignment="1">
      <alignment horizontal="right"/>
    </xf>
    <xf numFmtId="43" fontId="0" fillId="0" borderId="0" xfId="1" applyFont="1"/>
    <xf numFmtId="43" fontId="0" fillId="0" borderId="0" xfId="0" applyNumberFormat="1"/>
    <xf numFmtId="0" fontId="0" fillId="0" borderId="0" xfId="1" applyNumberFormat="1" applyFont="1"/>
    <xf numFmtId="169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169" fontId="3" fillId="0" borderId="0" xfId="1" applyNumberFormat="1" applyFont="1" applyBorder="1"/>
    <xf numFmtId="0" fontId="13" fillId="0" borderId="0" xfId="0" applyFont="1"/>
    <xf numFmtId="0" fontId="17" fillId="3" borderId="0" xfId="3" applyNumberFormat="1" applyFont="1" applyFill="1" applyAlignment="1">
      <alignment horizontal="center" wrapText="1"/>
    </xf>
    <xf numFmtId="6" fontId="18" fillId="2" borderId="3" xfId="5" applyNumberFormat="1" applyFont="1" applyFill="1" applyBorder="1" applyAlignment="1" applyProtection="1">
      <alignment horizontal="center" wrapText="1"/>
    </xf>
    <xf numFmtId="0" fontId="18" fillId="10" borderId="1" xfId="3" applyNumberFormat="1" applyFont="1" applyFill="1" applyBorder="1"/>
    <xf numFmtId="166" fontId="18" fillId="4" borderId="1" xfId="3" applyNumberFormat="1" applyFont="1" applyFill="1" applyBorder="1"/>
    <xf numFmtId="0" fontId="19" fillId="2" borderId="1" xfId="2" applyFont="1" applyFill="1" applyBorder="1" applyAlignment="1">
      <alignment horizontal="left" indent="1"/>
    </xf>
    <xf numFmtId="169" fontId="19" fillId="2" borderId="1" xfId="1" applyNumberFormat="1" applyFont="1" applyFill="1" applyBorder="1" applyAlignment="1">
      <alignment horizontal="right"/>
    </xf>
    <xf numFmtId="164" fontId="20" fillId="2" borderId="1" xfId="1" applyNumberFormat="1" applyFont="1" applyFill="1" applyBorder="1" applyAlignment="1" applyProtection="1">
      <alignment horizontal="right"/>
      <protection locked="0"/>
    </xf>
    <xf numFmtId="0" fontId="17" fillId="3" borderId="0" xfId="3" applyNumberFormat="1" applyFont="1" applyFill="1"/>
    <xf numFmtId="6" fontId="17" fillId="3" borderId="0" xfId="5" applyNumberFormat="1" applyFont="1" applyFill="1" applyBorder="1" applyProtection="1"/>
    <xf numFmtId="0" fontId="18" fillId="2" borderId="1" xfId="3" applyNumberFormat="1" applyFont="1" applyFill="1" applyBorder="1"/>
    <xf numFmtId="0" fontId="21" fillId="3" borderId="0" xfId="3" applyNumberFormat="1" applyFont="1" applyFill="1"/>
    <xf numFmtId="6" fontId="22" fillId="3" borderId="0" xfId="3" applyNumberFormat="1" applyFont="1" applyFill="1"/>
    <xf numFmtId="166" fontId="18" fillId="4" borderId="1" xfId="5" applyNumberFormat="1" applyFont="1" applyFill="1" applyBorder="1" applyAlignment="1" applyProtection="1">
      <alignment horizontal="right"/>
    </xf>
    <xf numFmtId="0" fontId="16" fillId="0" borderId="10" xfId="0" applyFont="1" applyBorder="1" applyAlignment="1">
      <alignment vertical="top"/>
    </xf>
    <xf numFmtId="0" fontId="16" fillId="0" borderId="27" xfId="0" applyFont="1" applyBorder="1" applyAlignment="1">
      <alignment vertical="top"/>
    </xf>
    <xf numFmtId="0" fontId="16" fillId="0" borderId="10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7" fillId="0" borderId="25" xfId="4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70" fontId="0" fillId="0" borderId="11" xfId="1" applyNumberFormat="1" applyFont="1" applyFill="1" applyBorder="1" applyAlignment="1">
      <alignment vertical="center"/>
    </xf>
    <xf numFmtId="170" fontId="17" fillId="0" borderId="5" xfId="1" applyNumberFormat="1" applyFont="1" applyBorder="1" applyAlignment="1">
      <alignment vertical="center"/>
    </xf>
    <xf numFmtId="164" fontId="17" fillId="0" borderId="5" xfId="1" applyNumberFormat="1" applyFont="1" applyBorder="1" applyAlignment="1">
      <alignment vertical="center"/>
    </xf>
    <xf numFmtId="166" fontId="17" fillId="0" borderId="5" xfId="4" applyNumberFormat="1" applyFont="1" applyBorder="1" applyAlignment="1">
      <alignment vertical="center"/>
    </xf>
    <xf numFmtId="0" fontId="17" fillId="0" borderId="26" xfId="4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170" fontId="17" fillId="0" borderId="11" xfId="1" applyNumberFormat="1" applyFont="1" applyBorder="1" applyAlignment="1">
      <alignment vertical="center"/>
    </xf>
    <xf numFmtId="169" fontId="17" fillId="0" borderId="5" xfId="1" applyNumberFormat="1" applyFont="1" applyBorder="1" applyAlignment="1">
      <alignment vertical="center"/>
    </xf>
    <xf numFmtId="171" fontId="17" fillId="0" borderId="5" xfId="1" applyNumberFormat="1" applyFont="1" applyBorder="1" applyAlignment="1">
      <alignment vertical="center"/>
    </xf>
    <xf numFmtId="169" fontId="15" fillId="0" borderId="5" xfId="1" applyNumberFormat="1" applyFont="1" applyBorder="1" applyAlignment="1">
      <alignment vertical="center"/>
    </xf>
    <xf numFmtId="171" fontId="0" fillId="0" borderId="5" xfId="1" applyNumberFormat="1" applyFont="1" applyBorder="1" applyAlignment="1">
      <alignment vertical="center"/>
    </xf>
    <xf numFmtId="169" fontId="17" fillId="0" borderId="11" xfId="1" applyNumberFormat="1" applyFont="1" applyBorder="1" applyAlignment="1">
      <alignment vertical="center"/>
    </xf>
    <xf numFmtId="166" fontId="17" fillId="0" borderId="11" xfId="4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170" fontId="17" fillId="0" borderId="11" xfId="1" applyNumberFormat="1" applyFont="1" applyFill="1" applyBorder="1" applyAlignment="1">
      <alignment vertical="center"/>
    </xf>
    <xf numFmtId="170" fontId="17" fillId="0" borderId="5" xfId="1" applyNumberFormat="1" applyFont="1" applyFill="1" applyBorder="1" applyAlignment="1">
      <alignment vertical="center"/>
    </xf>
    <xf numFmtId="169" fontId="0" fillId="0" borderId="5" xfId="1" applyNumberFormat="1" applyFont="1" applyBorder="1" applyAlignment="1">
      <alignment vertical="center"/>
    </xf>
    <xf numFmtId="0" fontId="16" fillId="0" borderId="7" xfId="0" applyFont="1" applyBorder="1" applyAlignment="1">
      <alignment vertical="top"/>
    </xf>
    <xf numFmtId="164" fontId="16" fillId="0" borderId="4" xfId="0" applyNumberFormat="1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5" xfId="0" applyBorder="1"/>
    <xf numFmtId="164" fontId="0" fillId="0" borderId="8" xfId="1" applyNumberFormat="1" applyFont="1" applyBorder="1"/>
    <xf numFmtId="0" fontId="0" fillId="0" borderId="12" xfId="0" applyBorder="1"/>
    <xf numFmtId="164" fontId="0" fillId="0" borderId="9" xfId="1" applyNumberFormat="1" applyFont="1" applyBorder="1"/>
    <xf numFmtId="3" fontId="11" fillId="0" borderId="0" xfId="8" applyNumberFormat="1"/>
    <xf numFmtId="3" fontId="1" fillId="0" borderId="0" xfId="0" applyNumberFormat="1" applyFont="1"/>
    <xf numFmtId="0" fontId="1" fillId="0" borderId="0" xfId="0" applyFont="1"/>
    <xf numFmtId="3" fontId="16" fillId="0" borderId="0" xfId="0" applyNumberFormat="1" applyFont="1"/>
    <xf numFmtId="0" fontId="17" fillId="5" borderId="19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left" vertical="center" wrapText="1"/>
    </xf>
    <xf numFmtId="165" fontId="17" fillId="0" borderId="19" xfId="1" applyNumberFormat="1" applyFont="1" applyBorder="1" applyAlignment="1">
      <alignment horizontal="right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left" vertical="center" wrapText="1"/>
    </xf>
    <xf numFmtId="165" fontId="17" fillId="0" borderId="1" xfId="1" applyNumberFormat="1" applyFont="1" applyBorder="1" applyAlignment="1">
      <alignment horizontal="right" vertical="center" wrapText="1"/>
    </xf>
    <xf numFmtId="0" fontId="17" fillId="5" borderId="17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vertical="center"/>
    </xf>
    <xf numFmtId="0" fontId="26" fillId="8" borderId="2" xfId="0" applyFont="1" applyFill="1" applyBorder="1" applyAlignment="1">
      <alignment vertical="center"/>
    </xf>
    <xf numFmtId="0" fontId="26" fillId="8" borderId="17" xfId="0" applyFont="1" applyFill="1" applyBorder="1" applyAlignment="1">
      <alignment vertical="center" wrapText="1"/>
    </xf>
    <xf numFmtId="165" fontId="26" fillId="8" borderId="1" xfId="0" applyNumberFormat="1" applyFont="1" applyFill="1" applyBorder="1" applyAlignment="1">
      <alignment horizontal="right" vertical="center"/>
    </xf>
    <xf numFmtId="0" fontId="24" fillId="5" borderId="14" xfId="0" applyFont="1" applyFill="1" applyBorder="1" applyAlignment="1">
      <alignment horizontal="left" vertical="center" wrapText="1"/>
    </xf>
    <xf numFmtId="0" fontId="24" fillId="5" borderId="18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vertical="top"/>
    </xf>
    <xf numFmtId="0" fontId="26" fillId="9" borderId="1" xfId="0" applyFont="1" applyFill="1" applyBorder="1" applyAlignment="1">
      <alignment vertical="top"/>
    </xf>
    <xf numFmtId="43" fontId="26" fillId="9" borderId="1" xfId="1" applyFont="1" applyFill="1" applyBorder="1" applyAlignment="1">
      <alignment vertical="top"/>
    </xf>
    <xf numFmtId="0" fontId="16" fillId="0" borderId="2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23" xfId="0" applyFont="1" applyBorder="1" applyAlignment="1">
      <alignment vertical="top"/>
    </xf>
    <xf numFmtId="0" fontId="16" fillId="0" borderId="7" xfId="0" applyFont="1" applyBorder="1" applyAlignment="1">
      <alignment vertical="top" wrapText="1"/>
    </xf>
    <xf numFmtId="0" fontId="17" fillId="0" borderId="0" xfId="4" applyNumberFormat="1" applyFont="1"/>
    <xf numFmtId="0" fontId="17" fillId="0" borderId="3" xfId="4" applyNumberFormat="1" applyFont="1" applyBorder="1"/>
    <xf numFmtId="38" fontId="17" fillId="0" borderId="11" xfId="4" applyNumberFormat="1" applyFont="1" applyBorder="1"/>
    <xf numFmtId="38" fontId="17" fillId="0" borderId="5" xfId="4" applyNumberFormat="1" applyFont="1" applyBorder="1"/>
    <xf numFmtId="38" fontId="17" fillId="0" borderId="8" xfId="4" applyNumberFormat="1" applyFont="1" applyBorder="1"/>
    <xf numFmtId="0" fontId="17" fillId="0" borderId="21" xfId="4" applyNumberFormat="1" applyFont="1" applyBorder="1"/>
    <xf numFmtId="38" fontId="17" fillId="0" borderId="12" xfId="4" applyNumberFormat="1" applyFont="1" applyBorder="1"/>
    <xf numFmtId="38" fontId="17" fillId="0" borderId="6" xfId="4" applyNumberFormat="1" applyFont="1" applyBorder="1"/>
    <xf numFmtId="38" fontId="17" fillId="0" borderId="24" xfId="4" applyNumberFormat="1" applyFont="1" applyBorder="1"/>
    <xf numFmtId="38" fontId="17" fillId="0" borderId="9" xfId="4" applyNumberFormat="1" applyFont="1" applyBorder="1"/>
    <xf numFmtId="38" fontId="17" fillId="0" borderId="0" xfId="4" applyNumberFormat="1" applyFont="1"/>
    <xf numFmtId="0" fontId="17" fillId="0" borderId="0" xfId="0" applyFont="1"/>
    <xf numFmtId="0" fontId="17" fillId="0" borderId="21" xfId="0" applyFont="1" applyBorder="1"/>
    <xf numFmtId="38" fontId="17" fillId="0" borderId="24" xfId="0" applyNumberFormat="1" applyFont="1" applyBorder="1"/>
    <xf numFmtId="0" fontId="17" fillId="0" borderId="33" xfId="4" applyNumberFormat="1" applyFont="1" applyBorder="1"/>
    <xf numFmtId="0" fontId="17" fillId="0" borderId="34" xfId="4" applyNumberFormat="1" applyFont="1" applyBorder="1"/>
    <xf numFmtId="38" fontId="17" fillId="0" borderId="35" xfId="4" applyNumberFormat="1" applyFont="1" applyBorder="1"/>
    <xf numFmtId="38" fontId="17" fillId="0" borderId="36" xfId="4" applyNumberFormat="1" applyFont="1" applyBorder="1"/>
    <xf numFmtId="38" fontId="17" fillId="0" borderId="37" xfId="4" applyNumberFormat="1" applyFont="1" applyBorder="1"/>
    <xf numFmtId="38" fontId="17" fillId="0" borderId="33" xfId="4" applyNumberFormat="1" applyFont="1" applyBorder="1"/>
    <xf numFmtId="0" fontId="14" fillId="9" borderId="3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/>
    </xf>
    <xf numFmtId="0" fontId="14" fillId="9" borderId="31" xfId="0" applyFont="1" applyFill="1" applyBorder="1" applyAlignment="1">
      <alignment horizontal="center" vertical="top"/>
    </xf>
    <xf numFmtId="0" fontId="14" fillId="9" borderId="32" xfId="0" applyFont="1" applyFill="1" applyBorder="1" applyAlignment="1">
      <alignment horizontal="center" vertical="top"/>
    </xf>
    <xf numFmtId="0" fontId="14" fillId="9" borderId="3" xfId="0" applyFont="1" applyFill="1" applyBorder="1" applyAlignment="1">
      <alignment horizontal="left" vertical="top"/>
    </xf>
    <xf numFmtId="0" fontId="14" fillId="9" borderId="19" xfId="0" applyFont="1" applyFill="1" applyBorder="1" applyAlignment="1">
      <alignment horizontal="left" vertical="top"/>
    </xf>
    <xf numFmtId="0" fontId="14" fillId="9" borderId="16" xfId="0" applyFont="1" applyFill="1" applyBorder="1" applyAlignment="1">
      <alignment horizontal="center" vertical="top"/>
    </xf>
    <xf numFmtId="0" fontId="14" fillId="9" borderId="20" xfId="0" applyFont="1" applyFill="1" applyBorder="1" applyAlignment="1">
      <alignment horizontal="center" vertical="top"/>
    </xf>
    <xf numFmtId="0" fontId="17" fillId="5" borderId="3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165" fontId="17" fillId="0" borderId="3" xfId="1" applyNumberFormat="1" applyFont="1" applyBorder="1" applyAlignment="1">
      <alignment horizontal="right" vertical="center" wrapText="1"/>
    </xf>
    <xf numFmtId="165" fontId="17" fillId="0" borderId="19" xfId="1" applyNumberFormat="1" applyFont="1" applyBorder="1" applyAlignment="1">
      <alignment horizontal="right" vertical="center" wrapText="1"/>
    </xf>
    <xf numFmtId="0" fontId="23" fillId="6" borderId="17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top"/>
    </xf>
    <xf numFmtId="0" fontId="14" fillId="9" borderId="18" xfId="0" applyFont="1" applyFill="1" applyBorder="1" applyAlignment="1">
      <alignment horizontal="center" vertical="top"/>
    </xf>
    <xf numFmtId="0" fontId="17" fillId="5" borderId="21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165" fontId="26" fillId="0" borderId="3" xfId="1" applyNumberFormat="1" applyFont="1" applyBorder="1" applyAlignment="1">
      <alignment horizontal="right" vertical="center"/>
    </xf>
    <xf numFmtId="165" fontId="26" fillId="0" borderId="21" xfId="1" applyNumberFormat="1" applyFont="1" applyBorder="1" applyAlignment="1">
      <alignment horizontal="right" vertical="center"/>
    </xf>
  </cellXfs>
  <cellStyles count="9">
    <cellStyle name="Comma" xfId="1" builtinId="3"/>
    <cellStyle name="Comma 2" xfId="6" xr:uid="{9D8C225A-4778-4213-A9CC-2A740FF61DDD}"/>
    <cellStyle name="Comma 2 2" xfId="7" xr:uid="{9B45BD93-6BAC-4F14-9FD6-03FDB18CAE24}"/>
    <cellStyle name="Comma_ReconTest2" xfId="5" xr:uid="{4314364F-DE2E-477D-918E-EFAEF8DB03D0}"/>
    <cellStyle name="Hyperlink" xfId="8" builtinId="8"/>
    <cellStyle name="Normal" xfId="0" builtinId="0"/>
    <cellStyle name="Normal 2" xfId="3" xr:uid="{24989B77-3BB3-4441-B41B-201A47B35058}"/>
    <cellStyle name="Normal 3" xfId="2" xr:uid="{EC4F7CC6-DFCC-4462-9640-59ED144C8DCA}"/>
    <cellStyle name="Normal_ETR" xfId="4" xr:uid="{FEA30339-4E1B-49D8-9035-D04D7E34B57D}"/>
  </cellStyles>
  <dxfs count="13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_ ;[Red]\-#,##0\ "/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/>
        <right/>
        <top style="thin">
          <color theme="2" tint="-9.9978637043366805E-2"/>
        </top>
        <bottom style="thin">
          <color theme="2" tint="-9.9978637043366805E-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#,##0;#,##0"/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9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#,##0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#,###;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numFmt numFmtId="0" formatCode="General"/>
      <border diagonalUp="0" diagonalDown="0" outline="0">
        <left style="medium">
          <color indexed="64"/>
        </left>
        <right style="thin">
          <color theme="2" tint="-9.9978637043366805E-2"/>
        </right>
        <top style="thin">
          <color theme="2" tint="-9.9978637043366805E-2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2" tint="-9.9978637043366805E-2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border diagonalUp="0" diagonalDown="0" outline="0">
        <left style="thin">
          <color theme="2" tint="-9.9978637043366805E-2"/>
        </left>
        <right/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border diagonalUp="0" diagonalDown="0" outline="0">
        <left style="thin">
          <color theme="2" tint="-9.9978637043366805E-2"/>
        </left>
        <right/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border diagonalUp="0" diagonalDown="0" outline="0">
        <left style="thin">
          <color theme="2" tint="-9.9978637043366805E-2"/>
        </left>
        <right/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6" formatCode="#,##0;[Red]\-#,##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2" defaultTableStyle="TableStyleMedium2" defaultPivotStyle="PivotStyleLight16">
    <tableStyle name="Invisible" pivot="0" table="0" count="0" xr9:uid="{76F39D88-A4E8-473C-8B8D-25BF31E1A347}"/>
    <tableStyle name="Table Style 1" pivot="0" count="0" xr9:uid="{3A7FBD4A-3236-4EB8-A1C7-877987AF6B6B}"/>
  </tableStyles>
  <colors>
    <mruColors>
      <color rgb="FF5B9BD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FA21A0-94A7-48EF-881F-1198722DE0EF}" name="_1b_Recon" displayName="_1b_Recon" ref="B4:AT214" totalsRowCount="1" headerRowDxfId="137" dataDxfId="135" totalsRowDxfId="133" headerRowBorderDxfId="136" tableBorderDxfId="134" dataCellStyle="Normal_ETR">
  <autoFilter ref="B4:AT213" xr:uid="{CCD473C2-EC00-46AB-A195-F0480ACF3F41}"/>
  <tableColumns count="45">
    <tableColumn id="1" xr3:uid="{EEE6644A-1497-4C4B-B87E-63C219CB66AF}" name="Organisation Code" dataDxfId="132" totalsRowDxfId="131" dataCellStyle="Normal_ETR" totalsRowCellStyle="Normal_ETR"/>
    <tableColumn id="3" xr3:uid="{DEFD8CD2-1676-4D0D-A78A-E9BFA4F51266}" name="Organisation Name " dataDxfId="130" totalsRowDxfId="129" dataCellStyle="Normal_ETR" totalsRowCellStyle="Normal_ETR"/>
    <tableColumn id="4" xr3:uid="{39EFABFD-DBAB-4CDA-9B1A-90CF9EFED534}" name="Organisation Type" dataDxfId="128" totalsRowDxfId="127" dataCellStyle="Normal_ETR" totalsRowCellStyle="Normal_ETR"/>
    <tableColumn id="2" xr3:uid="{E5E10B93-D83F-4EF8-A27B-1166E8266BA8}" name="Operating expenses from consolidated accounts" totalsRowFunction="custom" dataDxfId="126" totalsRowDxfId="125" dataCellStyle="Normal_ETR" totalsRowCellStyle="Normal_ETR">
      <totalsRowFormula>SUM(_1b_Recon[Operating expenses from consolidated accounts])</totalsRowFormula>
    </tableColumn>
    <tableColumn id="5" xr3:uid="{2B892BC5-3509-4106-95BD-68A47A0313FE}" name="Other operating income (all)" totalsRowFunction="custom" dataDxfId="124" totalsRowDxfId="123" dataCellStyle="Normal_ETR" totalsRowCellStyle="Normal_ETR">
      <totalsRowFormula>SUM(_1b_Recon[Other operating income (all)])</totalsRowFormula>
    </tableColumn>
    <tableColumn id="6" xr3:uid="{14CB15FD-9A33-4F44-91C3-1354E82B1787}" name="Other operating income - Not Permitted (See Annex 1)" totalsRowFunction="custom" dataDxfId="122" totalsRowDxfId="121" dataCellStyle="Normal_ETR" totalsRowCellStyle="Normal_ETR">
      <totalsRowFormula>SUM(_1b_Recon[Other operating income - Not Permitted (See Annex 1)])</totalsRowFormula>
    </tableColumn>
    <tableColumn id="7" xr3:uid="{3B295573-C047-40F3-92A6-3D439423CCF5}" name="Non-patient care income recorded in patient care" totalsRowFunction="custom" dataDxfId="120" totalsRowDxfId="119" dataCellStyle="Normal_ETR" totalsRowCellStyle="Normal_ETR">
      <totalsRowFormula>SUM(_1b_Recon[Non-patient care income recorded in patient care])</totalsRowFormula>
    </tableColumn>
    <tableColumn id="9" xr3:uid="{5DFF7214-9432-41AE-BD98-4D1C19613D39}" name="Finance income" totalsRowFunction="custom" dataDxfId="118" totalsRowDxfId="117" dataCellStyle="Normal_ETR" totalsRowCellStyle="Normal_ETR">
      <totalsRowFormula>SUM(_1b_Recon[Finance income])</totalsRowFormula>
    </tableColumn>
    <tableColumn id="10" xr3:uid="{4F78F370-D16F-4CD9-8D9E-B664FED4BAFE}" name="Finance expenses (including unwinding of discounts)" totalsRowFunction="custom" dataDxfId="116" totalsRowDxfId="115" dataCellStyle="Normal_ETR" totalsRowCellStyle="Normal_ETR">
      <totalsRowFormula>SUM(_1b_Recon[Finance expenses (including unwinding of discounts)])</totalsRowFormula>
    </tableColumn>
    <tableColumn id="11" xr3:uid="{33F98BBE-E348-4068-AECD-0747B3C10219}" name="PDC dividend expense" totalsRowFunction="custom" dataDxfId="114" totalsRowDxfId="113" dataCellStyle="Normal_ETR" totalsRowCellStyle="Normal_ETR">
      <totalsRowFormula>SUM(_1b_Recon[PDC dividend expense])</totalsRowFormula>
    </tableColumn>
    <tableColumn id="12" xr3:uid="{E45A28C4-19DA-42DA-8119-F6291B9AC546}" name="Other gains/(losses) including sale of assets" totalsRowFunction="custom" dataDxfId="112" totalsRowDxfId="111" dataCellStyle="Normal_ETR" totalsRowCellStyle="Normal_ETR">
      <totalsRowFormula>SUM(_1b_Recon[Other gains/(losses) including sale of assets])</totalsRowFormula>
    </tableColumn>
    <tableColumn id="13" xr3:uid="{C6D77FDF-5B06-45CA-A3B4-5FDC52DC3050}" name="Share of profit/(loss) of associates/ joint ventures" totalsRowFunction="custom" dataDxfId="110" totalsRowDxfId="109" dataCellStyle="Normal_ETR" totalsRowCellStyle="Normal_ETR">
      <totalsRowFormula>SUM(_1b_Recon[Share of profit/(loss) of associates/ joint ventures])</totalsRowFormula>
    </tableColumn>
    <tableColumn id="16" xr3:uid="{4894C621-4915-4A6C-A5C4-3BC50E8E5AD9}" name="Impairments net of (reversals)" totalsRowFunction="custom" dataDxfId="108" totalsRowDxfId="107" dataCellStyle="Normal_ETR" totalsRowCellStyle="Normal_ETR">
      <totalsRowFormula>SUM(_1b_Recon[Impairments net of (reversals)])</totalsRowFormula>
    </tableColumn>
    <tableColumn id="17" xr3:uid="{ED64FAE8-64D5-4370-B3B3-210C8CF2AFE9}" name="PFI support income " totalsRowFunction="custom" dataDxfId="106" totalsRowDxfId="105" dataCellStyle="Normal_ETR" totalsRowCellStyle="Normal_ETR">
      <totalsRowFormula>SUM(_1b_Recon[[PFI support income ]])</totalsRowFormula>
    </tableColumn>
    <tableColumn id="18" xr3:uid="{FAFAD8BA-5832-4844-9E73-1A564517FA83}" name="Local improvement finance trust (LIFT)  " totalsRowFunction="custom" dataDxfId="104" totalsRowDxfId="103" dataCellStyle="Normal_ETR" totalsRowCellStyle="Normal_ETR">
      <totalsRowFormula>SUM(_1b_Recon[Local improvement finance trust (LIFT)  ])</totalsRowFormula>
    </tableColumn>
    <tableColumn id="19" xr3:uid="{00EFEADF-A97D-4610-88D9-64787094FA0E}" name="Private finance initiative (PFI) set-up costs" totalsRowFunction="custom" dataDxfId="102" totalsRowDxfId="101" dataCellStyle="Normal_ETR" totalsRowCellStyle="Normal_ETR">
      <totalsRowFormula>SUM(_1b_Recon[Private finance initiative (PFI) set-up costs])</totalsRowFormula>
    </tableColumn>
    <tableColumn id="20" xr3:uid="{DE5300A2-74FF-4120-935A-978B72C8B75D}" name="Depreciation related to donated or government granted non-current assets (cash or non cash)" totalsRowFunction="custom" dataDxfId="100" totalsRowDxfId="99" dataCellStyle="Normal_ETR" totalsRowCellStyle="Normal_ETR">
      <totalsRowFormula>SUM(_1b_Recon[Depreciation related to donated or government granted non-current assets (cash or non cash)])</totalsRowFormula>
    </tableColumn>
    <tableColumn id="8" xr3:uid="{52E61548-3BB0-4CBA-8029-9F11C2943019}" name="Donations/grants of physical assets and or cash for the purchase of capital assets - all" totalsRowFunction="custom" dataDxfId="98" totalsRowDxfId="97" dataCellStyle="Normal_ETR" totalsRowCellStyle="Normal_ETR">
      <totalsRowFormula>SUM(_1b_Recon[Donations/grants of physical assets and or cash for the purchase of capital assets - all])</totalsRowFormula>
    </tableColumn>
    <tableColumn id="26" xr3:uid="{A4EB291F-4472-4D85-B4FD-D5C0E2C8D26E}" name="Provider sustainability fund / Financial recovery fund / Marginal rate emergency tariff funding (PSF/FRF/MRET)" totalsRowFunction="custom" dataDxfId="96" totalsRowDxfId="95" dataCellStyle="Normal_ETR" totalsRowCellStyle="Normal_ETR">
      <totalsRowFormula>SUM(_1b_Recon[Provider sustainability fund / Financial recovery fund / Marginal rate emergency tariff funding (PSF/FRF/MRET)])</totalsRowFormula>
    </tableColumn>
    <tableColumn id="14" xr3:uid="{5E1D21E3-C0FB-45C1-BDFB-853EB6A81D9C}" name="Final Accounts - FAQ Adjustment 1 (Allowable COVID-19 exceptional unit expenditure) (Complete Analysis B)" totalsRowFunction="custom" dataDxfId="94" totalsRowDxfId="93" dataCellStyle="Normal_ETR" totalsRowCellStyle="Normal_ETR">
      <totalsRowFormula>SUM(_1b_Recon[Final Accounts - FAQ Adjustment 1 (Allowable COVID-19 exceptional unit expenditure) (Complete Analysis B)])</totalsRowFormula>
    </tableColumn>
    <tableColumn id="15" xr3:uid="{C81B4E49-3CBC-4D48-A7F5-BFB764CE2CA3}" name="Final Accounts - FAQ Adjustment 2 (Top-up reimbursement income)" totalsRowFunction="custom" dataDxfId="92" totalsRowDxfId="91" dataCellStyle="Normal_ETR" totalsRowCellStyle="Normal_ETR">
      <totalsRowFormula>SUM(_1b_Recon[Final Accounts - FAQ Adjustment 2 (Top-up reimbursement income)])</totalsRowFormula>
    </tableColumn>
    <tableColumn id="21" xr3:uid="{2E6411AB-37CE-40C2-95E6-9F322EF978FC}" name="Final Accounts - FAQ Adjustment 3" totalsRowFunction="custom" dataDxfId="90" totalsRowDxfId="89" dataCellStyle="Normal_ETR" totalsRowCellStyle="Normal_ETR">
      <totalsRowFormula>SUM(_1b_Recon[Final Accounts - FAQ Adjustment 3])</totalsRowFormula>
    </tableColumn>
    <tableColumn id="22" xr3:uid="{31229B74-28B9-4E3D-AE38-8FFCBE3C0BB9}" name="Final Accounts - FAQ Adjustment 4" totalsRowFunction="custom" dataDxfId="88" totalsRowDxfId="87" dataCellStyle="Normal_ETR" totalsRowCellStyle="Normal_ETR">
      <totalsRowFormula>SUM(_1b_Recon[Final Accounts - FAQ Adjustment 4])</totalsRowFormula>
    </tableColumn>
    <tableColumn id="23" xr3:uid="{FC974208-C90A-44E6-BE02-1F71D74FCDF1}" name="Final Accounts - FAQ Adjustment 5" totalsRowFunction="custom" dataDxfId="86" totalsRowDxfId="85" dataCellStyle="Normal_ETR" totalsRowCellStyle="Normal_ETR">
      <totalsRowFormula>SUM(_1b_Recon[Final Accounts - FAQ Adjustment 5])</totalsRowFormula>
    </tableColumn>
    <tableColumn id="24" xr3:uid="{F94505C1-E414-4058-B103-F8791F43BBB2}" name="Clinical and support services supplied to or received from other organisations (P2P). _x000a_This includes regionally managed pathology or radiology services." totalsRowFunction="custom" dataDxfId="84" totalsRowDxfId="83" dataCellStyle="Normal_ETR" totalsRowCellStyle="Normal_ETR">
      <totalsRowFormula>SUM(_1b_Recon[Clinical and support services supplied to or received from other organisations (P2P). 
This includes regionally managed pathology or radiology services.])</totalsRowFormula>
    </tableColumn>
    <tableColumn id="27" xr3:uid="{66682461-8490-426E-9E6A-3A119C5A9543}" name="Hosted Services (Genetics Laboratory, Intensive Care Support Services, Child Health Information Services (CHIS)_x000a_Sexual Assault Referral Centres (SARC))" totalsRowFunction="custom" dataDxfId="82" totalsRowDxfId="81" dataCellStyle="Normal_ETR" totalsRowCellStyle="Normal_ETR">
      <totalsRowFormula>SUM(_1b_Recon[Hosted Services (Genetics Laboratory, Intensive Care Support Services, Child Health Information Services (CHIS)
Sexual Assault Referral Centres (SARC))])</totalsRowFormula>
    </tableColumn>
    <tableColumn id="28" xr3:uid="{8B7DA6AF-DF97-4921-A161-74091ECF8B14}" name="Income received from other providers for maternity pathways if included in Line 2" totalsRowFunction="custom" dataDxfId="80" totalsRowDxfId="79" dataCellStyle="Normal_ETR" totalsRowCellStyle="Normal_ETR">
      <totalsRowFormula>SUM(_1b_Recon[Income received from other providers for maternity pathways if included in Line 2])</totalsRowFormula>
    </tableColumn>
    <tableColumn id="30" xr3:uid="{2F16735B-B757-44FA-B3EF-30A71E85DC1B}" name="Payments made to other providers for maternity pathways if the cost in your ledger and included in Line 1" totalsRowFunction="custom" dataDxfId="78" totalsRowDxfId="77" dataCellStyle="Normal_ETR" totalsRowCellStyle="Normal_ETR">
      <totalsRowFormula>SUM(_1b_Recon[Payments made to other providers for maternity pathways if the cost in your ledger and included in Line 1])</totalsRowFormula>
    </tableColumn>
    <tableColumn id="31" xr3:uid="{21075EA7-179B-4639-8C9D-4CA9DC86D848}" name="National Screening Programmes" totalsRowFunction="custom" dataDxfId="76" totalsRowDxfId="75" dataCellStyle="Normal_ETR" totalsRowCellStyle="Normal_ETR">
      <totalsRowFormula>SUM(_1b_Recon[National Screening Programmes])</totalsRowFormula>
    </tableColumn>
    <tableColumn id="32" xr3:uid="{290CC34D-87A6-42A2-9B42-65EFF7D88CA2}" name="Limb Fitting Services (Formally discrete external aids and appliances)" totalsRowFunction="custom" dataDxfId="74" totalsRowDxfId="73" dataCellStyle="Normal_ETR" totalsRowCellStyle="Normal_ETR">
      <totalsRowFormula>SUM(_1b_Recon[Limb Fitting Services (Formally discrete external aids and appliances)])</totalsRowFormula>
    </tableColumn>
    <tableColumn id="33" xr3:uid="{2361539E-1083-4E64-92D5-4FBDD6146673}" name="Health promotion programmes (All)" totalsRowFunction="custom" dataDxfId="72" totalsRowDxfId="71" dataCellStyle="Normal_ETR" totalsRowCellStyle="Normal_ETR">
      <totalsRowFormula>SUM(_1b_Recon[Health promotion programmes (All)])</totalsRowFormula>
    </tableColumn>
    <tableColumn id="34" xr3:uid="{5E1FF9F5-9F3B-40DE-A3B6-E478EC121074}" name="Home delivery of drugs and supplies: cost of drugs and administration costs" totalsRowFunction="custom" dataDxfId="70" totalsRowDxfId="69" dataCellStyle="Normal_ETR" totalsRowCellStyle="Normal_ETR">
      <totalsRowFormula>SUM(_1b_Recon[Home delivery of drugs and supplies: cost of drugs and administration costs])</totalsRowFormula>
    </tableColumn>
    <tableColumn id="35" xr3:uid="{98F8FFEB-A87E-419E-A47E-425B91EC1E90}" name="Hospital travel costs scheme (HTCS) &amp; Patient transport services (PTS)" totalsRowFunction="custom" dataDxfId="68" totalsRowDxfId="67" dataCellStyle="Normal_ETR" totalsRowCellStyle="Normal_ETR">
      <totalsRowFormula>SUM(_1b_Recon[Hospital travel costs scheme (HTCS) &amp; Patient transport services (PTS)])</totalsRowFormula>
    </tableColumn>
    <tableColumn id="36" xr3:uid="{8D8A7FA4-1AE6-4653-AFBE-A134EAFD97BD}" name="Learning disability services (non mental health or where Mental health is unable to disaggregate)" totalsRowFunction="custom" dataDxfId="66" totalsRowDxfId="65" dataCellStyle="Normal_ETR" totalsRowCellStyle="Normal_ETR">
      <totalsRowFormula>SUM(_1b_Recon[Learning disability services (non mental health or where Mental health is unable to disaggregate)])</totalsRowFormula>
    </tableColumn>
    <tableColumn id="37" xr3:uid="{34F70703-F804-42F8-B3D0-DC32175CD71A}" name="Specified Services (ambulance, mental health providers and named providers)_x000a_Only those services allowed or who provide the designated services" totalsRowFunction="custom" dataDxfId="64" totalsRowDxfId="63" dataCellStyle="Normal_ETR" totalsRowCellStyle="Normal_ETR">
      <totalsRowFormula>SUM(_1b_Recon[Specified Services (ambulance, mental health providers and named providers)
Only those services allowed or who provide the designated services])</totalsRowFormula>
    </tableColumn>
    <tableColumn id="39" xr3:uid="{B272FE6C-12FC-4D9B-963E-F04B11EA31B7}" name="NHS continuing healthcare, NHS-funded nursing care and excluded intermediate care - adults and children" totalsRowFunction="custom" dataDxfId="62" totalsRowDxfId="61" dataCellStyle="Normal_ETR" totalsRowCellStyle="Normal_ETR">
      <totalsRowFormula>SUM(_1b_Recon[NHS continuing healthcare, NHS-funded nursing care and excluded intermediate care - adults and children])</totalsRowFormula>
    </tableColumn>
    <tableColumn id="40" xr3:uid="{518D8D8B-4483-4529-BC8D-794B536B9714}" name="Non NHS Funded services - pooled or unified budgets, social care services, primary medical services and prison services, or services funded by local authorities etc" totalsRowFunction="custom" dataDxfId="60" totalsRowDxfId="59" dataCellStyle="Normal_ETR" totalsRowCellStyle="Normal_ETR">
      <totalsRowFormula>SUM(_1b_Recon[Non NHS Funded services - pooled or unified budgets, social care services, primary medical services and prison services, or services funded by local authorities etc])</totalsRowFormula>
    </tableColumn>
    <tableColumn id="41" xr3:uid="{82EB3388-38E0-4F74-993C-E64B0193DE5C}" name="Cost of non NHS Patients - Private patients, overseas visitors and other non-NHS patients (Complete Analysis A)" totalsRowFunction="custom" dataDxfId="58" totalsRowDxfId="57" dataCellStyle="Normal_ETR" totalsRowCellStyle="Normal_ETR">
      <totalsRowFormula>SUM(_1b_Recon[Cost of non NHS Patients - Private patients, overseas visitors and other non-NHS patients (Complete Analysis A)])</totalsRowFormula>
    </tableColumn>
    <tableColumn id="42" xr3:uid="{98A053AE-95BC-4F52-9059-06C58BC4A993}" name="Cost of care contracted out to private providers (Outsourced Activity)" totalsRowFunction="custom" dataDxfId="56" totalsRowDxfId="55" dataCellStyle="Normal_ETR" totalsRowCellStyle="Normal_ETR">
      <totalsRowFormula>SUM(_1b_Recon[Cost of care contracted out to private providers (Outsourced Activity)])</totalsRowFormula>
    </tableColumn>
    <tableColumn id="43" xr3:uid="{C3618153-304D-48A4-B27D-BA49C736D09D}" name="Adjustment for charities" totalsRowFunction="custom" dataDxfId="54" totalsRowDxfId="53" dataCellStyle="Normal_ETR" totalsRowCellStyle="Normal_ETR">
      <totalsRowFormula>SUM(_1b_Recon[Adjustment for charities])</totalsRowFormula>
    </tableColumn>
    <tableColumn id="46" xr3:uid="{75FE477F-5C05-4B75-B15E-00055D33E267}" name="Critical Care Transport Network " totalsRowFunction="custom" dataDxfId="52" totalsRowDxfId="51" dataCellStyle="Normal_ETR" totalsRowCellStyle="Normal_ETR">
      <totalsRowFormula>SUM(_1b_Recon[[Critical Care Transport Network ]])</totalsRowFormula>
    </tableColumn>
    <tableColumn id="44" xr3:uid="{031AFFF2-DDD4-4A67-B4F6-6C376418CF03}" name="Emergency Care Streaming - Provided by GPs Only" totalsRowFunction="custom" dataDxfId="50" totalsRowDxfId="49" dataCellStyle="Normal_ETR" totalsRowCellStyle="Normal_ETR">
      <totalsRowFormula>SUM(_1b_Recon[Emergency Care Streaming - Provided by GPs Only])</totalsRowFormula>
    </tableColumn>
    <tableColumn id="45" xr3:uid="{9BAF9E87-F7A8-455D-AD3C-83D9B0B5E034}" name="Emergency Care Streaming - Excluding GP Costs" totalsRowFunction="custom" dataDxfId="48" totalsRowDxfId="47" dataCellStyle="Normal_ETR" totalsRowCellStyle="Normal_ETR">
      <totalsRowFormula>SUM(_1b_Recon[Emergency Care Streaming - Excluding GP Costs])</totalsRowFormula>
    </tableColumn>
    <tableColumn id="47" xr3:uid="{57DEAD67-E905-4F97-A87B-036F8744613E}" name="Agreed adjustments - please ensure you have authorisation from NHS England" totalsRowFunction="custom" dataDxfId="46" totalsRowDxfId="45" dataCellStyle="Normal_ETR" totalsRowCellStyle="Normal_ETR">
      <totalsRowFormula>SUM(_1b_Recon[Agreed adjustments - please ensure you have authorisation from NHS England])</totalsRowFormula>
    </tableColumn>
    <tableColumn id="48" xr3:uid="{D1CBC5AB-79D1-4B20-AB3B-1D07AE2C3080}" name="Total National Cost Collection Quantum" totalsRowFunction="custom" dataDxfId="44" totalsRowDxfId="43" dataCellStyle="Normal_ETR" totalsRowCellStyle="Normal_ETR">
      <totalsRowFormula>SUM(_1b_Recon[Total National Cost Collection Quantum])</totalsRow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AFC332B-6A63-472C-BB66-782C69DCB375}" name="_2b_Exclusions" displayName="_2b_Exclusions" ref="B4:R211" totalsRowShown="0" headerRowDxfId="42" dataDxfId="40" headerRowBorderDxfId="41" tableBorderDxfId="39" dataCellStyle="Normal_ETR">
  <autoFilter ref="B4:R211" xr:uid="{7B3BD802-7405-4105-8E71-C602F3DA413E}"/>
  <sortState xmlns:xlrd2="http://schemas.microsoft.com/office/spreadsheetml/2017/richdata2" ref="B5:R211">
    <sortCondition ref="B4:B211"/>
  </sortState>
  <tableColumns count="17">
    <tableColumn id="1" xr3:uid="{154E58F8-4EB3-4BCA-81DD-D03ED4117084}" name="Org Code" dataDxfId="38" totalsRowDxfId="37" dataCellStyle="Normal_ETR"/>
    <tableColumn id="35" xr3:uid="{09EFB8BB-1C77-4AD3-96BA-CDCA72DA55ED}" name="Organisation Name" dataDxfId="36" totalsRowDxfId="35"/>
    <tableColumn id="36" xr3:uid="{136EB1C2-BABD-49B3-9BCD-824E555469F9}" name="National Screening Programmes" dataDxfId="34" totalsRowDxfId="33" dataCellStyle="Comma"/>
    <tableColumn id="37" xr3:uid="{F9F89B44-14CB-443E-9E61-7C0997964A4C}" name="Limb Fitting Services (Formally discrete external aids and appliances)" dataDxfId="32" totalsRowDxfId="31" dataCellStyle="Comma"/>
    <tableColumn id="38" xr3:uid="{2FCDE109-9731-4E29-B899-C2476B345070}" name="Health promotion programmes (All)" dataDxfId="30" totalsRowDxfId="29" dataCellStyle="Comma"/>
    <tableColumn id="2" xr3:uid="{5B9848E6-773D-48B3-BBA1-74E56C963A9E}" name="Home delivery of drugs and supplies: cost of drugs and administration costs" dataDxfId="28" totalsRowDxfId="27" dataCellStyle="Comma"/>
    <tableColumn id="41" xr3:uid="{42FDD4CA-9C4B-48E7-BF44-0DA6F8AFF51A}" name="Hospital travel costs scheme (HTCS) &amp; Patient transport services (PTS)" dataDxfId="26" totalsRowDxfId="25" dataCellStyle="Comma"/>
    <tableColumn id="42" xr3:uid="{C9DCECF2-16D4-4956-9720-79B9F5858477}" name="Learning disability services (non mental health or where Mental health is unable to disaggregate)" dataDxfId="24" totalsRowDxfId="23" dataCellStyle="Comma"/>
    <tableColumn id="3" xr3:uid="{CF846B8E-82C8-4D17-A6A5-0AC966643F8E}" name="Specified Services (ambulance, mental health providers and named providers)_x000a_Only those services allowed or who provide the designated services" dataDxfId="22" totalsRowDxfId="21" dataCellStyle="Comma"/>
    <tableColumn id="5" xr3:uid="{BD994815-D69A-4D03-87B8-50630EB18E78}" name="NHS continuing healthcare, NHS-funded nursing care and excluded intermediate care - adults and children" dataDxfId="20" totalsRowDxfId="19" dataCellStyle="Comma"/>
    <tableColumn id="6" xr3:uid="{821B6012-B83E-4EAF-9C5D-2D8AF6E5A047}" name="Non NHS Funded services - pooled or unified budgets, social care services, primary medical services and prison services, or services funded by local authorities etc" dataDxfId="18" totalsRowDxfId="17" dataCellStyle="Comma"/>
    <tableColumn id="7" xr3:uid="{DEC08CC9-5A62-4D62-93AF-8AABCD7C04B2}" name="Cost of non NHS Patients - Private patients, overseas visitors and other non-NHS patients (Complete Analysis A)" dataDxfId="16" totalsRowDxfId="15" dataCellStyle="Comma"/>
    <tableColumn id="8" xr3:uid="{58C76DF5-5040-4E71-8137-DED2BBBD8C7E}" name="Cost of care contracted out to private providers (Outsourced Activity)" dataDxfId="14" totalsRowDxfId="13" dataCellStyle="Comma"/>
    <tableColumn id="9" xr3:uid="{63B45865-5D70-458F-AD6F-68B5BD65A261}" name="Adjustment for charities" dataDxfId="12" totalsRowDxfId="11" dataCellStyle="Comma" totalsRowCellStyle="Comma"/>
    <tableColumn id="14" xr3:uid="{A98D1426-4A15-4635-96CB-E3AEBC2166A4}" name="Critical Care Transport Network " dataDxfId="10" dataCellStyle="Normal_ETR"/>
    <tableColumn id="10" xr3:uid="{E4167B22-AFE2-48CA-8F3E-D22840AAC948}" name="Emergency Care Streaming - Provided by GPs Only" dataDxfId="9" dataCellStyle="Normal_ETR"/>
    <tableColumn id="15" xr3:uid="{E80E9972-BC9F-4246-86AE-4358FC628774}" name="Emergency Care Streaming - Excluding GP Costs" dataDxfId="8" dataCellStyle="Normal_ETR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194F6E6-EAE1-4DF4-B1BA-69E0D93167F4}" name="_1c_Exclusions" displayName="_1c_Exclusions" ref="B4:E93" totalsRowShown="0" headerRowDxfId="7" dataDxfId="5" headerRowBorderDxfId="6" tableBorderDxfId="4">
  <autoFilter ref="B4:E93" xr:uid="{4310F830-8E57-4BC7-B35D-B02FEE3C6006}"/>
  <tableColumns count="4">
    <tableColumn id="1" xr3:uid="{88F7498B-85DC-4703-88C5-84AFBA2208B3}" name="Org Code" dataDxfId="3"/>
    <tableColumn id="2" xr3:uid="{49C60CEF-8209-4472-8BFA-8915976C4667}" name="Code" dataDxfId="2" dataCellStyle="Comma"/>
    <tableColumn id="4" xr3:uid="{E7BE19AC-90A6-4D60-99F2-559BCEB9C958}" name="Organisation Name" dataDxfId="1"/>
    <tableColumn id="5" xr3:uid="{78B59EAD-AEB5-4FA2-8C71-31F267695B74}" name="Total Expenditure £" dataDxfId="0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B05D-9BD4-4B2F-83A3-4634E35AC6F7}">
  <dimension ref="B1:J15"/>
  <sheetViews>
    <sheetView showGridLines="0" tabSelected="1" workbookViewId="0">
      <selection activeCell="B1" sqref="B1"/>
    </sheetView>
  </sheetViews>
  <sheetFormatPr defaultRowHeight="14.5" x14ac:dyDescent="0.35"/>
  <cols>
    <col min="1" max="1" width="2.453125" customWidth="1"/>
    <col min="2" max="2" width="16.453125" customWidth="1"/>
  </cols>
  <sheetData>
    <row r="1" spans="2:10" ht="18" x14ac:dyDescent="0.4">
      <c r="B1" s="13" t="s">
        <v>0</v>
      </c>
      <c r="C1" s="15"/>
    </row>
    <row r="2" spans="2:10" x14ac:dyDescent="0.35">
      <c r="B2" s="15"/>
      <c r="C2" s="15"/>
    </row>
    <row r="3" spans="2:10" x14ac:dyDescent="0.35">
      <c r="B3" s="74" t="s">
        <v>1</v>
      </c>
      <c r="C3" s="74" t="s">
        <v>2</v>
      </c>
      <c r="D3" s="16"/>
      <c r="E3" s="16"/>
      <c r="F3" s="16"/>
      <c r="G3" s="16"/>
      <c r="H3" s="16"/>
      <c r="I3" s="16"/>
      <c r="J3" s="16"/>
    </row>
    <row r="4" spans="2:10" x14ac:dyDescent="0.35">
      <c r="B4" s="71" t="s">
        <v>3</v>
      </c>
      <c r="C4" s="72" t="s">
        <v>560</v>
      </c>
      <c r="D4" s="73"/>
      <c r="E4" s="16"/>
      <c r="F4" s="16"/>
      <c r="G4" s="16"/>
      <c r="H4" s="16"/>
      <c r="I4" s="16"/>
      <c r="J4" s="16"/>
    </row>
    <row r="5" spans="2:10" x14ac:dyDescent="0.35">
      <c r="B5" s="71" t="s">
        <v>4</v>
      </c>
      <c r="C5" s="72" t="s">
        <v>561</v>
      </c>
      <c r="D5" s="73"/>
      <c r="E5" s="16"/>
      <c r="F5" s="16"/>
      <c r="G5" s="16"/>
      <c r="H5" s="16"/>
      <c r="I5" s="16"/>
      <c r="J5" s="16"/>
    </row>
    <row r="6" spans="2:10" x14ac:dyDescent="0.35">
      <c r="B6" s="71" t="s">
        <v>5</v>
      </c>
      <c r="C6" s="72" t="s">
        <v>562</v>
      </c>
      <c r="D6" s="73"/>
      <c r="E6" s="16"/>
      <c r="F6" s="16"/>
      <c r="G6" s="16"/>
      <c r="H6" s="16"/>
      <c r="I6" s="16"/>
      <c r="J6" s="16"/>
    </row>
    <row r="7" spans="2:10" x14ac:dyDescent="0.35">
      <c r="B7" s="71" t="s">
        <v>6</v>
      </c>
      <c r="C7" s="72" t="s">
        <v>563</v>
      </c>
      <c r="D7" s="73"/>
      <c r="E7" s="16"/>
      <c r="F7" s="16"/>
      <c r="G7" s="16"/>
      <c r="H7" s="16"/>
      <c r="I7" s="16"/>
      <c r="J7" s="16"/>
    </row>
    <row r="8" spans="2:10" x14ac:dyDescent="0.35">
      <c r="B8" s="71" t="s">
        <v>7</v>
      </c>
      <c r="C8" s="72" t="s">
        <v>564</v>
      </c>
      <c r="D8" s="73"/>
      <c r="E8" s="16"/>
      <c r="F8" s="16"/>
      <c r="G8" s="16"/>
      <c r="H8" s="16"/>
      <c r="I8" s="16"/>
      <c r="J8" s="16"/>
    </row>
    <row r="9" spans="2:10" x14ac:dyDescent="0.35">
      <c r="B9" s="16"/>
      <c r="C9" s="16"/>
      <c r="D9" s="16"/>
      <c r="E9" s="16"/>
      <c r="F9" s="16"/>
      <c r="G9" s="16"/>
      <c r="H9" s="16"/>
      <c r="I9" s="16"/>
      <c r="J9" s="16"/>
    </row>
    <row r="11" spans="2:10" x14ac:dyDescent="0.35">
      <c r="C11" s="15"/>
    </row>
    <row r="13" spans="2:10" x14ac:dyDescent="0.35">
      <c r="D13" s="15"/>
    </row>
    <row r="14" spans="2:10" x14ac:dyDescent="0.35">
      <c r="D14" s="15"/>
    </row>
    <row r="15" spans="2:10" x14ac:dyDescent="0.35">
      <c r="D15" s="15"/>
    </row>
  </sheetData>
  <hyperlinks>
    <hyperlink ref="B4" location="'1a Recon'!A1" display="1a Recon" xr:uid="{C95E9DCD-A356-4588-B36F-B65964DAFF75}"/>
    <hyperlink ref="B5" location="'1b Recon'!A1" display="1b Recon" xr:uid="{2370AD78-D897-48CD-BD67-C45DCA24B1C5}"/>
    <hyperlink ref="B6" location="'2a Exclusions'!A1" display="2a Exclusions" xr:uid="{84971242-1074-4CC6-BCB5-CC9AA8336D0F}"/>
    <hyperlink ref="B7" location="'2b Exclusions'!A1" display="2b Exclusions" xr:uid="{3C5D0F5A-1CE2-4767-8F2F-A867ACC9C6EE}"/>
    <hyperlink ref="B8" location="'2c Exclusions'!A1" display="2c Exclusions" xr:uid="{43767C20-E120-409B-9434-3BFD0A938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A1AE-D375-43AD-9722-B17C438328F1}">
  <dimension ref="B1:H56"/>
  <sheetViews>
    <sheetView showGridLines="0" zoomScaleNormal="100" workbookViewId="0">
      <selection activeCell="B1" sqref="B1"/>
    </sheetView>
  </sheetViews>
  <sheetFormatPr defaultRowHeight="14.5" x14ac:dyDescent="0.35"/>
  <cols>
    <col min="1" max="1" width="3.81640625" customWidth="1"/>
    <col min="2" max="2" width="11" customWidth="1"/>
    <col min="3" max="3" width="29.453125" bestFit="1" customWidth="1"/>
    <col min="4" max="4" width="57" bestFit="1" customWidth="1"/>
    <col min="5" max="5" width="60.54296875" style="19" bestFit="1" customWidth="1"/>
    <col min="6" max="6" width="19.26953125" bestFit="1" customWidth="1"/>
    <col min="7" max="7" width="18.81640625" style="20" bestFit="1" customWidth="1"/>
  </cols>
  <sheetData>
    <row r="1" spans="2:8" ht="18" x14ac:dyDescent="0.4">
      <c r="B1" s="1" t="s">
        <v>565</v>
      </c>
    </row>
    <row r="3" spans="2:8" x14ac:dyDescent="0.35">
      <c r="B3" s="142" t="s">
        <v>8</v>
      </c>
      <c r="C3" s="124" t="s">
        <v>9</v>
      </c>
      <c r="D3" s="126" t="s">
        <v>10</v>
      </c>
      <c r="E3" s="128" t="s">
        <v>2</v>
      </c>
      <c r="F3" s="130" t="s">
        <v>11</v>
      </c>
    </row>
    <row r="4" spans="2:8" x14ac:dyDescent="0.35">
      <c r="B4" s="143"/>
      <c r="C4" s="125"/>
      <c r="D4" s="127"/>
      <c r="E4" s="129"/>
      <c r="F4" s="131"/>
    </row>
    <row r="5" spans="2:8" x14ac:dyDescent="0.35">
      <c r="B5" s="75">
        <v>1</v>
      </c>
      <c r="C5" s="75" t="s">
        <v>12</v>
      </c>
      <c r="D5" s="75" t="s">
        <v>13</v>
      </c>
      <c r="E5" s="76" t="s">
        <v>14</v>
      </c>
      <c r="F5" s="77">
        <v>111665000810.54984</v>
      </c>
      <c r="H5" s="21"/>
    </row>
    <row r="6" spans="2:8" x14ac:dyDescent="0.35">
      <c r="B6" s="138" t="s">
        <v>15</v>
      </c>
      <c r="C6" s="139"/>
      <c r="D6" s="139"/>
      <c r="E6" s="139"/>
      <c r="F6" s="139"/>
      <c r="H6" s="21"/>
    </row>
    <row r="7" spans="2:8" x14ac:dyDescent="0.35">
      <c r="B7" s="78">
        <v>2</v>
      </c>
      <c r="C7" s="78" t="s">
        <v>16</v>
      </c>
      <c r="D7" s="78" t="s">
        <v>17</v>
      </c>
      <c r="E7" s="79" t="s">
        <v>18</v>
      </c>
      <c r="F7" s="80">
        <v>-10602167983.639067</v>
      </c>
      <c r="H7" s="21"/>
    </row>
    <row r="8" spans="2:8" x14ac:dyDescent="0.35">
      <c r="B8" s="78">
        <v>3</v>
      </c>
      <c r="C8" s="78" t="s">
        <v>19</v>
      </c>
      <c r="D8" s="78" t="s">
        <v>17</v>
      </c>
      <c r="E8" s="81" t="s">
        <v>20</v>
      </c>
      <c r="F8" s="80">
        <v>71193191.039999992</v>
      </c>
      <c r="H8" s="21"/>
    </row>
    <row r="9" spans="2:8" x14ac:dyDescent="0.35">
      <c r="B9" s="82">
        <v>33</v>
      </c>
      <c r="C9" s="78" t="s">
        <v>21</v>
      </c>
      <c r="D9" s="83"/>
      <c r="E9" s="79" t="s">
        <v>22</v>
      </c>
      <c r="F9" s="80">
        <v>-676890697.64508486</v>
      </c>
      <c r="H9" s="21"/>
    </row>
    <row r="10" spans="2:8" x14ac:dyDescent="0.35">
      <c r="B10" s="138" t="s">
        <v>23</v>
      </c>
      <c r="C10" s="139"/>
      <c r="D10" s="139"/>
      <c r="E10" s="139"/>
      <c r="F10" s="139"/>
      <c r="H10" s="21"/>
    </row>
    <row r="11" spans="2:8" x14ac:dyDescent="0.35">
      <c r="B11" s="78">
        <v>4</v>
      </c>
      <c r="C11" s="78" t="s">
        <v>24</v>
      </c>
      <c r="D11" s="78" t="s">
        <v>25</v>
      </c>
      <c r="E11" s="81" t="s">
        <v>26</v>
      </c>
      <c r="F11" s="80">
        <v>-16303899.761910336</v>
      </c>
      <c r="H11" s="21"/>
    </row>
    <row r="12" spans="2:8" x14ac:dyDescent="0.35">
      <c r="B12" s="78">
        <v>5</v>
      </c>
      <c r="C12" s="78" t="s">
        <v>27</v>
      </c>
      <c r="D12" s="78" t="s">
        <v>28</v>
      </c>
      <c r="E12" s="81" t="s">
        <v>29</v>
      </c>
      <c r="F12" s="80">
        <v>895132359.61836624</v>
      </c>
      <c r="H12" s="21"/>
    </row>
    <row r="13" spans="2:8" x14ac:dyDescent="0.35">
      <c r="B13" s="78">
        <v>6</v>
      </c>
      <c r="C13" s="78" t="s">
        <v>30</v>
      </c>
      <c r="D13" s="78" t="s">
        <v>31</v>
      </c>
      <c r="E13" s="81" t="s">
        <v>32</v>
      </c>
      <c r="F13" s="80">
        <v>887192715.7700001</v>
      </c>
      <c r="H13" s="21"/>
    </row>
    <row r="14" spans="2:8" x14ac:dyDescent="0.35">
      <c r="B14" s="78">
        <v>7</v>
      </c>
      <c r="C14" s="78" t="s">
        <v>33</v>
      </c>
      <c r="D14" s="78" t="s">
        <v>34</v>
      </c>
      <c r="E14" s="81" t="s">
        <v>35</v>
      </c>
      <c r="F14" s="80">
        <v>39746437.727340959</v>
      </c>
      <c r="H14" s="21"/>
    </row>
    <row r="15" spans="2:8" x14ac:dyDescent="0.35">
      <c r="B15" s="78">
        <v>8</v>
      </c>
      <c r="C15" s="78" t="s">
        <v>36</v>
      </c>
      <c r="D15" s="78" t="s">
        <v>37</v>
      </c>
      <c r="E15" s="81" t="s">
        <v>38</v>
      </c>
      <c r="F15" s="80">
        <v>-46890823.420000002</v>
      </c>
      <c r="H15" s="21"/>
    </row>
    <row r="16" spans="2:8" x14ac:dyDescent="0.35">
      <c r="B16" s="78">
        <v>9</v>
      </c>
      <c r="C16" s="78" t="s">
        <v>39</v>
      </c>
      <c r="D16" s="78" t="s">
        <v>40</v>
      </c>
      <c r="E16" s="81" t="s">
        <v>41</v>
      </c>
      <c r="F16" s="80">
        <v>-655388293.25999987</v>
      </c>
      <c r="H16" s="21"/>
    </row>
    <row r="17" spans="2:8" x14ac:dyDescent="0.35">
      <c r="B17" s="78">
        <v>10</v>
      </c>
      <c r="C17" s="78" t="s">
        <v>42</v>
      </c>
      <c r="D17" s="78" t="s">
        <v>43</v>
      </c>
      <c r="E17" s="81" t="s">
        <v>44</v>
      </c>
      <c r="F17" s="80">
        <v>42763133</v>
      </c>
      <c r="H17" s="21"/>
    </row>
    <row r="18" spans="2:8" x14ac:dyDescent="0.35">
      <c r="B18" s="78">
        <v>11</v>
      </c>
      <c r="C18" s="78" t="s">
        <v>45</v>
      </c>
      <c r="D18" s="78" t="s">
        <v>46</v>
      </c>
      <c r="E18" s="84" t="s">
        <v>47</v>
      </c>
      <c r="F18" s="80">
        <v>-11793255.969999999</v>
      </c>
      <c r="H18" s="21"/>
    </row>
    <row r="19" spans="2:8" x14ac:dyDescent="0.35">
      <c r="B19" s="78">
        <v>12</v>
      </c>
      <c r="C19" s="78" t="s">
        <v>48</v>
      </c>
      <c r="D19" s="78" t="s">
        <v>46</v>
      </c>
      <c r="E19" s="85" t="s">
        <v>49</v>
      </c>
      <c r="F19" s="80">
        <v>-0.01</v>
      </c>
      <c r="H19" s="21"/>
    </row>
    <row r="20" spans="2:8" ht="29" x14ac:dyDescent="0.35">
      <c r="B20" s="78">
        <v>13</v>
      </c>
      <c r="C20" s="78" t="s">
        <v>50</v>
      </c>
      <c r="D20" s="78" t="s">
        <v>51</v>
      </c>
      <c r="E20" s="81" t="s">
        <v>52</v>
      </c>
      <c r="F20" s="80">
        <v>-141293977.58000004</v>
      </c>
      <c r="H20" s="21"/>
    </row>
    <row r="21" spans="2:8" ht="28" customHeight="1" x14ac:dyDescent="0.35">
      <c r="B21" s="78">
        <v>14</v>
      </c>
      <c r="C21" s="78" t="s">
        <v>53</v>
      </c>
      <c r="D21" s="86" t="s">
        <v>54</v>
      </c>
      <c r="E21" s="81" t="s">
        <v>55</v>
      </c>
      <c r="F21" s="80">
        <v>376323746.97000003</v>
      </c>
      <c r="H21" s="21"/>
    </row>
    <row r="22" spans="2:8" ht="29" x14ac:dyDescent="0.35">
      <c r="B22" s="78">
        <v>15</v>
      </c>
      <c r="C22" s="78" t="s">
        <v>56</v>
      </c>
      <c r="D22" s="78" t="s">
        <v>57</v>
      </c>
      <c r="E22" s="81" t="s">
        <v>58</v>
      </c>
      <c r="F22" s="80">
        <v>18158428.800000001</v>
      </c>
      <c r="H22" s="21"/>
    </row>
    <row r="23" spans="2:8" ht="29" x14ac:dyDescent="0.35">
      <c r="B23" s="78">
        <v>34</v>
      </c>
      <c r="C23" s="78" t="s">
        <v>59</v>
      </c>
      <c r="D23" s="83"/>
      <c r="E23" s="79" t="s">
        <v>60</v>
      </c>
      <c r="F23" s="80">
        <v>-1141231702.5729198</v>
      </c>
      <c r="H23" s="21"/>
    </row>
    <row r="24" spans="2:8" x14ac:dyDescent="0.35">
      <c r="B24" s="78">
        <v>35</v>
      </c>
      <c r="C24" s="78" t="s">
        <v>61</v>
      </c>
      <c r="D24" s="78" t="s">
        <v>62</v>
      </c>
      <c r="E24" s="81" t="s">
        <v>63</v>
      </c>
      <c r="F24" s="80">
        <v>983709801.9200002</v>
      </c>
      <c r="H24" s="21"/>
    </row>
    <row r="25" spans="2:8" x14ac:dyDescent="0.35">
      <c r="B25" s="78">
        <v>36</v>
      </c>
      <c r="C25" s="78" t="s">
        <v>64</v>
      </c>
      <c r="D25" s="83"/>
      <c r="E25" s="81" t="s">
        <v>65</v>
      </c>
      <c r="F25" s="80">
        <v>26339290.469999999</v>
      </c>
      <c r="H25" s="21"/>
    </row>
    <row r="26" spans="2:8" x14ac:dyDescent="0.35">
      <c r="B26" s="78">
        <v>37</v>
      </c>
      <c r="C26" s="78" t="s">
        <v>66</v>
      </c>
      <c r="D26" s="83"/>
      <c r="E26" s="81" t="s">
        <v>67</v>
      </c>
      <c r="F26" s="80">
        <v>564000</v>
      </c>
      <c r="H26" s="21"/>
    </row>
    <row r="27" spans="2:8" x14ac:dyDescent="0.35">
      <c r="B27" s="78">
        <v>38</v>
      </c>
      <c r="C27" s="78" t="s">
        <v>68</v>
      </c>
      <c r="D27" s="83"/>
      <c r="E27" s="81" t="s">
        <v>69</v>
      </c>
      <c r="F27" s="80">
        <v>43294119</v>
      </c>
      <c r="H27" s="21"/>
    </row>
    <row r="28" spans="2:8" x14ac:dyDescent="0.35">
      <c r="B28" s="87"/>
      <c r="C28" s="88"/>
      <c r="D28" s="88"/>
      <c r="E28" s="89" t="s">
        <v>70</v>
      </c>
      <c r="F28" s="90">
        <f>SUM(F5:F27)</f>
        <v>101757457401.00656</v>
      </c>
      <c r="H28" s="21"/>
    </row>
    <row r="29" spans="2:8" x14ac:dyDescent="0.35">
      <c r="B29" s="138" t="s">
        <v>71</v>
      </c>
      <c r="C29" s="139"/>
      <c r="D29" s="139"/>
      <c r="E29" s="139"/>
      <c r="F29" s="139"/>
      <c r="H29" s="21"/>
    </row>
    <row r="30" spans="2:8" ht="25.5" customHeight="1" x14ac:dyDescent="0.35">
      <c r="B30" s="140">
        <v>16</v>
      </c>
      <c r="C30" s="132" t="s">
        <v>72</v>
      </c>
      <c r="D30" s="134"/>
      <c r="E30" s="91" t="s">
        <v>73</v>
      </c>
      <c r="F30" s="136">
        <v>-670346747.83736444</v>
      </c>
      <c r="H30" s="21"/>
    </row>
    <row r="31" spans="2:8" ht="19.5" customHeight="1" x14ac:dyDescent="0.35">
      <c r="B31" s="141"/>
      <c r="C31" s="133"/>
      <c r="D31" s="135"/>
      <c r="E31" s="92" t="s">
        <v>74</v>
      </c>
      <c r="F31" s="137" t="e">
        <v>#N/A</v>
      </c>
      <c r="H31" s="21"/>
    </row>
    <row r="32" spans="2:8" ht="29" x14ac:dyDescent="0.35">
      <c r="B32" s="132">
        <v>17</v>
      </c>
      <c r="C32" s="132" t="s">
        <v>75</v>
      </c>
      <c r="D32" s="134"/>
      <c r="E32" s="93" t="s">
        <v>76</v>
      </c>
      <c r="F32" s="136">
        <v>-285540800.97713703</v>
      </c>
      <c r="H32" s="21"/>
    </row>
    <row r="33" spans="2:8" x14ac:dyDescent="0.35">
      <c r="B33" s="133"/>
      <c r="C33" s="133"/>
      <c r="D33" s="135"/>
      <c r="E33" s="76" t="s">
        <v>77</v>
      </c>
      <c r="F33" s="137" t="e">
        <v>#N/A</v>
      </c>
      <c r="H33" s="21"/>
    </row>
    <row r="34" spans="2:8" ht="29" x14ac:dyDescent="0.35">
      <c r="B34" s="82">
        <v>18</v>
      </c>
      <c r="C34" s="78" t="s">
        <v>78</v>
      </c>
      <c r="D34" s="83"/>
      <c r="E34" s="84" t="s">
        <v>79</v>
      </c>
      <c r="F34" s="80">
        <v>6856809.9299999997</v>
      </c>
      <c r="H34" s="21"/>
    </row>
    <row r="35" spans="2:8" ht="29" x14ac:dyDescent="0.35">
      <c r="B35" s="78">
        <v>19</v>
      </c>
      <c r="C35" s="78" t="s">
        <v>80</v>
      </c>
      <c r="D35" s="83"/>
      <c r="E35" s="84" t="s">
        <v>81</v>
      </c>
      <c r="F35" s="80">
        <v>-30217458.705521505</v>
      </c>
      <c r="H35" s="21"/>
    </row>
    <row r="36" spans="2:8" x14ac:dyDescent="0.35">
      <c r="B36" s="138" t="s">
        <v>82</v>
      </c>
      <c r="C36" s="139"/>
      <c r="D36" s="139"/>
      <c r="E36" s="139"/>
      <c r="F36" s="139"/>
      <c r="H36" s="21"/>
    </row>
    <row r="37" spans="2:8" ht="15" customHeight="1" x14ac:dyDescent="0.35">
      <c r="B37" s="82">
        <v>20</v>
      </c>
      <c r="C37" s="78" t="s">
        <v>83</v>
      </c>
      <c r="D37" s="83"/>
      <c r="E37" s="79" t="s">
        <v>84</v>
      </c>
      <c r="F37" s="80">
        <v>-378110733.14179945</v>
      </c>
      <c r="H37" s="21"/>
    </row>
    <row r="38" spans="2:8" x14ac:dyDescent="0.35">
      <c r="B38" s="78">
        <v>21</v>
      </c>
      <c r="C38" s="78" t="s">
        <v>85</v>
      </c>
      <c r="D38" s="83"/>
      <c r="E38" s="84" t="s">
        <v>86</v>
      </c>
      <c r="F38" s="80">
        <v>-119662714.31437965</v>
      </c>
      <c r="H38" s="21"/>
    </row>
    <row r="39" spans="2:8" x14ac:dyDescent="0.35">
      <c r="B39" s="78">
        <v>22</v>
      </c>
      <c r="C39" s="78" t="s">
        <v>87</v>
      </c>
      <c r="D39" s="83"/>
      <c r="E39" s="84" t="s">
        <v>88</v>
      </c>
      <c r="F39" s="80">
        <v>-90887253.68720372</v>
      </c>
      <c r="H39" s="21"/>
    </row>
    <row r="40" spans="2:8" ht="29" x14ac:dyDescent="0.35">
      <c r="B40" s="78">
        <v>23</v>
      </c>
      <c r="C40" s="78" t="s">
        <v>89</v>
      </c>
      <c r="D40" s="83"/>
      <c r="E40" s="79" t="s">
        <v>90</v>
      </c>
      <c r="F40" s="80">
        <v>-2912830225.3567429</v>
      </c>
      <c r="H40" s="21"/>
    </row>
    <row r="41" spans="2:8" x14ac:dyDescent="0.35">
      <c r="B41" s="78">
        <v>24</v>
      </c>
      <c r="C41" s="78" t="s">
        <v>91</v>
      </c>
      <c r="D41" s="83"/>
      <c r="E41" s="79" t="s">
        <v>92</v>
      </c>
      <c r="F41" s="80">
        <v>-602223539.2679311</v>
      </c>
      <c r="H41" s="21"/>
    </row>
    <row r="42" spans="2:8" ht="29" x14ac:dyDescent="0.35">
      <c r="B42" s="78">
        <v>25</v>
      </c>
      <c r="C42" s="78" t="s">
        <v>93</v>
      </c>
      <c r="D42" s="83"/>
      <c r="E42" s="79" t="s">
        <v>94</v>
      </c>
      <c r="F42" s="80">
        <v>-733818320.00783062</v>
      </c>
      <c r="H42" s="21"/>
    </row>
    <row r="43" spans="2:8" ht="29" x14ac:dyDescent="0.35">
      <c r="B43" s="132">
        <v>26</v>
      </c>
      <c r="C43" s="132" t="s">
        <v>95</v>
      </c>
      <c r="D43" s="134"/>
      <c r="E43" s="93" t="s">
        <v>96</v>
      </c>
      <c r="F43" s="136">
        <v>-526039630.77998042</v>
      </c>
      <c r="H43" s="21"/>
    </row>
    <row r="44" spans="2:8" x14ac:dyDescent="0.35">
      <c r="B44" s="133"/>
      <c r="C44" s="133"/>
      <c r="D44" s="135"/>
      <c r="E44" s="76" t="s">
        <v>97</v>
      </c>
      <c r="F44" s="137" t="e">
        <v>#N/A</v>
      </c>
      <c r="H44" s="21"/>
    </row>
    <row r="45" spans="2:8" ht="29" x14ac:dyDescent="0.35">
      <c r="B45" s="78">
        <v>27</v>
      </c>
      <c r="C45" s="78" t="s">
        <v>98</v>
      </c>
      <c r="D45" s="83"/>
      <c r="E45" s="79" t="s">
        <v>99</v>
      </c>
      <c r="F45" s="80">
        <v>-263011383.79497057</v>
      </c>
      <c r="H45" s="21"/>
    </row>
    <row r="46" spans="2:8" ht="43.5" x14ac:dyDescent="0.35">
      <c r="B46" s="78">
        <v>28</v>
      </c>
      <c r="C46" s="78" t="s">
        <v>100</v>
      </c>
      <c r="D46" s="83"/>
      <c r="E46" s="79" t="s">
        <v>101</v>
      </c>
      <c r="F46" s="80">
        <v>-1672581088.5739102</v>
      </c>
      <c r="H46" s="21"/>
    </row>
    <row r="47" spans="2:8" ht="29" x14ac:dyDescent="0.35">
      <c r="B47" s="78">
        <v>30</v>
      </c>
      <c r="C47" s="78" t="s">
        <v>102</v>
      </c>
      <c r="D47" s="83"/>
      <c r="E47" s="79" t="s">
        <v>103</v>
      </c>
      <c r="F47" s="80">
        <v>-964011505.6033107</v>
      </c>
      <c r="H47" s="21"/>
    </row>
    <row r="48" spans="2:8" x14ac:dyDescent="0.35">
      <c r="B48" s="78">
        <v>31</v>
      </c>
      <c r="C48" s="78" t="s">
        <v>104</v>
      </c>
      <c r="D48" s="83"/>
      <c r="E48" s="84" t="s">
        <v>105</v>
      </c>
      <c r="F48" s="80">
        <v>-890416603.39477646</v>
      </c>
      <c r="H48" s="21"/>
    </row>
    <row r="49" spans="2:8" x14ac:dyDescent="0.35">
      <c r="B49" s="78">
        <v>32</v>
      </c>
      <c r="C49" s="78" t="s">
        <v>106</v>
      </c>
      <c r="D49" s="83"/>
      <c r="E49" s="84" t="s">
        <v>107</v>
      </c>
      <c r="F49" s="80">
        <v>5203514.010219072</v>
      </c>
      <c r="H49" s="21"/>
    </row>
    <row r="50" spans="2:8" x14ac:dyDescent="0.35">
      <c r="B50" s="78">
        <v>40</v>
      </c>
      <c r="C50" s="78" t="s">
        <v>108</v>
      </c>
      <c r="D50" s="83"/>
      <c r="E50" s="84" t="s">
        <v>109</v>
      </c>
      <c r="F50" s="80">
        <v>-22706465.746505871</v>
      </c>
      <c r="H50" s="21"/>
    </row>
    <row r="51" spans="2:8" x14ac:dyDescent="0.35">
      <c r="B51" s="78">
        <v>41</v>
      </c>
      <c r="C51" s="78" t="s">
        <v>110</v>
      </c>
      <c r="D51" s="83"/>
      <c r="E51" s="84" t="s">
        <v>111</v>
      </c>
      <c r="F51" s="80">
        <v>-25066198.064629577</v>
      </c>
      <c r="H51" s="21"/>
    </row>
    <row r="52" spans="2:8" x14ac:dyDescent="0.35">
      <c r="B52" s="78">
        <v>42</v>
      </c>
      <c r="C52" s="78" t="s">
        <v>112</v>
      </c>
      <c r="D52" s="83"/>
      <c r="E52" s="84" t="s">
        <v>113</v>
      </c>
      <c r="F52" s="80">
        <v>-29885722.947411321</v>
      </c>
      <c r="G52" s="22"/>
      <c r="H52" s="21"/>
    </row>
    <row r="53" spans="2:8" x14ac:dyDescent="0.35">
      <c r="B53" s="138" t="s">
        <v>114</v>
      </c>
      <c r="C53" s="139"/>
      <c r="D53" s="139"/>
      <c r="E53" s="139"/>
      <c r="F53" s="139"/>
      <c r="H53" s="21"/>
    </row>
    <row r="54" spans="2:8" ht="29" x14ac:dyDescent="0.35">
      <c r="B54" s="132">
        <v>39</v>
      </c>
      <c r="C54" s="132" t="s">
        <v>115</v>
      </c>
      <c r="D54" s="134"/>
      <c r="E54" s="94" t="s">
        <v>116</v>
      </c>
      <c r="F54" s="146">
        <v>-431089787.80687207</v>
      </c>
      <c r="H54" s="21"/>
    </row>
    <row r="55" spans="2:8" x14ac:dyDescent="0.35">
      <c r="B55" s="144"/>
      <c r="C55" s="144"/>
      <c r="D55" s="145"/>
      <c r="E55" s="95" t="s">
        <v>117</v>
      </c>
      <c r="F55" s="147" t="e">
        <v>#N/A</v>
      </c>
      <c r="H55" s="21"/>
    </row>
    <row r="56" spans="2:8" x14ac:dyDescent="0.35">
      <c r="B56" s="96"/>
      <c r="C56" s="97"/>
      <c r="D56" s="97"/>
      <c r="E56" s="98" t="s">
        <v>118</v>
      </c>
      <c r="F56" s="99">
        <v>91121071544.938477</v>
      </c>
      <c r="H56" s="21"/>
    </row>
  </sheetData>
  <mergeCells count="26">
    <mergeCell ref="B53:F53"/>
    <mergeCell ref="B54:B55"/>
    <mergeCell ref="C54:C55"/>
    <mergeCell ref="D54:D55"/>
    <mergeCell ref="F54:F55"/>
    <mergeCell ref="B36:F36"/>
    <mergeCell ref="B43:B44"/>
    <mergeCell ref="C43:C44"/>
    <mergeCell ref="D43:D44"/>
    <mergeCell ref="F43:F44"/>
    <mergeCell ref="C3:C4"/>
    <mergeCell ref="D3:D4"/>
    <mergeCell ref="E3:E4"/>
    <mergeCell ref="F3:F4"/>
    <mergeCell ref="B32:B33"/>
    <mergeCell ref="C32:C33"/>
    <mergeCell ref="D32:D33"/>
    <mergeCell ref="F32:F33"/>
    <mergeCell ref="B6:F6"/>
    <mergeCell ref="B10:F10"/>
    <mergeCell ref="B29:F29"/>
    <mergeCell ref="B30:B31"/>
    <mergeCell ref="C30:C31"/>
    <mergeCell ref="D30:D31"/>
    <mergeCell ref="F30:F31"/>
    <mergeCell ref="B3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0BC3-D27E-4305-9AC1-5F90DE88B567}">
  <dimension ref="B1:AT214"/>
  <sheetViews>
    <sheetView showGridLines="0" zoomScaleNormal="10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RowHeight="14.5" x14ac:dyDescent="0.35"/>
  <cols>
    <col min="1" max="1" width="2.26953125" customWidth="1"/>
    <col min="2" max="2" width="14.1796875" customWidth="1"/>
    <col min="3" max="3" width="64.81640625" bestFit="1" customWidth="1"/>
    <col min="4" max="4" width="17.81640625" bestFit="1" customWidth="1"/>
    <col min="5" max="64" width="14.81640625" customWidth="1"/>
    <col min="65" max="65" width="33.81640625" bestFit="1" customWidth="1"/>
    <col min="66" max="66" width="15.1796875" bestFit="1" customWidth="1"/>
    <col min="67" max="67" width="25.453125" bestFit="1" customWidth="1"/>
    <col min="68" max="68" width="16.1796875" bestFit="1" customWidth="1"/>
    <col min="69" max="69" width="14.453125" bestFit="1" customWidth="1"/>
    <col min="70" max="70" width="11" bestFit="1" customWidth="1"/>
    <col min="71" max="71" width="7.54296875" bestFit="1" customWidth="1"/>
    <col min="72" max="72" width="12.54296875" bestFit="1" customWidth="1"/>
  </cols>
  <sheetData>
    <row r="1" spans="2:46" ht="18" x14ac:dyDescent="0.4">
      <c r="B1" s="1" t="s">
        <v>119</v>
      </c>
    </row>
    <row r="3" spans="2:46" ht="15" thickBot="1" x14ac:dyDescent="0.4"/>
    <row r="4" spans="2:46" ht="189" thickBot="1" x14ac:dyDescent="0.4">
      <c r="B4" s="100" t="s">
        <v>120</v>
      </c>
      <c r="C4" s="101" t="s">
        <v>121</v>
      </c>
      <c r="D4" s="102" t="s">
        <v>122</v>
      </c>
      <c r="E4" s="103" t="s">
        <v>14</v>
      </c>
      <c r="F4" s="103" t="s">
        <v>18</v>
      </c>
      <c r="G4" s="103" t="s">
        <v>20</v>
      </c>
      <c r="H4" s="103" t="s">
        <v>22</v>
      </c>
      <c r="I4" s="103" t="s">
        <v>26</v>
      </c>
      <c r="J4" s="103" t="s">
        <v>29</v>
      </c>
      <c r="K4" s="103" t="s">
        <v>32</v>
      </c>
      <c r="L4" s="103" t="s">
        <v>35</v>
      </c>
      <c r="M4" s="103" t="s">
        <v>38</v>
      </c>
      <c r="N4" s="103" t="s">
        <v>41</v>
      </c>
      <c r="O4" s="103" t="s">
        <v>44</v>
      </c>
      <c r="P4" s="103" t="s">
        <v>47</v>
      </c>
      <c r="Q4" s="103" t="s">
        <v>49</v>
      </c>
      <c r="R4" s="103" t="s">
        <v>52</v>
      </c>
      <c r="S4" s="103" t="s">
        <v>55</v>
      </c>
      <c r="T4" s="103" t="s">
        <v>58</v>
      </c>
      <c r="U4" s="103" t="s">
        <v>123</v>
      </c>
      <c r="V4" s="103" t="s">
        <v>63</v>
      </c>
      <c r="W4" s="103" t="s">
        <v>65</v>
      </c>
      <c r="X4" s="103" t="s">
        <v>67</v>
      </c>
      <c r="Y4" s="103" t="s">
        <v>69</v>
      </c>
      <c r="Z4" s="103" t="s">
        <v>124</v>
      </c>
      <c r="AA4" s="103" t="s">
        <v>125</v>
      </c>
      <c r="AB4" s="103" t="s">
        <v>79</v>
      </c>
      <c r="AC4" s="103" t="s">
        <v>81</v>
      </c>
      <c r="AD4" s="103" t="s">
        <v>84</v>
      </c>
      <c r="AE4" s="103" t="s">
        <v>86</v>
      </c>
      <c r="AF4" s="103" t="s">
        <v>88</v>
      </c>
      <c r="AG4" s="103" t="s">
        <v>90</v>
      </c>
      <c r="AH4" s="103" t="s">
        <v>92</v>
      </c>
      <c r="AI4" s="103" t="s">
        <v>94</v>
      </c>
      <c r="AJ4" s="103" t="s">
        <v>126</v>
      </c>
      <c r="AK4" s="103" t="s">
        <v>99</v>
      </c>
      <c r="AL4" s="103" t="s">
        <v>101</v>
      </c>
      <c r="AM4" s="103" t="s">
        <v>127</v>
      </c>
      <c r="AN4" s="103" t="s">
        <v>105</v>
      </c>
      <c r="AO4" s="103" t="s">
        <v>107</v>
      </c>
      <c r="AP4" s="103" t="s">
        <v>109</v>
      </c>
      <c r="AQ4" s="103" t="s">
        <v>111</v>
      </c>
      <c r="AR4" s="103" t="s">
        <v>113</v>
      </c>
      <c r="AS4" s="103" t="s">
        <v>116</v>
      </c>
      <c r="AT4" s="103" t="s">
        <v>118</v>
      </c>
    </row>
    <row r="5" spans="2:46" x14ac:dyDescent="0.35">
      <c r="B5" s="104" t="s">
        <v>128</v>
      </c>
      <c r="C5" s="105" t="s">
        <v>129</v>
      </c>
      <c r="D5" s="104" t="s">
        <v>130</v>
      </c>
      <c r="E5" s="106">
        <v>2508750000</v>
      </c>
      <c r="F5" s="107">
        <v>-284151000</v>
      </c>
      <c r="G5" s="107">
        <v>3770388</v>
      </c>
      <c r="H5" s="107">
        <v>-3034848</v>
      </c>
      <c r="I5" s="107">
        <v>-679000</v>
      </c>
      <c r="J5" s="107">
        <v>40718000</v>
      </c>
      <c r="K5" s="107">
        <v>325000</v>
      </c>
      <c r="L5" s="107">
        <v>628000</v>
      </c>
      <c r="M5" s="107"/>
      <c r="N5" s="107">
        <v>-91430000</v>
      </c>
      <c r="O5" s="107"/>
      <c r="P5" s="107"/>
      <c r="Q5" s="107"/>
      <c r="R5" s="107">
        <v>-1185000</v>
      </c>
      <c r="S5" s="107">
        <v>3861000</v>
      </c>
      <c r="T5" s="107"/>
      <c r="U5" s="107">
        <v>-7256000</v>
      </c>
      <c r="V5" s="107">
        <v>7403000</v>
      </c>
      <c r="W5" s="107"/>
      <c r="X5" s="107"/>
      <c r="Y5" s="107"/>
      <c r="Z5" s="107"/>
      <c r="AA5" s="107">
        <v>-33953395</v>
      </c>
      <c r="AB5" s="107"/>
      <c r="AC5" s="107"/>
      <c r="AD5" s="107">
        <v>-17745238</v>
      </c>
      <c r="AE5" s="107">
        <v>-4067705</v>
      </c>
      <c r="AF5" s="107">
        <v>-1048862</v>
      </c>
      <c r="AG5" s="107">
        <v>-131527108</v>
      </c>
      <c r="AH5" s="107">
        <v>-305668</v>
      </c>
      <c r="AI5" s="107">
        <v>-6214443</v>
      </c>
      <c r="AJ5" s="107"/>
      <c r="AK5" s="107">
        <v>-7638100</v>
      </c>
      <c r="AL5" s="107"/>
      <c r="AM5" s="107">
        <v>-7847045</v>
      </c>
      <c r="AN5" s="107">
        <v>-9148729</v>
      </c>
      <c r="AO5" s="107">
        <v>782000</v>
      </c>
      <c r="AP5" s="108">
        <v>-7328653</v>
      </c>
      <c r="AQ5" s="108"/>
      <c r="AR5" s="108"/>
      <c r="AS5" s="108"/>
      <c r="AT5" s="108">
        <v>1951676594</v>
      </c>
    </row>
    <row r="6" spans="2:46" x14ac:dyDescent="0.35">
      <c r="B6" s="104" t="s">
        <v>131</v>
      </c>
      <c r="C6" s="109" t="s">
        <v>132</v>
      </c>
      <c r="D6" s="104" t="s">
        <v>130</v>
      </c>
      <c r="E6" s="110">
        <v>650620000</v>
      </c>
      <c r="F6" s="111">
        <v>-39118759</v>
      </c>
      <c r="G6" s="107">
        <v>511153</v>
      </c>
      <c r="H6" s="107">
        <v>155998</v>
      </c>
      <c r="I6" s="107">
        <v>-120000</v>
      </c>
      <c r="J6" s="107">
        <v>1536000</v>
      </c>
      <c r="K6" s="107">
        <v>4800000</v>
      </c>
      <c r="L6" s="107">
        <v>-105000</v>
      </c>
      <c r="M6" s="107"/>
      <c r="N6" s="107">
        <v>6944000</v>
      </c>
      <c r="O6" s="107"/>
      <c r="P6" s="107"/>
      <c r="Q6" s="107"/>
      <c r="R6" s="107">
        <v>-399000</v>
      </c>
      <c r="S6" s="107"/>
      <c r="T6" s="107"/>
      <c r="U6" s="107">
        <v>-415000</v>
      </c>
      <c r="V6" s="107">
        <v>475000</v>
      </c>
      <c r="W6" s="107"/>
      <c r="X6" s="107"/>
      <c r="Y6" s="107"/>
      <c r="Z6" s="107">
        <v>-958160</v>
      </c>
      <c r="AA6" s="107"/>
      <c r="AB6" s="107"/>
      <c r="AC6" s="107">
        <v>-589804</v>
      </c>
      <c r="AD6" s="107"/>
      <c r="AE6" s="107">
        <v>-299470.41110000003</v>
      </c>
      <c r="AF6" s="107">
        <v>-7305.1339440000002</v>
      </c>
      <c r="AG6" s="107">
        <v>-1559167.8740000001</v>
      </c>
      <c r="AH6" s="107"/>
      <c r="AI6" s="107">
        <v>-2206016.696</v>
      </c>
      <c r="AJ6" s="107"/>
      <c r="AK6" s="107"/>
      <c r="AL6" s="107">
        <v>-2147730.148</v>
      </c>
      <c r="AM6" s="107">
        <v>-453893.62829999998</v>
      </c>
      <c r="AN6" s="107"/>
      <c r="AO6" s="107"/>
      <c r="AP6" s="108"/>
      <c r="AQ6" s="108"/>
      <c r="AR6" s="108"/>
      <c r="AS6" s="108">
        <v>-3107136</v>
      </c>
      <c r="AT6" s="108">
        <v>613555708.10865605</v>
      </c>
    </row>
    <row r="7" spans="2:46" x14ac:dyDescent="0.35">
      <c r="B7" s="104" t="s">
        <v>133</v>
      </c>
      <c r="C7" s="109" t="s">
        <v>134</v>
      </c>
      <c r="D7" s="104" t="s">
        <v>130</v>
      </c>
      <c r="E7" s="110">
        <v>720773908</v>
      </c>
      <c r="F7" s="111">
        <v>-53294000</v>
      </c>
      <c r="G7" s="107"/>
      <c r="H7" s="107"/>
      <c r="I7" s="107">
        <v>-48918</v>
      </c>
      <c r="J7" s="107">
        <v>664496</v>
      </c>
      <c r="K7" s="107">
        <v>9059000</v>
      </c>
      <c r="L7" s="107">
        <v>-296200</v>
      </c>
      <c r="M7" s="107">
        <v>-264972</v>
      </c>
      <c r="N7" s="107">
        <v>-1531744</v>
      </c>
      <c r="O7" s="107"/>
      <c r="P7" s="107"/>
      <c r="Q7" s="107"/>
      <c r="R7" s="107">
        <v>-1638000</v>
      </c>
      <c r="S7" s="107">
        <v>928868</v>
      </c>
      <c r="T7" s="107"/>
      <c r="U7" s="107">
        <v>201056</v>
      </c>
      <c r="V7" s="107">
        <v>-11286</v>
      </c>
      <c r="W7" s="107"/>
      <c r="X7" s="107"/>
      <c r="Y7" s="107">
        <v>1956119</v>
      </c>
      <c r="Z7" s="107"/>
      <c r="AA7" s="107"/>
      <c r="AB7" s="107"/>
      <c r="AC7" s="107"/>
      <c r="AD7" s="107"/>
      <c r="AE7" s="107">
        <v>-4637496.1814243803</v>
      </c>
      <c r="AF7" s="107"/>
      <c r="AG7" s="107">
        <v>-9634703.1985011306</v>
      </c>
      <c r="AH7" s="107"/>
      <c r="AI7" s="107"/>
      <c r="AJ7" s="107"/>
      <c r="AK7" s="107"/>
      <c r="AL7" s="107"/>
      <c r="AM7" s="107">
        <v>-2205837.7247670498</v>
      </c>
      <c r="AN7" s="107"/>
      <c r="AO7" s="107"/>
      <c r="AP7" s="108"/>
      <c r="AQ7" s="108"/>
      <c r="AR7" s="108"/>
      <c r="AS7" s="108"/>
      <c r="AT7" s="108">
        <v>660020289.89530742</v>
      </c>
    </row>
    <row r="8" spans="2:46" x14ac:dyDescent="0.35">
      <c r="B8" s="104" t="s">
        <v>135</v>
      </c>
      <c r="C8" s="109" t="s">
        <v>136</v>
      </c>
      <c r="D8" s="104" t="s">
        <v>137</v>
      </c>
      <c r="E8" s="110">
        <v>248177538.05000001</v>
      </c>
      <c r="F8" s="111">
        <v>-8736365.3499999996</v>
      </c>
      <c r="G8" s="107">
        <v>1893151.03</v>
      </c>
      <c r="H8" s="107"/>
      <c r="I8" s="107">
        <v>-20812.650000000001</v>
      </c>
      <c r="J8" s="107">
        <v>-35979.72</v>
      </c>
      <c r="K8" s="107">
        <v>3185000</v>
      </c>
      <c r="L8" s="107">
        <v>1250584</v>
      </c>
      <c r="M8" s="107"/>
      <c r="N8" s="107">
        <v>-2246230</v>
      </c>
      <c r="O8" s="107"/>
      <c r="P8" s="107"/>
      <c r="Q8" s="107"/>
      <c r="R8" s="107">
        <v>-25376.01</v>
      </c>
      <c r="S8" s="107"/>
      <c r="T8" s="107"/>
      <c r="U8" s="107">
        <v>-76000</v>
      </c>
      <c r="V8" s="107"/>
      <c r="W8" s="107"/>
      <c r="X8" s="107"/>
      <c r="Y8" s="107"/>
      <c r="Z8" s="107">
        <v>-4438243.76</v>
      </c>
      <c r="AA8" s="107"/>
      <c r="AB8" s="107"/>
      <c r="AC8" s="107"/>
      <c r="AD8" s="107"/>
      <c r="AE8" s="107"/>
      <c r="AF8" s="107">
        <v>-1309223.0559237399</v>
      </c>
      <c r="AG8" s="107">
        <v>-1202925.2247316099</v>
      </c>
      <c r="AH8" s="107"/>
      <c r="AI8" s="107">
        <v>-8952665.6455381401</v>
      </c>
      <c r="AJ8" s="107"/>
      <c r="AK8" s="107">
        <v>-1715450.51712681</v>
      </c>
      <c r="AL8" s="107">
        <v>-3136226.10903166</v>
      </c>
      <c r="AM8" s="107"/>
      <c r="AN8" s="107">
        <v>-4693047.4256452397</v>
      </c>
      <c r="AO8" s="107"/>
      <c r="AP8" s="108"/>
      <c r="AQ8" s="108"/>
      <c r="AR8" s="108"/>
      <c r="AS8" s="108"/>
      <c r="AT8" s="108">
        <v>217917727.61200282</v>
      </c>
    </row>
    <row r="9" spans="2:46" x14ac:dyDescent="0.35">
      <c r="B9" s="104" t="s">
        <v>138</v>
      </c>
      <c r="C9" s="109" t="s">
        <v>139</v>
      </c>
      <c r="D9" s="104" t="s">
        <v>137</v>
      </c>
      <c r="E9" s="110">
        <v>255332469</v>
      </c>
      <c r="F9" s="111">
        <v>-30108271</v>
      </c>
      <c r="G9" s="107"/>
      <c r="H9" s="107"/>
      <c r="I9" s="107">
        <v>-19798</v>
      </c>
      <c r="J9" s="107"/>
      <c r="K9" s="107">
        <v>2437000</v>
      </c>
      <c r="L9" s="107">
        <v>11792</v>
      </c>
      <c r="M9" s="107"/>
      <c r="N9" s="107">
        <v>136363</v>
      </c>
      <c r="O9" s="107"/>
      <c r="P9" s="107"/>
      <c r="Q9" s="107"/>
      <c r="R9" s="107">
        <v>-136841</v>
      </c>
      <c r="S9" s="107">
        <v>270412</v>
      </c>
      <c r="T9" s="107"/>
      <c r="U9" s="107">
        <v>-12063593</v>
      </c>
      <c r="V9" s="107">
        <v>8608427</v>
      </c>
      <c r="W9" s="107"/>
      <c r="X9" s="107"/>
      <c r="Y9" s="107"/>
      <c r="Z9" s="107"/>
      <c r="AA9" s="107">
        <v>-1085186</v>
      </c>
      <c r="AB9" s="107"/>
      <c r="AC9" s="107"/>
      <c r="AD9" s="107"/>
      <c r="AE9" s="107"/>
      <c r="AF9" s="107">
        <v>-1512078</v>
      </c>
      <c r="AG9" s="107">
        <v>-8912716</v>
      </c>
      <c r="AH9" s="107"/>
      <c r="AI9" s="107">
        <v>-2190058</v>
      </c>
      <c r="AJ9" s="107"/>
      <c r="AK9" s="107">
        <v>-5889863</v>
      </c>
      <c r="AL9" s="107">
        <v>-9087242</v>
      </c>
      <c r="AM9" s="107">
        <v>-145444</v>
      </c>
      <c r="AN9" s="107"/>
      <c r="AO9" s="107"/>
      <c r="AP9" s="108"/>
      <c r="AQ9" s="108"/>
      <c r="AR9" s="108"/>
      <c r="AS9" s="108">
        <v>-1431758</v>
      </c>
      <c r="AT9" s="108">
        <v>194213615</v>
      </c>
    </row>
    <row r="10" spans="2:46" x14ac:dyDescent="0.35">
      <c r="B10" s="104" t="s">
        <v>140</v>
      </c>
      <c r="C10" s="109" t="s">
        <v>141</v>
      </c>
      <c r="D10" s="104" t="s">
        <v>137</v>
      </c>
      <c r="E10" s="110">
        <v>96643545.989999995</v>
      </c>
      <c r="F10" s="111">
        <v>-5795827.8099999996</v>
      </c>
      <c r="G10" s="107"/>
      <c r="H10" s="107"/>
      <c r="I10" s="107">
        <v>-20974.53</v>
      </c>
      <c r="J10" s="107"/>
      <c r="K10" s="107">
        <v>594999.98</v>
      </c>
      <c r="L10" s="107">
        <v>13023.78</v>
      </c>
      <c r="M10" s="107"/>
      <c r="N10" s="107">
        <v>-187839</v>
      </c>
      <c r="O10" s="107"/>
      <c r="P10" s="107"/>
      <c r="Q10" s="107"/>
      <c r="R10" s="107">
        <v>-127674.03</v>
      </c>
      <c r="S10" s="107"/>
      <c r="T10" s="107"/>
      <c r="U10" s="107">
        <v>-2141574.67</v>
      </c>
      <c r="V10" s="107">
        <v>2141033.5499999998</v>
      </c>
      <c r="W10" s="107"/>
      <c r="X10" s="107"/>
      <c r="Y10" s="107"/>
      <c r="Z10" s="107">
        <v>-1021693.32</v>
      </c>
      <c r="AA10" s="107"/>
      <c r="AB10" s="107"/>
      <c r="AC10" s="107"/>
      <c r="AD10" s="107"/>
      <c r="AE10" s="107"/>
      <c r="AF10" s="107"/>
      <c r="AG10" s="107">
        <v>-293277</v>
      </c>
      <c r="AH10" s="107"/>
      <c r="AI10" s="107"/>
      <c r="AJ10" s="107"/>
      <c r="AK10" s="107"/>
      <c r="AL10" s="107">
        <v>-13192667.51</v>
      </c>
      <c r="AM10" s="107"/>
      <c r="AN10" s="107">
        <v>-1587745.55</v>
      </c>
      <c r="AO10" s="107"/>
      <c r="AP10" s="108"/>
      <c r="AQ10" s="108"/>
      <c r="AR10" s="108"/>
      <c r="AS10" s="108"/>
      <c r="AT10" s="108">
        <v>75023329.879999995</v>
      </c>
    </row>
    <row r="11" spans="2:46" x14ac:dyDescent="0.35">
      <c r="B11" s="104" t="s">
        <v>142</v>
      </c>
      <c r="C11" s="109" t="s">
        <v>143</v>
      </c>
      <c r="D11" s="104" t="s">
        <v>130</v>
      </c>
      <c r="E11" s="110">
        <v>282023035</v>
      </c>
      <c r="F11" s="111">
        <v>-18084514</v>
      </c>
      <c r="G11" s="107"/>
      <c r="H11" s="107"/>
      <c r="I11" s="107">
        <v>-8030</v>
      </c>
      <c r="J11" s="107">
        <v>18045</v>
      </c>
      <c r="K11" s="107">
        <v>3556000</v>
      </c>
      <c r="L11" s="107">
        <v>-8938</v>
      </c>
      <c r="M11" s="107"/>
      <c r="N11" s="107">
        <v>-79267</v>
      </c>
      <c r="O11" s="107"/>
      <c r="P11" s="107"/>
      <c r="Q11" s="107"/>
      <c r="R11" s="107">
        <v>-206826</v>
      </c>
      <c r="S11" s="107">
        <v>16830</v>
      </c>
      <c r="T11" s="107"/>
      <c r="U11" s="107">
        <v>-2197121</v>
      </c>
      <c r="V11" s="107">
        <v>2197090</v>
      </c>
      <c r="W11" s="107"/>
      <c r="X11" s="107"/>
      <c r="Y11" s="107"/>
      <c r="Z11" s="107"/>
      <c r="AA11" s="107"/>
      <c r="AB11" s="107"/>
      <c r="AC11" s="107"/>
      <c r="AD11" s="107">
        <v>-817711.43674241996</v>
      </c>
      <c r="AE11" s="107">
        <v>-175291.44781424999</v>
      </c>
      <c r="AF11" s="107"/>
      <c r="AG11" s="107">
        <v>-4593460.3914232496</v>
      </c>
      <c r="AH11" s="107">
        <v>-1059975.04353647</v>
      </c>
      <c r="AI11" s="107"/>
      <c r="AJ11" s="107">
        <v>-2915861.0443700701</v>
      </c>
      <c r="AK11" s="107">
        <v>-228084.10826663999</v>
      </c>
      <c r="AL11" s="107"/>
      <c r="AM11" s="107">
        <v>-964164.18998999998</v>
      </c>
      <c r="AN11" s="107"/>
      <c r="AO11" s="107"/>
      <c r="AP11" s="108"/>
      <c r="AQ11" s="108"/>
      <c r="AR11" s="108"/>
      <c r="AS11" s="108"/>
      <c r="AT11" s="108">
        <v>256471756.33785689</v>
      </c>
    </row>
    <row r="12" spans="2:46" x14ac:dyDescent="0.35">
      <c r="B12" s="104" t="s">
        <v>144</v>
      </c>
      <c r="C12" s="109" t="s">
        <v>145</v>
      </c>
      <c r="D12" s="104" t="s">
        <v>130</v>
      </c>
      <c r="E12" s="110">
        <v>1975734940</v>
      </c>
      <c r="F12" s="111">
        <v>-202791000</v>
      </c>
      <c r="G12" s="107"/>
      <c r="H12" s="107"/>
      <c r="I12" s="107">
        <v>-110000</v>
      </c>
      <c r="J12" s="107">
        <v>64163000</v>
      </c>
      <c r="K12" s="107">
        <v>6402000</v>
      </c>
      <c r="L12" s="107">
        <v>6674000</v>
      </c>
      <c r="M12" s="107">
        <v>-15138259</v>
      </c>
      <c r="N12" s="107"/>
      <c r="O12" s="107"/>
      <c r="P12" s="107"/>
      <c r="Q12" s="107"/>
      <c r="R12" s="107">
        <v>-3724225</v>
      </c>
      <c r="S12" s="107">
        <v>4779686</v>
      </c>
      <c r="T12" s="107"/>
      <c r="U12" s="107">
        <v>-18324000</v>
      </c>
      <c r="V12" s="107">
        <v>17670874</v>
      </c>
      <c r="W12" s="107"/>
      <c r="X12" s="107"/>
      <c r="Y12" s="107">
        <v>41763000</v>
      </c>
      <c r="Z12" s="107">
        <v>-38218459</v>
      </c>
      <c r="AA12" s="107"/>
      <c r="AB12" s="107"/>
      <c r="AC12" s="107"/>
      <c r="AD12" s="107"/>
      <c r="AE12" s="107"/>
      <c r="AF12" s="107"/>
      <c r="AG12" s="107">
        <v>-75626203</v>
      </c>
      <c r="AH12" s="107">
        <v>-29415167</v>
      </c>
      <c r="AI12" s="107"/>
      <c r="AJ12" s="107">
        <v>-2788697</v>
      </c>
      <c r="AK12" s="107"/>
      <c r="AL12" s="107"/>
      <c r="AM12" s="107">
        <v>-8240468</v>
      </c>
      <c r="AN12" s="107"/>
      <c r="AO12" s="107"/>
      <c r="AP12" s="108"/>
      <c r="AQ12" s="108">
        <v>-638598</v>
      </c>
      <c r="AR12" s="108">
        <v>-61997</v>
      </c>
      <c r="AS12" s="108"/>
      <c r="AT12" s="108">
        <v>1722110427</v>
      </c>
    </row>
    <row r="13" spans="2:46" x14ac:dyDescent="0.35">
      <c r="B13" s="104" t="s">
        <v>146</v>
      </c>
      <c r="C13" s="109" t="s">
        <v>147</v>
      </c>
      <c r="D13" s="104" t="s">
        <v>130</v>
      </c>
      <c r="E13" s="110">
        <v>847986238.72000003</v>
      </c>
      <c r="F13" s="111">
        <v>-79251535.700000003</v>
      </c>
      <c r="G13" s="107"/>
      <c r="H13" s="107">
        <v>-92411.24</v>
      </c>
      <c r="I13" s="107">
        <v>-87468.4</v>
      </c>
      <c r="J13" s="107">
        <v>6070379.4400000004</v>
      </c>
      <c r="K13" s="107">
        <v>10532000</v>
      </c>
      <c r="L13" s="107">
        <v>527518.76</v>
      </c>
      <c r="M13" s="107"/>
      <c r="N13" s="107">
        <v>-8501248</v>
      </c>
      <c r="O13" s="107"/>
      <c r="P13" s="107"/>
      <c r="Q13" s="107"/>
      <c r="R13" s="107">
        <v>-838878.19</v>
      </c>
      <c r="S13" s="107">
        <v>9941464.4499999993</v>
      </c>
      <c r="T13" s="107"/>
      <c r="U13" s="107">
        <v>-9428365.3599999994</v>
      </c>
      <c r="V13" s="107">
        <v>9428194.9199999999</v>
      </c>
      <c r="W13" s="107"/>
      <c r="X13" s="107"/>
      <c r="Y13" s="107"/>
      <c r="Z13" s="107"/>
      <c r="AA13" s="107">
        <v>-2686988.82</v>
      </c>
      <c r="AB13" s="107"/>
      <c r="AC13" s="107"/>
      <c r="AD13" s="107">
        <v>-6608699.6500000004</v>
      </c>
      <c r="AE13" s="107">
        <v>-402127</v>
      </c>
      <c r="AF13" s="107">
        <v>-5689439.6200000001</v>
      </c>
      <c r="AG13" s="107">
        <v>-30931952.309999999</v>
      </c>
      <c r="AH13" s="107">
        <v>-11756725.48</v>
      </c>
      <c r="AI13" s="107"/>
      <c r="AJ13" s="107"/>
      <c r="AK13" s="107">
        <v>-3150494.13</v>
      </c>
      <c r="AL13" s="107"/>
      <c r="AM13" s="107">
        <v>-3046696.95</v>
      </c>
      <c r="AN13" s="107"/>
      <c r="AO13" s="107"/>
      <c r="AP13" s="108"/>
      <c r="AQ13" s="108"/>
      <c r="AR13" s="108"/>
      <c r="AS13" s="108"/>
      <c r="AT13" s="108">
        <v>722012765.43999994</v>
      </c>
    </row>
    <row r="14" spans="2:46" x14ac:dyDescent="0.35">
      <c r="B14" s="104" t="s">
        <v>148</v>
      </c>
      <c r="C14" s="109" t="s">
        <v>149</v>
      </c>
      <c r="D14" s="104" t="s">
        <v>150</v>
      </c>
      <c r="E14" s="110">
        <v>454856718</v>
      </c>
      <c r="F14" s="111">
        <v>-45399243</v>
      </c>
      <c r="G14" s="107"/>
      <c r="H14" s="107"/>
      <c r="I14" s="107">
        <v>-452000</v>
      </c>
      <c r="J14" s="107">
        <v>3050025</v>
      </c>
      <c r="K14" s="107">
        <v>4828000</v>
      </c>
      <c r="L14" s="107">
        <v>-928000</v>
      </c>
      <c r="M14" s="107"/>
      <c r="N14" s="107">
        <v>-4114000</v>
      </c>
      <c r="O14" s="107"/>
      <c r="P14" s="107">
        <v>-1421000</v>
      </c>
      <c r="Q14" s="107"/>
      <c r="R14" s="107">
        <v>-4000</v>
      </c>
      <c r="S14" s="107"/>
      <c r="T14" s="107"/>
      <c r="U14" s="107">
        <v>-23117172</v>
      </c>
      <c r="V14" s="107">
        <v>23147000</v>
      </c>
      <c r="W14" s="107"/>
      <c r="X14" s="107"/>
      <c r="Y14" s="107"/>
      <c r="Z14" s="107">
        <v>-1568268</v>
      </c>
      <c r="AA14" s="107"/>
      <c r="AB14" s="107"/>
      <c r="AC14" s="107"/>
      <c r="AD14" s="107"/>
      <c r="AE14" s="107"/>
      <c r="AF14" s="107">
        <v>-432622</v>
      </c>
      <c r="AG14" s="107">
        <v>-2449565</v>
      </c>
      <c r="AH14" s="107">
        <v>-1664225</v>
      </c>
      <c r="AI14" s="107">
        <v>-6058196</v>
      </c>
      <c r="AJ14" s="107"/>
      <c r="AK14" s="107">
        <v>-6824067</v>
      </c>
      <c r="AL14" s="107">
        <v>-4844825</v>
      </c>
      <c r="AM14" s="107">
        <v>-2157230</v>
      </c>
      <c r="AN14" s="107"/>
      <c r="AO14" s="107"/>
      <c r="AP14" s="108"/>
      <c r="AQ14" s="108"/>
      <c r="AR14" s="108"/>
      <c r="AS14" s="108">
        <v>-41551411</v>
      </c>
      <c r="AT14" s="108">
        <v>342895919</v>
      </c>
    </row>
    <row r="15" spans="2:46" x14ac:dyDescent="0.35">
      <c r="B15" s="104" t="s">
        <v>151</v>
      </c>
      <c r="C15" s="109" t="s">
        <v>152</v>
      </c>
      <c r="D15" s="104" t="s">
        <v>130</v>
      </c>
      <c r="E15" s="110">
        <v>491136471</v>
      </c>
      <c r="F15" s="111">
        <v>-55714955</v>
      </c>
      <c r="G15" s="107"/>
      <c r="H15" s="107"/>
      <c r="I15" s="107">
        <v>-54733</v>
      </c>
      <c r="J15" s="107"/>
      <c r="K15" s="107">
        <v>5344000</v>
      </c>
      <c r="L15" s="107">
        <v>1185</v>
      </c>
      <c r="M15" s="107"/>
      <c r="N15" s="107">
        <v>55234</v>
      </c>
      <c r="O15" s="107"/>
      <c r="P15" s="107"/>
      <c r="Q15" s="107"/>
      <c r="R15" s="107">
        <v>-512177</v>
      </c>
      <c r="S15" s="107">
        <v>126564</v>
      </c>
      <c r="T15" s="107"/>
      <c r="U15" s="107">
        <v>-517000</v>
      </c>
      <c r="V15" s="107"/>
      <c r="W15" s="107"/>
      <c r="X15" s="107"/>
      <c r="Y15" s="107"/>
      <c r="Z15" s="107">
        <v>-1366682</v>
      </c>
      <c r="AA15" s="107"/>
      <c r="AB15" s="107"/>
      <c r="AC15" s="107"/>
      <c r="AD15" s="107">
        <v>-3879928</v>
      </c>
      <c r="AE15" s="107"/>
      <c r="AF15" s="107">
        <v>-20425</v>
      </c>
      <c r="AG15" s="107">
        <v>-3423324</v>
      </c>
      <c r="AH15" s="107">
        <v>-112292</v>
      </c>
      <c r="AI15" s="107"/>
      <c r="AJ15" s="107"/>
      <c r="AK15" s="107"/>
      <c r="AL15" s="107"/>
      <c r="AM15" s="107">
        <v>-2728791</v>
      </c>
      <c r="AN15" s="107">
        <v>-2421561</v>
      </c>
      <c r="AO15" s="107"/>
      <c r="AP15" s="108"/>
      <c r="AQ15" s="108"/>
      <c r="AR15" s="108"/>
      <c r="AS15" s="108"/>
      <c r="AT15" s="108">
        <v>425911586</v>
      </c>
    </row>
    <row r="16" spans="2:46" x14ac:dyDescent="0.35">
      <c r="B16" s="104" t="s">
        <v>153</v>
      </c>
      <c r="C16" s="109" t="s">
        <v>154</v>
      </c>
      <c r="D16" s="104" t="s">
        <v>130</v>
      </c>
      <c r="E16" s="110">
        <v>237413000</v>
      </c>
      <c r="F16" s="111">
        <v>-31007000</v>
      </c>
      <c r="G16" s="107"/>
      <c r="H16" s="107"/>
      <c r="I16" s="107">
        <v>-12000</v>
      </c>
      <c r="J16" s="107">
        <v>305000</v>
      </c>
      <c r="K16" s="107">
        <v>1793000</v>
      </c>
      <c r="L16" s="107">
        <v>460000</v>
      </c>
      <c r="M16" s="107"/>
      <c r="N16" s="107">
        <v>-68000</v>
      </c>
      <c r="O16" s="107"/>
      <c r="P16" s="107"/>
      <c r="Q16" s="107"/>
      <c r="R16" s="107">
        <v>-483481</v>
      </c>
      <c r="S16" s="107">
        <v>402000</v>
      </c>
      <c r="T16" s="107"/>
      <c r="U16" s="107">
        <v>-3307000</v>
      </c>
      <c r="V16" s="107">
        <v>3112000</v>
      </c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>
        <v>-2748728</v>
      </c>
      <c r="AH16" s="107">
        <v>-692952</v>
      </c>
      <c r="AI16" s="107"/>
      <c r="AJ16" s="107"/>
      <c r="AK16" s="107"/>
      <c r="AL16" s="107">
        <v>-318413</v>
      </c>
      <c r="AM16" s="107">
        <v>-1293457</v>
      </c>
      <c r="AN16" s="107"/>
      <c r="AO16" s="107">
        <v>-294000</v>
      </c>
      <c r="AP16" s="108"/>
      <c r="AQ16" s="108"/>
      <c r="AR16" s="108"/>
      <c r="AS16" s="108">
        <v>-23746802</v>
      </c>
      <c r="AT16" s="108">
        <v>179513167</v>
      </c>
    </row>
    <row r="17" spans="2:46" x14ac:dyDescent="0.35">
      <c r="B17" s="104" t="s">
        <v>155</v>
      </c>
      <c r="C17" s="109" t="s">
        <v>156</v>
      </c>
      <c r="D17" s="104" t="s">
        <v>130</v>
      </c>
      <c r="E17" s="110">
        <v>1050033028.8</v>
      </c>
      <c r="F17" s="111">
        <v>-134259266.37</v>
      </c>
      <c r="G17" s="107"/>
      <c r="H17" s="107"/>
      <c r="I17" s="107">
        <v>-90000</v>
      </c>
      <c r="J17" s="107">
        <v>2068000</v>
      </c>
      <c r="K17" s="107">
        <v>11929000</v>
      </c>
      <c r="L17" s="107">
        <v>66000</v>
      </c>
      <c r="M17" s="107"/>
      <c r="N17" s="107">
        <v>-13035000</v>
      </c>
      <c r="O17" s="107"/>
      <c r="P17" s="107"/>
      <c r="Q17" s="107"/>
      <c r="R17" s="107">
        <v>-2253177.87</v>
      </c>
      <c r="S17" s="107">
        <v>17178811.699999999</v>
      </c>
      <c r="T17" s="107"/>
      <c r="U17" s="107">
        <v>-5219172.59</v>
      </c>
      <c r="V17" s="107">
        <v>2135321.14</v>
      </c>
      <c r="W17" s="107"/>
      <c r="X17" s="107"/>
      <c r="Y17" s="107"/>
      <c r="Z17" s="107">
        <v>-885767.2</v>
      </c>
      <c r="AA17" s="107">
        <v>-2475361.19</v>
      </c>
      <c r="AB17" s="107"/>
      <c r="AC17" s="107">
        <v>-761642.41</v>
      </c>
      <c r="AD17" s="107">
        <v>-1836865.48</v>
      </c>
      <c r="AE17" s="107"/>
      <c r="AF17" s="107"/>
      <c r="AG17" s="107">
        <v>-60128385.57</v>
      </c>
      <c r="AH17" s="107">
        <v>-171882.66</v>
      </c>
      <c r="AI17" s="107"/>
      <c r="AJ17" s="107"/>
      <c r="AK17" s="107"/>
      <c r="AL17" s="107">
        <v>-277968.59000000003</v>
      </c>
      <c r="AM17" s="107">
        <v>-12636543.66</v>
      </c>
      <c r="AN17" s="107">
        <v>-9396101.1999999993</v>
      </c>
      <c r="AO17" s="107"/>
      <c r="AP17" s="108">
        <v>-2217358.5099999998</v>
      </c>
      <c r="AQ17" s="108"/>
      <c r="AR17" s="108"/>
      <c r="AS17" s="108">
        <v>-219709.55</v>
      </c>
      <c r="AT17" s="108">
        <v>837545958.78999996</v>
      </c>
    </row>
    <row r="18" spans="2:46" x14ac:dyDescent="0.35">
      <c r="B18" s="104" t="s">
        <v>157</v>
      </c>
      <c r="C18" s="109" t="s">
        <v>158</v>
      </c>
      <c r="D18" s="104" t="s">
        <v>130</v>
      </c>
      <c r="E18" s="110">
        <v>592287000</v>
      </c>
      <c r="F18" s="111">
        <v>-57860000</v>
      </c>
      <c r="G18" s="107">
        <v>117500</v>
      </c>
      <c r="H18" s="107">
        <v>-992523</v>
      </c>
      <c r="I18" s="107">
        <v>-19000</v>
      </c>
      <c r="J18" s="107">
        <v>2896000</v>
      </c>
      <c r="K18" s="107">
        <v>4549000</v>
      </c>
      <c r="L18" s="107">
        <v>639000</v>
      </c>
      <c r="M18" s="107"/>
      <c r="N18" s="107">
        <v>863000</v>
      </c>
      <c r="O18" s="107"/>
      <c r="P18" s="107"/>
      <c r="Q18" s="107"/>
      <c r="R18" s="107">
        <v>-1000000</v>
      </c>
      <c r="S18" s="107">
        <v>299000</v>
      </c>
      <c r="T18" s="107"/>
      <c r="U18" s="107">
        <v>-3763876</v>
      </c>
      <c r="V18" s="107">
        <v>3763000</v>
      </c>
      <c r="W18" s="107"/>
      <c r="X18" s="107"/>
      <c r="Y18" s="107"/>
      <c r="Z18" s="107">
        <v>-1128782</v>
      </c>
      <c r="AA18" s="107"/>
      <c r="AB18" s="107"/>
      <c r="AC18" s="107">
        <v>-1847</v>
      </c>
      <c r="AD18" s="107">
        <v>-3238311</v>
      </c>
      <c r="AE18" s="107"/>
      <c r="AF18" s="107">
        <v>-831944</v>
      </c>
      <c r="AG18" s="107">
        <v>-8032176</v>
      </c>
      <c r="AH18" s="107">
        <v>-2871494</v>
      </c>
      <c r="AI18" s="107">
        <v>-19515026</v>
      </c>
      <c r="AJ18" s="107"/>
      <c r="AK18" s="107">
        <v>-37803166</v>
      </c>
      <c r="AL18" s="107">
        <v>-55114402</v>
      </c>
      <c r="AM18" s="107">
        <v>-472631</v>
      </c>
      <c r="AN18" s="107">
        <v>-2338292</v>
      </c>
      <c r="AO18" s="107"/>
      <c r="AP18" s="108"/>
      <c r="AQ18" s="108"/>
      <c r="AR18" s="108"/>
      <c r="AS18" s="108">
        <v>-35180341</v>
      </c>
      <c r="AT18" s="108">
        <v>375249689</v>
      </c>
    </row>
    <row r="19" spans="2:46" x14ac:dyDescent="0.35">
      <c r="B19" s="104" t="s">
        <v>159</v>
      </c>
      <c r="C19" s="109" t="s">
        <v>160</v>
      </c>
      <c r="D19" s="104" t="s">
        <v>130</v>
      </c>
      <c r="E19" s="110">
        <v>538785637</v>
      </c>
      <c r="F19" s="111">
        <v>-64399127</v>
      </c>
      <c r="G19" s="107"/>
      <c r="H19" s="107"/>
      <c r="I19" s="107">
        <v>-45776</v>
      </c>
      <c r="J19" s="107">
        <v>316694</v>
      </c>
      <c r="K19" s="107">
        <v>3598311</v>
      </c>
      <c r="L19" s="107">
        <v>40755</v>
      </c>
      <c r="M19" s="107"/>
      <c r="N19" s="107">
        <v>-10600266</v>
      </c>
      <c r="O19" s="107"/>
      <c r="P19" s="107"/>
      <c r="Q19" s="107"/>
      <c r="R19" s="107">
        <v>-298336</v>
      </c>
      <c r="S19" s="107">
        <v>1004264</v>
      </c>
      <c r="T19" s="107"/>
      <c r="U19" s="107">
        <v>-5986364</v>
      </c>
      <c r="V19" s="107">
        <v>6028000</v>
      </c>
      <c r="W19" s="107"/>
      <c r="X19" s="107"/>
      <c r="Y19" s="107"/>
      <c r="Z19" s="107"/>
      <c r="AA19" s="107"/>
      <c r="AB19" s="107"/>
      <c r="AC19" s="107"/>
      <c r="AD19" s="107">
        <v>-4413835</v>
      </c>
      <c r="AE19" s="107">
        <v>-1045932</v>
      </c>
      <c r="AF19" s="107"/>
      <c r="AG19" s="107">
        <v>-12378774</v>
      </c>
      <c r="AH19" s="107"/>
      <c r="AI19" s="107"/>
      <c r="AJ19" s="107"/>
      <c r="AK19" s="107"/>
      <c r="AL19" s="107"/>
      <c r="AM19" s="107">
        <v>-448581</v>
      </c>
      <c r="AN19" s="107"/>
      <c r="AO19" s="107"/>
      <c r="AP19" s="108"/>
      <c r="AQ19" s="108"/>
      <c r="AR19" s="108"/>
      <c r="AS19" s="108"/>
      <c r="AT19" s="108">
        <v>450156670</v>
      </c>
    </row>
    <row r="20" spans="2:46" x14ac:dyDescent="0.35">
      <c r="B20" s="104" t="s">
        <v>161</v>
      </c>
      <c r="C20" s="109" t="s">
        <v>162</v>
      </c>
      <c r="D20" s="104" t="s">
        <v>130</v>
      </c>
      <c r="E20" s="110">
        <v>1401166235</v>
      </c>
      <c r="F20" s="111">
        <v>-103470000</v>
      </c>
      <c r="G20" s="107"/>
      <c r="H20" s="107"/>
      <c r="I20" s="107">
        <v>-158149</v>
      </c>
      <c r="J20" s="107">
        <v>11797661.390000001</v>
      </c>
      <c r="K20" s="107">
        <v>15590000</v>
      </c>
      <c r="L20" s="107">
        <v>2402000</v>
      </c>
      <c r="M20" s="107"/>
      <c r="N20" s="107">
        <v>979000</v>
      </c>
      <c r="O20" s="107"/>
      <c r="P20" s="107"/>
      <c r="Q20" s="107"/>
      <c r="R20" s="107">
        <v>-1130872.3</v>
      </c>
      <c r="S20" s="107">
        <v>4293000</v>
      </c>
      <c r="T20" s="107"/>
      <c r="U20" s="107">
        <v>-13926000</v>
      </c>
      <c r="V20" s="107">
        <v>12996000</v>
      </c>
      <c r="W20" s="107"/>
      <c r="X20" s="107"/>
      <c r="Y20" s="107"/>
      <c r="Z20" s="107">
        <v>-2452871.4500000002</v>
      </c>
      <c r="AA20" s="107"/>
      <c r="AB20" s="107"/>
      <c r="AC20" s="107">
        <v>-112408.76</v>
      </c>
      <c r="AD20" s="107">
        <v>-2227470.23</v>
      </c>
      <c r="AE20" s="107"/>
      <c r="AF20" s="107"/>
      <c r="AG20" s="107">
        <v>-24215809.760000002</v>
      </c>
      <c r="AH20" s="107">
        <v>-87334.51</v>
      </c>
      <c r="AI20" s="107"/>
      <c r="AJ20" s="107"/>
      <c r="AK20" s="107"/>
      <c r="AL20" s="107"/>
      <c r="AM20" s="107">
        <v>-4280435.0999999996</v>
      </c>
      <c r="AN20" s="107"/>
      <c r="AO20" s="107"/>
      <c r="AP20" s="108"/>
      <c r="AQ20" s="108"/>
      <c r="AR20" s="108"/>
      <c r="AS20" s="108"/>
      <c r="AT20" s="108">
        <v>1297162545.28</v>
      </c>
    </row>
    <row r="21" spans="2:46" x14ac:dyDescent="0.35">
      <c r="B21" s="104" t="s">
        <v>163</v>
      </c>
      <c r="C21" s="109" t="s">
        <v>164</v>
      </c>
      <c r="D21" s="104" t="s">
        <v>130</v>
      </c>
      <c r="E21" s="110">
        <v>1347009856.79</v>
      </c>
      <c r="F21" s="111">
        <v>-118698604.73</v>
      </c>
      <c r="G21" s="107"/>
      <c r="H21" s="107">
        <v>-20000000</v>
      </c>
      <c r="I21" s="107">
        <v>-78000</v>
      </c>
      <c r="J21" s="107">
        <v>4788000</v>
      </c>
      <c r="K21" s="107">
        <v>15001000</v>
      </c>
      <c r="L21" s="107">
        <v>236500</v>
      </c>
      <c r="M21" s="107">
        <v>-6400000</v>
      </c>
      <c r="N21" s="107">
        <v>-4205000</v>
      </c>
      <c r="O21" s="107"/>
      <c r="P21" s="107"/>
      <c r="Q21" s="107"/>
      <c r="R21" s="107">
        <v>-726000</v>
      </c>
      <c r="S21" s="107">
        <v>1384000</v>
      </c>
      <c r="T21" s="107"/>
      <c r="U21" s="107">
        <v>-10017000</v>
      </c>
      <c r="V21" s="107">
        <v>10016604.73</v>
      </c>
      <c r="W21" s="107"/>
      <c r="X21" s="107"/>
      <c r="Y21" s="107"/>
      <c r="Z21" s="107">
        <v>-14551205.279999999</v>
      </c>
      <c r="AA21" s="107"/>
      <c r="AB21" s="107"/>
      <c r="AC21" s="107">
        <v>-344805.77205297002</v>
      </c>
      <c r="AD21" s="107">
        <v>-11723102.0495045</v>
      </c>
      <c r="AE21" s="107"/>
      <c r="AF21" s="107"/>
      <c r="AG21" s="107">
        <v>-130464259.776824</v>
      </c>
      <c r="AH21" s="107">
        <v>-13121844.097865701</v>
      </c>
      <c r="AI21" s="107"/>
      <c r="AJ21" s="107">
        <v>-1599263.8514567199</v>
      </c>
      <c r="AK21" s="107"/>
      <c r="AL21" s="107"/>
      <c r="AM21" s="107">
        <v>-23448453.9851267</v>
      </c>
      <c r="AN21" s="107">
        <v>-5059858.4000000004</v>
      </c>
      <c r="AO21" s="107"/>
      <c r="AP21" s="108"/>
      <c r="AQ21" s="108"/>
      <c r="AR21" s="108"/>
      <c r="AS21" s="108">
        <v>-1466260.6730697099</v>
      </c>
      <c r="AT21" s="108">
        <v>1016532302.9040996</v>
      </c>
    </row>
    <row r="22" spans="2:46" x14ac:dyDescent="0.35">
      <c r="B22" s="104" t="s">
        <v>165</v>
      </c>
      <c r="C22" s="109" t="s">
        <v>166</v>
      </c>
      <c r="D22" s="104" t="s">
        <v>130</v>
      </c>
      <c r="E22" s="110">
        <v>173949993.419999</v>
      </c>
      <c r="F22" s="111">
        <v>-11992571.140000001</v>
      </c>
      <c r="G22" s="107"/>
      <c r="H22" s="107"/>
      <c r="I22" s="107">
        <v>-25453.91</v>
      </c>
      <c r="J22" s="107">
        <v>103020.91</v>
      </c>
      <c r="K22" s="107">
        <v>3233000</v>
      </c>
      <c r="L22" s="107">
        <v>93580</v>
      </c>
      <c r="M22" s="107"/>
      <c r="N22" s="107">
        <v>-642402.30000000005</v>
      </c>
      <c r="O22" s="107"/>
      <c r="P22" s="107"/>
      <c r="Q22" s="107"/>
      <c r="R22" s="107"/>
      <c r="S22" s="107">
        <v>283000</v>
      </c>
      <c r="T22" s="107">
        <v>646986</v>
      </c>
      <c r="U22" s="107">
        <v>-1010779.91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7">
        <v>-2948217.4058749499</v>
      </c>
      <c r="AF22" s="107"/>
      <c r="AG22" s="107">
        <v>-4443855.3384070601</v>
      </c>
      <c r="AH22" s="107">
        <v>-3479565.74</v>
      </c>
      <c r="AI22" s="107"/>
      <c r="AJ22" s="107"/>
      <c r="AK22" s="107"/>
      <c r="AL22" s="107"/>
      <c r="AM22" s="107">
        <v>-8073524.4305428304</v>
      </c>
      <c r="AN22" s="107"/>
      <c r="AO22" s="107"/>
      <c r="AP22" s="108"/>
      <c r="AQ22" s="108"/>
      <c r="AR22" s="108"/>
      <c r="AS22" s="108"/>
      <c r="AT22" s="108">
        <v>145693210.15517414</v>
      </c>
    </row>
    <row r="23" spans="2:46" x14ac:dyDescent="0.35">
      <c r="B23" s="104" t="s">
        <v>167</v>
      </c>
      <c r="C23" s="109" t="s">
        <v>168</v>
      </c>
      <c r="D23" s="104" t="s">
        <v>130</v>
      </c>
      <c r="E23" s="110">
        <v>385016599</v>
      </c>
      <c r="F23" s="111">
        <v>-60527950</v>
      </c>
      <c r="G23" s="107"/>
      <c r="H23" s="107"/>
      <c r="I23" s="107">
        <v>-68384</v>
      </c>
      <c r="J23" s="107">
        <v>6053237</v>
      </c>
      <c r="K23" s="107">
        <v>1952000</v>
      </c>
      <c r="L23" s="107">
        <v>247821</v>
      </c>
      <c r="M23" s="107"/>
      <c r="N23" s="107">
        <v>8415296</v>
      </c>
      <c r="O23" s="107"/>
      <c r="P23" s="107"/>
      <c r="Q23" s="107"/>
      <c r="R23" s="107">
        <v>-213243</v>
      </c>
      <c r="S23" s="107">
        <v>55984</v>
      </c>
      <c r="T23" s="107"/>
      <c r="U23" s="107">
        <v>-6522487</v>
      </c>
      <c r="V23" s="107">
        <v>6372868</v>
      </c>
      <c r="W23" s="107"/>
      <c r="X23" s="107"/>
      <c r="Y23" s="107"/>
      <c r="Z23" s="107"/>
      <c r="AA23" s="107"/>
      <c r="AB23" s="107"/>
      <c r="AC23" s="107"/>
      <c r="AD23" s="107"/>
      <c r="AE23" s="107"/>
      <c r="AF23" s="107">
        <v>-606711</v>
      </c>
      <c r="AG23" s="107">
        <v>-4569025</v>
      </c>
      <c r="AH23" s="107">
        <v>-2162429</v>
      </c>
      <c r="AI23" s="107"/>
      <c r="AJ23" s="107"/>
      <c r="AK23" s="107"/>
      <c r="AL23" s="107">
        <v>-4671866</v>
      </c>
      <c r="AM23" s="107">
        <v>-95627</v>
      </c>
      <c r="AN23" s="107"/>
      <c r="AO23" s="107"/>
      <c r="AP23" s="108"/>
      <c r="AQ23" s="108"/>
      <c r="AR23" s="108">
        <v>-118181</v>
      </c>
      <c r="AS23" s="108">
        <v>-563775</v>
      </c>
      <c r="AT23" s="108">
        <v>327994127</v>
      </c>
    </row>
    <row r="24" spans="2:46" x14ac:dyDescent="0.35">
      <c r="B24" s="104" t="s">
        <v>169</v>
      </c>
      <c r="C24" s="109" t="s">
        <v>170</v>
      </c>
      <c r="D24" s="104" t="s">
        <v>130</v>
      </c>
      <c r="E24" s="110">
        <v>347532937.37</v>
      </c>
      <c r="F24" s="111">
        <v>-30749367.960000001</v>
      </c>
      <c r="G24" s="107"/>
      <c r="H24" s="107"/>
      <c r="I24" s="107">
        <v>-21.36</v>
      </c>
      <c r="J24" s="107">
        <v>1823306.14</v>
      </c>
      <c r="K24" s="107">
        <v>6944000</v>
      </c>
      <c r="L24" s="107">
        <v>2542000</v>
      </c>
      <c r="M24" s="107"/>
      <c r="N24" s="107">
        <v>-19043951.809999999</v>
      </c>
      <c r="O24" s="107"/>
      <c r="P24" s="107"/>
      <c r="Q24" s="107"/>
      <c r="R24" s="107">
        <v>-411524.27</v>
      </c>
      <c r="S24" s="107">
        <v>2035966.9</v>
      </c>
      <c r="T24" s="107"/>
      <c r="U24" s="107">
        <v>-1019000</v>
      </c>
      <c r="V24" s="107">
        <v>1019000</v>
      </c>
      <c r="W24" s="107"/>
      <c r="X24" s="107"/>
      <c r="Y24" s="107"/>
      <c r="Z24" s="107"/>
      <c r="AA24" s="107"/>
      <c r="AB24" s="107"/>
      <c r="AC24" s="107">
        <v>-38625</v>
      </c>
      <c r="AD24" s="107"/>
      <c r="AE24" s="107">
        <v>-1111119.94</v>
      </c>
      <c r="AF24" s="107"/>
      <c r="AG24" s="107">
        <v>-3393934.22</v>
      </c>
      <c r="AH24" s="107">
        <v>-1622150.32</v>
      </c>
      <c r="AI24" s="107"/>
      <c r="AJ24" s="107"/>
      <c r="AK24" s="107">
        <v>-1768449.45</v>
      </c>
      <c r="AL24" s="107"/>
      <c r="AM24" s="107">
        <v>-2294636.35</v>
      </c>
      <c r="AN24" s="107"/>
      <c r="AO24" s="107"/>
      <c r="AP24" s="108"/>
      <c r="AQ24" s="108"/>
      <c r="AR24" s="108"/>
      <c r="AS24" s="108"/>
      <c r="AT24" s="108">
        <v>300444429.73000002</v>
      </c>
    </row>
    <row r="25" spans="2:46" x14ac:dyDescent="0.35">
      <c r="B25" s="104" t="s">
        <v>171</v>
      </c>
      <c r="C25" s="109" t="s">
        <v>172</v>
      </c>
      <c r="D25" s="104" t="s">
        <v>150</v>
      </c>
      <c r="E25" s="110">
        <v>494950152.82999903</v>
      </c>
      <c r="F25" s="111">
        <v>-26845334.129999999</v>
      </c>
      <c r="G25" s="107"/>
      <c r="H25" s="107"/>
      <c r="I25" s="107">
        <v>-30623.59</v>
      </c>
      <c r="J25" s="107">
        <v>1566661.53</v>
      </c>
      <c r="K25" s="107">
        <v>2799000</v>
      </c>
      <c r="L25" s="107">
        <v>15000</v>
      </c>
      <c r="M25" s="107"/>
      <c r="N25" s="107">
        <v>-1622751.57</v>
      </c>
      <c r="O25" s="107"/>
      <c r="P25" s="107"/>
      <c r="Q25" s="107"/>
      <c r="R25" s="107"/>
      <c r="S25" s="107"/>
      <c r="T25" s="107"/>
      <c r="U25" s="107">
        <v>-7237833.5</v>
      </c>
      <c r="V25" s="107">
        <v>7323041.04</v>
      </c>
      <c r="W25" s="107"/>
      <c r="X25" s="107"/>
      <c r="Y25" s="107"/>
      <c r="Z25" s="107">
        <v>-3749775.5036999402</v>
      </c>
      <c r="AA25" s="107">
        <v>-2263769.64124694</v>
      </c>
      <c r="AB25" s="107"/>
      <c r="AC25" s="107"/>
      <c r="AD25" s="107"/>
      <c r="AE25" s="107">
        <v>-3518852.94519549</v>
      </c>
      <c r="AF25" s="107"/>
      <c r="AG25" s="107">
        <v>-1409395.54</v>
      </c>
      <c r="AH25" s="107">
        <v>-1153938.26</v>
      </c>
      <c r="AI25" s="107"/>
      <c r="AJ25" s="107"/>
      <c r="AK25" s="107">
        <v>-781519.23656532995</v>
      </c>
      <c r="AL25" s="107">
        <v>-35954808.355547197</v>
      </c>
      <c r="AM25" s="107">
        <v>-30288.37</v>
      </c>
      <c r="AN25" s="107">
        <v>-3620913.0982528399</v>
      </c>
      <c r="AO25" s="107"/>
      <c r="AP25" s="108"/>
      <c r="AQ25" s="108"/>
      <c r="AR25" s="108"/>
      <c r="AS25" s="108"/>
      <c r="AT25" s="108">
        <v>418434051.6594913</v>
      </c>
    </row>
    <row r="26" spans="2:46" x14ac:dyDescent="0.35">
      <c r="B26" s="104" t="s">
        <v>173</v>
      </c>
      <c r="C26" s="109" t="s">
        <v>174</v>
      </c>
      <c r="D26" s="104" t="s">
        <v>130</v>
      </c>
      <c r="E26" s="110">
        <v>388874000</v>
      </c>
      <c r="F26" s="111">
        <v>-34999000</v>
      </c>
      <c r="G26" s="107">
        <v>1819758</v>
      </c>
      <c r="H26" s="107">
        <v>-152344</v>
      </c>
      <c r="I26" s="107">
        <v>-59010</v>
      </c>
      <c r="J26" s="107">
        <v>3732000</v>
      </c>
      <c r="K26" s="107">
        <v>3296000</v>
      </c>
      <c r="L26" s="107"/>
      <c r="M26" s="107"/>
      <c r="N26" s="107">
        <v>-4279000</v>
      </c>
      <c r="O26" s="107"/>
      <c r="P26" s="107"/>
      <c r="Q26" s="107"/>
      <c r="R26" s="107">
        <v>-493010</v>
      </c>
      <c r="S26" s="107">
        <v>128000</v>
      </c>
      <c r="T26" s="107"/>
      <c r="U26" s="107">
        <v>-50000</v>
      </c>
      <c r="V26" s="107">
        <v>50000</v>
      </c>
      <c r="W26" s="107"/>
      <c r="X26" s="107"/>
      <c r="Y26" s="107"/>
      <c r="Z26" s="107">
        <v>-942186</v>
      </c>
      <c r="AA26" s="107"/>
      <c r="AB26" s="107">
        <v>132682</v>
      </c>
      <c r="AC26" s="107">
        <v>-450406</v>
      </c>
      <c r="AD26" s="107"/>
      <c r="AE26" s="107"/>
      <c r="AF26" s="107"/>
      <c r="AG26" s="107">
        <v>-6465265</v>
      </c>
      <c r="AH26" s="107">
        <v>-1647053</v>
      </c>
      <c r="AI26" s="107"/>
      <c r="AJ26" s="107"/>
      <c r="AK26" s="107"/>
      <c r="AL26" s="107"/>
      <c r="AM26" s="107">
        <v>-3576778</v>
      </c>
      <c r="AN26" s="107"/>
      <c r="AO26" s="107">
        <v>1591000</v>
      </c>
      <c r="AP26" s="108"/>
      <c r="AQ26" s="108">
        <v>-568507</v>
      </c>
      <c r="AR26" s="108"/>
      <c r="AS26" s="108"/>
      <c r="AT26" s="108">
        <v>345940881</v>
      </c>
    </row>
    <row r="27" spans="2:46" x14ac:dyDescent="0.35">
      <c r="B27" s="104" t="s">
        <v>175</v>
      </c>
      <c r="C27" s="109" t="s">
        <v>176</v>
      </c>
      <c r="D27" s="104" t="s">
        <v>130</v>
      </c>
      <c r="E27" s="110">
        <v>253280000</v>
      </c>
      <c r="F27" s="111">
        <v>-25928000</v>
      </c>
      <c r="G27" s="107"/>
      <c r="H27" s="107"/>
      <c r="I27" s="107">
        <v>-27000</v>
      </c>
      <c r="J27" s="107">
        <v>265000</v>
      </c>
      <c r="K27" s="107">
        <v>3069000</v>
      </c>
      <c r="L27" s="107">
        <v>4000</v>
      </c>
      <c r="M27" s="107"/>
      <c r="N27" s="107">
        <v>-43000</v>
      </c>
      <c r="O27" s="107"/>
      <c r="P27" s="107"/>
      <c r="Q27" s="107"/>
      <c r="R27" s="107">
        <v>-388000</v>
      </c>
      <c r="S27" s="107">
        <v>288000</v>
      </c>
      <c r="T27" s="107"/>
      <c r="U27" s="107">
        <v>-870000</v>
      </c>
      <c r="V27" s="107">
        <v>870000</v>
      </c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>
        <v>-3673893.65</v>
      </c>
      <c r="AH27" s="107"/>
      <c r="AI27" s="107"/>
      <c r="AJ27" s="107"/>
      <c r="AK27" s="107"/>
      <c r="AL27" s="107">
        <v>-872370.23</v>
      </c>
      <c r="AM27" s="107">
        <v>-4106427.77</v>
      </c>
      <c r="AN27" s="107"/>
      <c r="AO27" s="107"/>
      <c r="AP27" s="108"/>
      <c r="AQ27" s="108"/>
      <c r="AR27" s="108"/>
      <c r="AS27" s="108"/>
      <c r="AT27" s="108">
        <v>221867308.34999999</v>
      </c>
    </row>
    <row r="28" spans="2:46" x14ac:dyDescent="0.35">
      <c r="B28" s="104" t="s">
        <v>177</v>
      </c>
      <c r="C28" s="109" t="s">
        <v>178</v>
      </c>
      <c r="D28" s="104" t="s">
        <v>130</v>
      </c>
      <c r="E28" s="110">
        <v>350157641.659998</v>
      </c>
      <c r="F28" s="111">
        <v>-18538439.5</v>
      </c>
      <c r="G28" s="107"/>
      <c r="H28" s="107">
        <v>-541996</v>
      </c>
      <c r="I28" s="107">
        <v>-21020.47</v>
      </c>
      <c r="J28" s="107">
        <v>8240000.0300000003</v>
      </c>
      <c r="K28" s="107">
        <v>1298000</v>
      </c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>
        <v>-189455.17839230999</v>
      </c>
      <c r="AE28" s="107"/>
      <c r="AF28" s="107">
        <v>-372673.05525450001</v>
      </c>
      <c r="AG28" s="107">
        <v>-4626146.3415381899</v>
      </c>
      <c r="AH28" s="107">
        <v>-33853.35801874</v>
      </c>
      <c r="AI28" s="107"/>
      <c r="AJ28" s="107"/>
      <c r="AK28" s="107"/>
      <c r="AL28" s="107">
        <v>-4035969.72517341</v>
      </c>
      <c r="AM28" s="107">
        <v>-154797.48726314001</v>
      </c>
      <c r="AN28" s="107"/>
      <c r="AO28" s="107"/>
      <c r="AP28" s="108"/>
      <c r="AQ28" s="108"/>
      <c r="AR28" s="108">
        <v>-727732.55139375001</v>
      </c>
      <c r="AS28" s="108"/>
      <c r="AT28" s="108">
        <v>330453558.02296394</v>
      </c>
    </row>
    <row r="29" spans="2:46" x14ac:dyDescent="0.35">
      <c r="B29" s="104" t="s">
        <v>179</v>
      </c>
      <c r="C29" s="109" t="s">
        <v>180</v>
      </c>
      <c r="D29" s="104" t="s">
        <v>130</v>
      </c>
      <c r="E29" s="110">
        <v>458045882.50000101</v>
      </c>
      <c r="F29" s="111">
        <v>-41651020.479999997</v>
      </c>
      <c r="G29" s="107"/>
      <c r="H29" s="107"/>
      <c r="I29" s="107">
        <v>-35982.769999999997</v>
      </c>
      <c r="J29" s="107">
        <v>351293.23</v>
      </c>
      <c r="K29" s="107">
        <v>4471000</v>
      </c>
      <c r="L29" s="107">
        <v>244349.97</v>
      </c>
      <c r="M29" s="107"/>
      <c r="N29" s="107">
        <v>386967</v>
      </c>
      <c r="O29" s="107"/>
      <c r="P29" s="107"/>
      <c r="Q29" s="107"/>
      <c r="R29" s="107">
        <v>-374000</v>
      </c>
      <c r="S29" s="107">
        <v>492283.35</v>
      </c>
      <c r="T29" s="107"/>
      <c r="U29" s="107">
        <v>-4285235.1399999997</v>
      </c>
      <c r="V29" s="107">
        <v>4335768.38</v>
      </c>
      <c r="W29" s="107"/>
      <c r="X29" s="107"/>
      <c r="Y29" s="107"/>
      <c r="Z29" s="107">
        <v>-3120713.2205651002</v>
      </c>
      <c r="AA29" s="107"/>
      <c r="AB29" s="107"/>
      <c r="AC29" s="107">
        <v>-79057.83</v>
      </c>
      <c r="AD29" s="107">
        <v>-129457.39537379</v>
      </c>
      <c r="AE29" s="107">
        <v>-2867445.52288984</v>
      </c>
      <c r="AF29" s="107">
        <v>-804060.90487117996</v>
      </c>
      <c r="AG29" s="107">
        <v>-7006124.4338678196</v>
      </c>
      <c r="AH29" s="107">
        <v>-423418.75452417001</v>
      </c>
      <c r="AI29" s="107"/>
      <c r="AJ29" s="107"/>
      <c r="AK29" s="107">
        <v>-5137397.7116783904</v>
      </c>
      <c r="AL29" s="107"/>
      <c r="AM29" s="107">
        <v>-1856659.96539095</v>
      </c>
      <c r="AN29" s="107">
        <v>-3713548.19184699</v>
      </c>
      <c r="AO29" s="107">
        <v>-25091.27</v>
      </c>
      <c r="AP29" s="108"/>
      <c r="AQ29" s="108"/>
      <c r="AR29" s="108"/>
      <c r="AS29" s="108"/>
      <c r="AT29" s="108">
        <v>396818330.83899283</v>
      </c>
    </row>
    <row r="30" spans="2:46" x14ac:dyDescent="0.35">
      <c r="B30" s="104" t="s">
        <v>181</v>
      </c>
      <c r="C30" s="109" t="s">
        <v>182</v>
      </c>
      <c r="D30" s="104" t="s">
        <v>130</v>
      </c>
      <c r="E30" s="110">
        <v>503126227</v>
      </c>
      <c r="F30" s="111">
        <v>-78519517</v>
      </c>
      <c r="G30" s="107"/>
      <c r="H30" s="107">
        <v>-5252593</v>
      </c>
      <c r="I30" s="107">
        <v>-104491</v>
      </c>
      <c r="J30" s="107">
        <v>16810574</v>
      </c>
      <c r="K30" s="107"/>
      <c r="L30" s="107">
        <v>951227</v>
      </c>
      <c r="M30" s="107"/>
      <c r="N30" s="107">
        <v>4789213</v>
      </c>
      <c r="O30" s="107"/>
      <c r="P30" s="107"/>
      <c r="Q30" s="107"/>
      <c r="R30" s="107">
        <v>-459548</v>
      </c>
      <c r="S30" s="107">
        <v>175254</v>
      </c>
      <c r="T30" s="107"/>
      <c r="U30" s="107">
        <v>-7029700</v>
      </c>
      <c r="V30" s="107">
        <v>6983953</v>
      </c>
      <c r="W30" s="107"/>
      <c r="X30" s="107"/>
      <c r="Y30" s="107"/>
      <c r="Z30" s="107">
        <v>-5028050</v>
      </c>
      <c r="AA30" s="107"/>
      <c r="AB30" s="107">
        <v>272735</v>
      </c>
      <c r="AC30" s="107">
        <v>-182462</v>
      </c>
      <c r="AD30" s="107">
        <v>-671788.09078146995</v>
      </c>
      <c r="AE30" s="107">
        <v>-1203692.2788162101</v>
      </c>
      <c r="AF30" s="107">
        <v>-463726.00367586</v>
      </c>
      <c r="AG30" s="107">
        <v>-5904974.2003084002</v>
      </c>
      <c r="AH30" s="107">
        <v>-559451.75204210996</v>
      </c>
      <c r="AI30" s="107"/>
      <c r="AJ30" s="107"/>
      <c r="AK30" s="107">
        <v>-0.01</v>
      </c>
      <c r="AL30" s="107">
        <v>-2896761.1056574201</v>
      </c>
      <c r="AM30" s="107">
        <v>-4507215.4118632302</v>
      </c>
      <c r="AN30" s="107"/>
      <c r="AO30" s="107"/>
      <c r="AP30" s="108"/>
      <c r="AQ30" s="108">
        <v>-485749.99560940999</v>
      </c>
      <c r="AR30" s="108"/>
      <c r="AS30" s="108">
        <v>-663103.16756791004</v>
      </c>
      <c r="AT30" s="108">
        <v>419176359.98367798</v>
      </c>
    </row>
    <row r="31" spans="2:46" x14ac:dyDescent="0.35">
      <c r="B31" s="104" t="s">
        <v>183</v>
      </c>
      <c r="C31" s="109" t="s">
        <v>184</v>
      </c>
      <c r="D31" s="104" t="s">
        <v>130</v>
      </c>
      <c r="E31" s="110">
        <v>210164535.30074701</v>
      </c>
      <c r="F31" s="111">
        <v>-23404909.050000001</v>
      </c>
      <c r="G31" s="107"/>
      <c r="H31" s="107"/>
      <c r="I31" s="107">
        <v>-22577.77</v>
      </c>
      <c r="J31" s="107">
        <v>72000</v>
      </c>
      <c r="K31" s="107">
        <v>2079000</v>
      </c>
      <c r="L31" s="107">
        <v>230638.55</v>
      </c>
      <c r="M31" s="107"/>
      <c r="N31" s="107">
        <v>2510600</v>
      </c>
      <c r="O31" s="107"/>
      <c r="P31" s="107"/>
      <c r="Q31" s="107"/>
      <c r="R31" s="107">
        <v>-78000</v>
      </c>
      <c r="S31" s="107">
        <v>800286.99</v>
      </c>
      <c r="T31" s="107"/>
      <c r="U31" s="107">
        <v>-279036</v>
      </c>
      <c r="V31" s="107">
        <v>307000</v>
      </c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-29587246.412777402</v>
      </c>
      <c r="AH31" s="107"/>
      <c r="AI31" s="107"/>
      <c r="AJ31" s="107"/>
      <c r="AK31" s="107"/>
      <c r="AL31" s="107"/>
      <c r="AM31" s="107">
        <v>-23161818.332402401</v>
      </c>
      <c r="AN31" s="107"/>
      <c r="AO31" s="107"/>
      <c r="AP31" s="108"/>
      <c r="AQ31" s="108"/>
      <c r="AR31" s="108"/>
      <c r="AS31" s="108"/>
      <c r="AT31" s="108">
        <v>139630473.2755672</v>
      </c>
    </row>
    <row r="32" spans="2:46" x14ac:dyDescent="0.35">
      <c r="B32" s="104" t="s">
        <v>185</v>
      </c>
      <c r="C32" s="109" t="s">
        <v>186</v>
      </c>
      <c r="D32" s="104" t="s">
        <v>130</v>
      </c>
      <c r="E32" s="110">
        <v>379775236.16000003</v>
      </c>
      <c r="F32" s="111">
        <v>-48672000</v>
      </c>
      <c r="G32" s="107"/>
      <c r="H32" s="107">
        <v>-1266000</v>
      </c>
      <c r="I32" s="107">
        <v>-44000</v>
      </c>
      <c r="J32" s="107">
        <v>9300000</v>
      </c>
      <c r="K32" s="107">
        <v>1113000</v>
      </c>
      <c r="L32" s="107">
        <v>-84000</v>
      </c>
      <c r="M32" s="107"/>
      <c r="N32" s="107">
        <v>-1137000</v>
      </c>
      <c r="O32" s="107"/>
      <c r="P32" s="107"/>
      <c r="Q32" s="107"/>
      <c r="R32" s="107">
        <v>-2291000</v>
      </c>
      <c r="S32" s="107">
        <v>451000</v>
      </c>
      <c r="T32" s="107"/>
      <c r="U32" s="107">
        <v>-1691964</v>
      </c>
      <c r="V32" s="107">
        <v>1784000</v>
      </c>
      <c r="W32" s="107"/>
      <c r="X32" s="107"/>
      <c r="Y32" s="107"/>
      <c r="Z32" s="107">
        <v>-1324891.98</v>
      </c>
      <c r="AA32" s="107"/>
      <c r="AB32" s="107"/>
      <c r="AC32" s="107"/>
      <c r="AD32" s="107">
        <v>-691113.05</v>
      </c>
      <c r="AE32" s="107">
        <v>-1127276.45</v>
      </c>
      <c r="AF32" s="107">
        <v>-2550374.98</v>
      </c>
      <c r="AG32" s="107">
        <v>-25239324.640000001</v>
      </c>
      <c r="AH32" s="107">
        <v>-61949.86</v>
      </c>
      <c r="AI32" s="107"/>
      <c r="AJ32" s="107"/>
      <c r="AK32" s="107">
        <v>-2554846.87</v>
      </c>
      <c r="AL32" s="107"/>
      <c r="AM32" s="107">
        <v>-18699624.73</v>
      </c>
      <c r="AN32" s="107"/>
      <c r="AO32" s="107"/>
      <c r="AP32" s="108"/>
      <c r="AQ32" s="108"/>
      <c r="AR32" s="108"/>
      <c r="AS32" s="108"/>
      <c r="AT32" s="108">
        <v>284987869.60000002</v>
      </c>
    </row>
    <row r="33" spans="2:46" x14ac:dyDescent="0.35">
      <c r="B33" s="104" t="s">
        <v>187</v>
      </c>
      <c r="C33" s="109" t="s">
        <v>188</v>
      </c>
      <c r="D33" s="104" t="s">
        <v>130</v>
      </c>
      <c r="E33" s="110">
        <v>360603000</v>
      </c>
      <c r="F33" s="111">
        <v>-27595000</v>
      </c>
      <c r="G33" s="107"/>
      <c r="H33" s="107"/>
      <c r="I33" s="107">
        <v>-17000</v>
      </c>
      <c r="J33" s="107">
        <v>137000</v>
      </c>
      <c r="K33" s="107">
        <v>3365000</v>
      </c>
      <c r="L33" s="107"/>
      <c r="M33" s="107"/>
      <c r="N33" s="107">
        <v>-5637000</v>
      </c>
      <c r="O33" s="107"/>
      <c r="P33" s="107"/>
      <c r="Q33" s="107"/>
      <c r="R33" s="107">
        <v>-365000</v>
      </c>
      <c r="S33" s="107">
        <v>165000</v>
      </c>
      <c r="T33" s="107"/>
      <c r="U33" s="107">
        <v>-928000</v>
      </c>
      <c r="V33" s="107">
        <v>964000</v>
      </c>
      <c r="W33" s="107"/>
      <c r="X33" s="107"/>
      <c r="Y33" s="107"/>
      <c r="Z33" s="107"/>
      <c r="AA33" s="107"/>
      <c r="AB33" s="107"/>
      <c r="AC33" s="107">
        <v>-40605</v>
      </c>
      <c r="AD33" s="107">
        <v>-739828.47381064005</v>
      </c>
      <c r="AE33" s="107"/>
      <c r="AF33" s="107">
        <v>-40308.66028697</v>
      </c>
      <c r="AG33" s="107">
        <v>-4182526.7739655799</v>
      </c>
      <c r="AH33" s="107">
        <v>-338617.66988542001</v>
      </c>
      <c r="AI33" s="107"/>
      <c r="AJ33" s="107"/>
      <c r="AK33" s="107"/>
      <c r="AL33" s="107">
        <v>-2532066.9696461102</v>
      </c>
      <c r="AM33" s="107">
        <v>-169501.46889783</v>
      </c>
      <c r="AN33" s="107"/>
      <c r="AO33" s="107"/>
      <c r="AP33" s="108"/>
      <c r="AQ33" s="108"/>
      <c r="AR33" s="108">
        <v>-560470.57314557</v>
      </c>
      <c r="AS33" s="108">
        <v>-274903</v>
      </c>
      <c r="AT33" s="108">
        <v>321813171.41036189</v>
      </c>
    </row>
    <row r="34" spans="2:46" x14ac:dyDescent="0.35">
      <c r="B34" s="104" t="s">
        <v>189</v>
      </c>
      <c r="C34" s="109" t="s">
        <v>190</v>
      </c>
      <c r="D34" s="104" t="s">
        <v>130</v>
      </c>
      <c r="E34" s="110">
        <v>377420247.09188497</v>
      </c>
      <c r="F34" s="111">
        <v>-77414752</v>
      </c>
      <c r="G34" s="107"/>
      <c r="H34" s="107">
        <v>-10054764</v>
      </c>
      <c r="I34" s="107">
        <v>-185000</v>
      </c>
      <c r="J34" s="107">
        <v>1425767.44111496</v>
      </c>
      <c r="K34" s="107">
        <v>7935000</v>
      </c>
      <c r="L34" s="107">
        <v>56000</v>
      </c>
      <c r="M34" s="107">
        <v>-4896000</v>
      </c>
      <c r="N34" s="107">
        <v>7916000</v>
      </c>
      <c r="O34" s="107"/>
      <c r="P34" s="107"/>
      <c r="Q34" s="107"/>
      <c r="R34" s="107">
        <v>-3071000</v>
      </c>
      <c r="S34" s="107">
        <v>25214525.609999999</v>
      </c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>
        <v>-10231709.349630199</v>
      </c>
      <c r="AN34" s="107">
        <v>-3709820.91785749</v>
      </c>
      <c r="AO34" s="107">
        <v>-8465178</v>
      </c>
      <c r="AP34" s="108"/>
      <c r="AQ34" s="108"/>
      <c r="AR34" s="108"/>
      <c r="AS34" s="108">
        <v>-18954575.483355593</v>
      </c>
      <c r="AT34" s="108">
        <v>282984740.39215666</v>
      </c>
    </row>
    <row r="35" spans="2:46" x14ac:dyDescent="0.35">
      <c r="B35" s="104" t="s">
        <v>191</v>
      </c>
      <c r="C35" s="109" t="s">
        <v>192</v>
      </c>
      <c r="D35" s="104" t="s">
        <v>130</v>
      </c>
      <c r="E35" s="110">
        <v>266161000</v>
      </c>
      <c r="F35" s="111">
        <v>-18585000</v>
      </c>
      <c r="G35" s="107"/>
      <c r="H35" s="107">
        <v>-3576454.71</v>
      </c>
      <c r="I35" s="107">
        <v>-10000</v>
      </c>
      <c r="J35" s="107">
        <v>1000</v>
      </c>
      <c r="K35" s="107">
        <v>2804000</v>
      </c>
      <c r="L35" s="107">
        <v>50000</v>
      </c>
      <c r="M35" s="107"/>
      <c r="N35" s="107"/>
      <c r="O35" s="107"/>
      <c r="P35" s="107"/>
      <c r="Q35" s="107"/>
      <c r="R35" s="107">
        <v>-307000</v>
      </c>
      <c r="S35" s="107">
        <v>96000</v>
      </c>
      <c r="T35" s="107"/>
      <c r="U35" s="107">
        <v>-3858000</v>
      </c>
      <c r="V35" s="107">
        <v>3334000</v>
      </c>
      <c r="W35" s="107"/>
      <c r="X35" s="107"/>
      <c r="Y35" s="107"/>
      <c r="Z35" s="107">
        <v>-1061270.31</v>
      </c>
      <c r="AA35" s="107">
        <v>-1525283.73</v>
      </c>
      <c r="AB35" s="107"/>
      <c r="AC35" s="107"/>
      <c r="AD35" s="107">
        <v>-113095.38</v>
      </c>
      <c r="AE35" s="107"/>
      <c r="AF35" s="107">
        <v>-14159.42</v>
      </c>
      <c r="AG35" s="107">
        <v>-13774266.23</v>
      </c>
      <c r="AH35" s="107">
        <v>-123075.29</v>
      </c>
      <c r="AI35" s="107"/>
      <c r="AJ35" s="107"/>
      <c r="AK35" s="107"/>
      <c r="AL35" s="107"/>
      <c r="AM35" s="107">
        <v>-77034.25</v>
      </c>
      <c r="AN35" s="107"/>
      <c r="AO35" s="107"/>
      <c r="AP35" s="108"/>
      <c r="AQ35" s="108"/>
      <c r="AR35" s="108"/>
      <c r="AS35" s="108"/>
      <c r="AT35" s="108">
        <v>229421360.68000001</v>
      </c>
    </row>
    <row r="36" spans="2:46" x14ac:dyDescent="0.35">
      <c r="B36" s="104" t="s">
        <v>193</v>
      </c>
      <c r="C36" s="109" t="s">
        <v>194</v>
      </c>
      <c r="D36" s="104" t="s">
        <v>130</v>
      </c>
      <c r="E36" s="110">
        <v>726487529.73000002</v>
      </c>
      <c r="F36" s="111">
        <v>-46790590.460000001</v>
      </c>
      <c r="G36" s="107">
        <v>2766470.01</v>
      </c>
      <c r="H36" s="107">
        <v>-5578511.3600000003</v>
      </c>
      <c r="I36" s="107">
        <v>-100083.21</v>
      </c>
      <c r="J36" s="107">
        <v>1404921.61</v>
      </c>
      <c r="K36" s="107">
        <v>6927894.5599999996</v>
      </c>
      <c r="L36" s="107">
        <v>-414720.41</v>
      </c>
      <c r="M36" s="107"/>
      <c r="N36" s="107">
        <v>-2012416.15</v>
      </c>
      <c r="O36" s="107"/>
      <c r="P36" s="107"/>
      <c r="Q36" s="107"/>
      <c r="R36" s="107">
        <v>-1060156.5</v>
      </c>
      <c r="S36" s="107"/>
      <c r="T36" s="107"/>
      <c r="U36" s="107">
        <v>-5579492.9100000001</v>
      </c>
      <c r="V36" s="107">
        <v>5578511.3600000003</v>
      </c>
      <c r="W36" s="107"/>
      <c r="X36" s="107"/>
      <c r="Y36" s="107"/>
      <c r="Z36" s="107">
        <v>-417722.93520109</v>
      </c>
      <c r="AA36" s="107"/>
      <c r="AB36" s="107"/>
      <c r="AC36" s="107">
        <v>-417972.49</v>
      </c>
      <c r="AD36" s="107">
        <v>-6338393.6202774104</v>
      </c>
      <c r="AE36" s="107">
        <v>-1438576.6000005801</v>
      </c>
      <c r="AF36" s="107"/>
      <c r="AG36" s="107">
        <v>-11688185.281522101</v>
      </c>
      <c r="AH36" s="107">
        <v>-6549.42</v>
      </c>
      <c r="AI36" s="107"/>
      <c r="AJ36" s="107"/>
      <c r="AK36" s="107"/>
      <c r="AL36" s="107">
        <v>-2476415.48383947</v>
      </c>
      <c r="AM36" s="107">
        <v>-6365939.9644071497</v>
      </c>
      <c r="AN36" s="107"/>
      <c r="AO36" s="107">
        <v>-607229.95999859006</v>
      </c>
      <c r="AP36" s="108"/>
      <c r="AQ36" s="108"/>
      <c r="AR36" s="108"/>
      <c r="AS36" s="108"/>
      <c r="AT36" s="108">
        <v>651872370.51475358</v>
      </c>
    </row>
    <row r="37" spans="2:46" x14ac:dyDescent="0.35">
      <c r="B37" s="104" t="s">
        <v>195</v>
      </c>
      <c r="C37" s="109" t="s">
        <v>196</v>
      </c>
      <c r="D37" s="104" t="s">
        <v>130</v>
      </c>
      <c r="E37" s="110">
        <v>654586883</v>
      </c>
      <c r="F37" s="111">
        <v>-76487090</v>
      </c>
      <c r="G37" s="107"/>
      <c r="H37" s="107">
        <v>-827873</v>
      </c>
      <c r="I37" s="107">
        <v>-54942</v>
      </c>
      <c r="J37" s="107">
        <v>460986</v>
      </c>
      <c r="K37" s="107">
        <v>7107000</v>
      </c>
      <c r="L37" s="107">
        <v>27079</v>
      </c>
      <c r="M37" s="107"/>
      <c r="N37" s="107">
        <v>-271910</v>
      </c>
      <c r="O37" s="107"/>
      <c r="P37" s="107"/>
      <c r="Q37" s="107"/>
      <c r="R37" s="107">
        <v>-470261</v>
      </c>
      <c r="S37" s="107">
        <v>1526973</v>
      </c>
      <c r="T37" s="107"/>
      <c r="U37" s="107">
        <v>-7048000</v>
      </c>
      <c r="V37" s="107">
        <v>7141230</v>
      </c>
      <c r="W37" s="107"/>
      <c r="X37" s="107"/>
      <c r="Y37" s="107"/>
      <c r="Z37" s="107"/>
      <c r="AA37" s="107"/>
      <c r="AB37" s="107"/>
      <c r="AC37" s="107">
        <v>-193767</v>
      </c>
      <c r="AD37" s="107">
        <v>-2677051.39</v>
      </c>
      <c r="AE37" s="107"/>
      <c r="AF37" s="107"/>
      <c r="AG37" s="107">
        <v>-19537142.199999999</v>
      </c>
      <c r="AH37" s="107"/>
      <c r="AI37" s="107"/>
      <c r="AJ37" s="107"/>
      <c r="AK37" s="107"/>
      <c r="AL37" s="107">
        <v>-265827.61</v>
      </c>
      <c r="AM37" s="107">
        <v>-1155519</v>
      </c>
      <c r="AN37" s="107"/>
      <c r="AO37" s="107"/>
      <c r="AP37" s="108"/>
      <c r="AQ37" s="108"/>
      <c r="AR37" s="108"/>
      <c r="AS37" s="108">
        <v>359253</v>
      </c>
      <c r="AT37" s="108">
        <v>562220020.79999995</v>
      </c>
    </row>
    <row r="38" spans="2:46" x14ac:dyDescent="0.35">
      <c r="B38" s="104" t="s">
        <v>197</v>
      </c>
      <c r="C38" s="109" t="s">
        <v>198</v>
      </c>
      <c r="D38" s="104" t="s">
        <v>130</v>
      </c>
      <c r="E38" s="110">
        <v>312153199.37</v>
      </c>
      <c r="F38" s="111">
        <v>-40068202.810000002</v>
      </c>
      <c r="G38" s="107">
        <v>0</v>
      </c>
      <c r="H38" s="107">
        <v>-256318.07999999999</v>
      </c>
      <c r="I38" s="107">
        <v>-64031.54</v>
      </c>
      <c r="J38" s="107">
        <v>203671.29</v>
      </c>
      <c r="K38" s="107">
        <v>2366000</v>
      </c>
      <c r="L38" s="107">
        <v>-10760.78</v>
      </c>
      <c r="M38" s="107">
        <v>0</v>
      </c>
      <c r="N38" s="107">
        <v>-3180642.02</v>
      </c>
      <c r="O38" s="107">
        <v>0</v>
      </c>
      <c r="P38" s="107">
        <v>0</v>
      </c>
      <c r="Q38" s="107">
        <v>0</v>
      </c>
      <c r="R38" s="107">
        <v>-489834.33</v>
      </c>
      <c r="S38" s="107">
        <v>12717395.33</v>
      </c>
      <c r="T38" s="107">
        <v>0</v>
      </c>
      <c r="U38" s="107">
        <v>-1664867.17</v>
      </c>
      <c r="V38" s="107">
        <v>0</v>
      </c>
      <c r="W38" s="107">
        <v>1675818.09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-145974.69</v>
      </c>
      <c r="AD38" s="107">
        <v>-2312100.3958099401</v>
      </c>
      <c r="AE38" s="107"/>
      <c r="AF38" s="107">
        <v>-140289.38</v>
      </c>
      <c r="AG38" s="107">
        <v>-5253991.4724405101</v>
      </c>
      <c r="AH38" s="107"/>
      <c r="AI38" s="107"/>
      <c r="AJ38" s="107"/>
      <c r="AK38" s="107"/>
      <c r="AL38" s="107">
        <v>-4758003.2690614797</v>
      </c>
      <c r="AM38" s="107">
        <v>-901184.74028223997</v>
      </c>
      <c r="AN38" s="107"/>
      <c r="AO38" s="107"/>
      <c r="AP38" s="108"/>
      <c r="AQ38" s="108"/>
      <c r="AR38" s="108">
        <v>-248095.1929653</v>
      </c>
      <c r="AS38" s="108"/>
      <c r="AT38" s="108">
        <v>269621788.20944059</v>
      </c>
    </row>
    <row r="39" spans="2:46" x14ac:dyDescent="0.35">
      <c r="B39" s="104" t="s">
        <v>199</v>
      </c>
      <c r="C39" s="109" t="s">
        <v>200</v>
      </c>
      <c r="D39" s="104" t="s">
        <v>130</v>
      </c>
      <c r="E39" s="110">
        <v>238076233</v>
      </c>
      <c r="F39" s="111">
        <v>-22111000</v>
      </c>
      <c r="G39" s="107">
        <v>772780.99</v>
      </c>
      <c r="H39" s="107"/>
      <c r="I39" s="107">
        <v>-43238</v>
      </c>
      <c r="J39" s="107">
        <v>-10000</v>
      </c>
      <c r="K39" s="107">
        <v>845000</v>
      </c>
      <c r="L39" s="107">
        <v>-22000</v>
      </c>
      <c r="M39" s="107">
        <v>-713000</v>
      </c>
      <c r="N39" s="107">
        <v>605000</v>
      </c>
      <c r="O39" s="107"/>
      <c r="P39" s="107"/>
      <c r="Q39" s="107"/>
      <c r="R39" s="107">
        <v>-102000</v>
      </c>
      <c r="S39" s="107">
        <v>407000</v>
      </c>
      <c r="T39" s="107"/>
      <c r="U39" s="107">
        <v>-3134000</v>
      </c>
      <c r="V39" s="107">
        <v>3094772</v>
      </c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>
        <v>-4947796.0300574005</v>
      </c>
      <c r="AH39" s="107"/>
      <c r="AI39" s="107"/>
      <c r="AJ39" s="107"/>
      <c r="AK39" s="107"/>
      <c r="AL39" s="107"/>
      <c r="AM39" s="107">
        <v>-6257714.1744502196</v>
      </c>
      <c r="AN39" s="107"/>
      <c r="AO39" s="107"/>
      <c r="AP39" s="108"/>
      <c r="AQ39" s="108"/>
      <c r="AR39" s="108"/>
      <c r="AS39" s="108"/>
      <c r="AT39" s="108">
        <v>206460037.78549239</v>
      </c>
    </row>
    <row r="40" spans="2:46" x14ac:dyDescent="0.35">
      <c r="B40" s="104" t="s">
        <v>201</v>
      </c>
      <c r="C40" s="109" t="s">
        <v>202</v>
      </c>
      <c r="D40" s="104" t="s">
        <v>130</v>
      </c>
      <c r="E40" s="110">
        <v>296230000</v>
      </c>
      <c r="F40" s="111">
        <v>-27970000</v>
      </c>
      <c r="G40" s="107">
        <v>123000</v>
      </c>
      <c r="H40" s="107">
        <v>-807000</v>
      </c>
      <c r="I40" s="107">
        <v>-22000</v>
      </c>
      <c r="J40" s="107">
        <v>1030000</v>
      </c>
      <c r="K40" s="107">
        <v>231000</v>
      </c>
      <c r="L40" s="107">
        <v>70000</v>
      </c>
      <c r="M40" s="107"/>
      <c r="N40" s="107">
        <v>-4962000</v>
      </c>
      <c r="O40" s="107"/>
      <c r="P40" s="107"/>
      <c r="Q40" s="107"/>
      <c r="R40" s="107">
        <v>-809000</v>
      </c>
      <c r="S40" s="107">
        <v>3652000</v>
      </c>
      <c r="T40" s="107"/>
      <c r="U40" s="107"/>
      <c r="V40" s="107"/>
      <c r="W40" s="107">
        <v>-564000</v>
      </c>
      <c r="X40" s="107">
        <v>564000</v>
      </c>
      <c r="Y40" s="107"/>
      <c r="Z40" s="107"/>
      <c r="AA40" s="107">
        <v>-16047896</v>
      </c>
      <c r="AB40" s="107"/>
      <c r="AC40" s="107"/>
      <c r="AD40" s="107">
        <v>-2103388</v>
      </c>
      <c r="AE40" s="107"/>
      <c r="AF40" s="107"/>
      <c r="AG40" s="107">
        <v>-15796779</v>
      </c>
      <c r="AH40" s="107">
        <v>-32443</v>
      </c>
      <c r="AI40" s="107"/>
      <c r="AJ40" s="107"/>
      <c r="AK40" s="107">
        <v>-1868707</v>
      </c>
      <c r="AL40" s="107">
        <v>-10206894</v>
      </c>
      <c r="AM40" s="107">
        <v>-285902</v>
      </c>
      <c r="AN40" s="107">
        <v>-1623298</v>
      </c>
      <c r="AO40" s="107"/>
      <c r="AP40" s="108">
        <v>-5348860</v>
      </c>
      <c r="AQ40" s="108"/>
      <c r="AR40" s="108"/>
      <c r="AS40" s="108">
        <v>-633573</v>
      </c>
      <c r="AT40" s="108">
        <v>212818260</v>
      </c>
    </row>
    <row r="41" spans="2:46" x14ac:dyDescent="0.35">
      <c r="B41" s="104" t="s">
        <v>203</v>
      </c>
      <c r="C41" s="109" t="s">
        <v>204</v>
      </c>
      <c r="D41" s="104" t="s">
        <v>130</v>
      </c>
      <c r="E41" s="110">
        <v>288606000</v>
      </c>
      <c r="F41" s="111">
        <v>-21120000</v>
      </c>
      <c r="G41" s="107"/>
      <c r="H41" s="107"/>
      <c r="I41" s="107">
        <v>-17000</v>
      </c>
      <c r="J41" s="107"/>
      <c r="K41" s="107">
        <v>2902000</v>
      </c>
      <c r="L41" s="107">
        <v>-12000</v>
      </c>
      <c r="M41" s="107"/>
      <c r="N41" s="107">
        <v>-7973000</v>
      </c>
      <c r="O41" s="107"/>
      <c r="P41" s="107"/>
      <c r="Q41" s="107"/>
      <c r="R41" s="107">
        <v>-393000</v>
      </c>
      <c r="S41" s="107">
        <v>413000</v>
      </c>
      <c r="T41" s="107"/>
      <c r="U41" s="107">
        <v>-1494000</v>
      </c>
      <c r="V41" s="107">
        <v>1494000</v>
      </c>
      <c r="W41" s="107"/>
      <c r="X41" s="107"/>
      <c r="Y41" s="107"/>
      <c r="Z41" s="107"/>
      <c r="AA41" s="107"/>
      <c r="AB41" s="107"/>
      <c r="AC41" s="107"/>
      <c r="AD41" s="107">
        <v>-1167956</v>
      </c>
      <c r="AE41" s="107"/>
      <c r="AF41" s="107"/>
      <c r="AG41" s="107">
        <v>-6841853</v>
      </c>
      <c r="AH41" s="107"/>
      <c r="AI41" s="107"/>
      <c r="AJ41" s="107"/>
      <c r="AK41" s="107"/>
      <c r="AL41" s="107"/>
      <c r="AM41" s="107">
        <v>-239486</v>
      </c>
      <c r="AN41" s="107"/>
      <c r="AO41" s="107"/>
      <c r="AP41" s="108"/>
      <c r="AQ41" s="108"/>
      <c r="AR41" s="108"/>
      <c r="AS41" s="108"/>
      <c r="AT41" s="108">
        <v>254156705</v>
      </c>
    </row>
    <row r="42" spans="2:46" x14ac:dyDescent="0.35">
      <c r="B42" s="104" t="s">
        <v>205</v>
      </c>
      <c r="C42" s="109" t="s">
        <v>206</v>
      </c>
      <c r="D42" s="104" t="s">
        <v>130</v>
      </c>
      <c r="E42" s="110">
        <v>475651000</v>
      </c>
      <c r="F42" s="111">
        <v>-46996000</v>
      </c>
      <c r="G42" s="107"/>
      <c r="H42" s="107"/>
      <c r="I42" s="107">
        <v>-183000</v>
      </c>
      <c r="J42" s="107">
        <v>201000</v>
      </c>
      <c r="K42" s="107">
        <v>6769000</v>
      </c>
      <c r="L42" s="107">
        <v>118000</v>
      </c>
      <c r="M42" s="107"/>
      <c r="N42" s="107">
        <v>-1162000</v>
      </c>
      <c r="O42" s="107"/>
      <c r="P42" s="107"/>
      <c r="Q42" s="107"/>
      <c r="R42" s="107">
        <v>-942000</v>
      </c>
      <c r="S42" s="107">
        <v>600000</v>
      </c>
      <c r="T42" s="107"/>
      <c r="U42" s="107">
        <v>-7578000</v>
      </c>
      <c r="V42" s="107">
        <v>7578000</v>
      </c>
      <c r="W42" s="107"/>
      <c r="X42" s="107"/>
      <c r="Y42" s="107"/>
      <c r="Z42" s="107"/>
      <c r="AA42" s="107"/>
      <c r="AB42" s="107"/>
      <c r="AC42" s="107">
        <v>-746748.81</v>
      </c>
      <c r="AD42" s="107">
        <v>-454391.64</v>
      </c>
      <c r="AE42" s="107"/>
      <c r="AF42" s="107"/>
      <c r="AG42" s="107">
        <v>-18492787.489999998</v>
      </c>
      <c r="AH42" s="107">
        <v>-845441.13</v>
      </c>
      <c r="AI42" s="107"/>
      <c r="AJ42" s="107"/>
      <c r="AK42" s="107"/>
      <c r="AL42" s="107"/>
      <c r="AM42" s="107">
        <v>-819380</v>
      </c>
      <c r="AN42" s="107"/>
      <c r="AO42" s="107">
        <v>1125000</v>
      </c>
      <c r="AP42" s="108"/>
      <c r="AQ42" s="108"/>
      <c r="AR42" s="108"/>
      <c r="AS42" s="108">
        <v>-31718000</v>
      </c>
      <c r="AT42" s="108">
        <v>382104250.93000001</v>
      </c>
    </row>
    <row r="43" spans="2:46" x14ac:dyDescent="0.35">
      <c r="B43" s="104" t="s">
        <v>207</v>
      </c>
      <c r="C43" s="109" t="s">
        <v>208</v>
      </c>
      <c r="D43" s="104" t="s">
        <v>130</v>
      </c>
      <c r="E43" s="110">
        <v>324523000</v>
      </c>
      <c r="F43" s="111">
        <v>-19559000</v>
      </c>
      <c r="G43" s="107">
        <v>585982</v>
      </c>
      <c r="H43" s="107"/>
      <c r="I43" s="107">
        <v>-36000</v>
      </c>
      <c r="J43" s="107">
        <v>267000</v>
      </c>
      <c r="K43" s="107">
        <v>4052000</v>
      </c>
      <c r="L43" s="107">
        <v>48000</v>
      </c>
      <c r="M43" s="107"/>
      <c r="N43" s="107">
        <v>-715000</v>
      </c>
      <c r="O43" s="107"/>
      <c r="P43" s="107"/>
      <c r="Q43" s="107"/>
      <c r="R43" s="107">
        <v>-840000</v>
      </c>
      <c r="S43" s="107">
        <v>561000</v>
      </c>
      <c r="T43" s="107"/>
      <c r="U43" s="107">
        <v>-861000</v>
      </c>
      <c r="V43" s="107">
        <v>861000</v>
      </c>
      <c r="W43" s="107"/>
      <c r="X43" s="107"/>
      <c r="Y43" s="107"/>
      <c r="Z43" s="107">
        <v>-715504</v>
      </c>
      <c r="AA43" s="107"/>
      <c r="AB43" s="107"/>
      <c r="AC43" s="107"/>
      <c r="AD43" s="107">
        <v>-1681037</v>
      </c>
      <c r="AE43" s="107"/>
      <c r="AF43" s="107"/>
      <c r="AG43" s="107">
        <v>-7149480</v>
      </c>
      <c r="AH43" s="107"/>
      <c r="AI43" s="107"/>
      <c r="AJ43" s="107"/>
      <c r="AK43" s="107"/>
      <c r="AL43" s="107"/>
      <c r="AM43" s="107">
        <v>-321502</v>
      </c>
      <c r="AN43" s="107"/>
      <c r="AO43" s="107"/>
      <c r="AP43" s="108"/>
      <c r="AQ43" s="108"/>
      <c r="AR43" s="108">
        <v>-197524</v>
      </c>
      <c r="AS43" s="108">
        <v>-2160000</v>
      </c>
      <c r="AT43" s="108">
        <v>296661935</v>
      </c>
    </row>
    <row r="44" spans="2:46" x14ac:dyDescent="0.35">
      <c r="B44" s="104" t="s">
        <v>209</v>
      </c>
      <c r="C44" s="109" t="s">
        <v>210</v>
      </c>
      <c r="D44" s="104" t="s">
        <v>130</v>
      </c>
      <c r="E44" s="110">
        <v>956909802.20000005</v>
      </c>
      <c r="F44" s="111">
        <v>-69485121.459999993</v>
      </c>
      <c r="G44" s="107">
        <v>1559096</v>
      </c>
      <c r="H44" s="107"/>
      <c r="I44" s="107">
        <v>-100592.08</v>
      </c>
      <c r="J44" s="107">
        <v>2558707.6800000002</v>
      </c>
      <c r="K44" s="107">
        <v>6525000</v>
      </c>
      <c r="L44" s="107">
        <v>740313.46</v>
      </c>
      <c r="M44" s="107"/>
      <c r="N44" s="107">
        <v>-12591400.68</v>
      </c>
      <c r="O44" s="107"/>
      <c r="P44" s="107"/>
      <c r="Q44" s="107"/>
      <c r="R44" s="107">
        <v>-348182.19</v>
      </c>
      <c r="S44" s="107">
        <v>188092.85</v>
      </c>
      <c r="T44" s="107"/>
      <c r="U44" s="107">
        <v>-8751686.8100000005</v>
      </c>
      <c r="V44" s="107"/>
      <c r="W44" s="107">
        <v>9973137.7699999996</v>
      </c>
      <c r="X44" s="107"/>
      <c r="Y44" s="107"/>
      <c r="Z44" s="107">
        <v>-7408195.7999999998</v>
      </c>
      <c r="AA44" s="107"/>
      <c r="AB44" s="107"/>
      <c r="AC44" s="107">
        <v>-540402.16</v>
      </c>
      <c r="AD44" s="107">
        <v>-5868403.6799999997</v>
      </c>
      <c r="AE44" s="107"/>
      <c r="AF44" s="107"/>
      <c r="AG44" s="107">
        <v>-14637324.09</v>
      </c>
      <c r="AH44" s="107">
        <v>-14188</v>
      </c>
      <c r="AI44" s="107"/>
      <c r="AJ44" s="107"/>
      <c r="AK44" s="107"/>
      <c r="AL44" s="107">
        <v>-217198.88</v>
      </c>
      <c r="AM44" s="107">
        <v>-2406988.91</v>
      </c>
      <c r="AN44" s="107">
        <v>-14135061.76</v>
      </c>
      <c r="AO44" s="107"/>
      <c r="AP44" s="108"/>
      <c r="AQ44" s="108"/>
      <c r="AR44" s="108"/>
      <c r="AS44" s="108"/>
      <c r="AT44" s="108">
        <v>841949403.46000004</v>
      </c>
    </row>
    <row r="45" spans="2:46" x14ac:dyDescent="0.35">
      <c r="B45" s="104" t="s">
        <v>211</v>
      </c>
      <c r="C45" s="109" t="s">
        <v>212</v>
      </c>
      <c r="D45" s="104" t="s">
        <v>137</v>
      </c>
      <c r="E45" s="110">
        <v>313348182</v>
      </c>
      <c r="F45" s="111">
        <v>-26926278</v>
      </c>
      <c r="G45" s="107"/>
      <c r="H45" s="107"/>
      <c r="I45" s="107">
        <v>-34084</v>
      </c>
      <c r="J45" s="107">
        <v>53425</v>
      </c>
      <c r="K45" s="107">
        <v>711000</v>
      </c>
      <c r="L45" s="107">
        <v>-13248</v>
      </c>
      <c r="M45" s="107"/>
      <c r="N45" s="107">
        <v>-1412084</v>
      </c>
      <c r="O45" s="107"/>
      <c r="P45" s="107"/>
      <c r="Q45" s="107"/>
      <c r="R45" s="107">
        <v>-339000</v>
      </c>
      <c r="S45" s="107">
        <v>137098</v>
      </c>
      <c r="T45" s="107"/>
      <c r="U45" s="107">
        <v>-15814993</v>
      </c>
      <c r="V45" s="107">
        <v>15409000</v>
      </c>
      <c r="W45" s="107"/>
      <c r="X45" s="107"/>
      <c r="Y45" s="107"/>
      <c r="Z45" s="107"/>
      <c r="AA45" s="107"/>
      <c r="AB45" s="107"/>
      <c r="AC45" s="107"/>
      <c r="AD45" s="107"/>
      <c r="AE45" s="107"/>
      <c r="AF45" s="107">
        <v>-1455362</v>
      </c>
      <c r="AG45" s="107">
        <v>-3733298</v>
      </c>
      <c r="AH45" s="107">
        <v>-1218</v>
      </c>
      <c r="AI45" s="107">
        <v>-680378</v>
      </c>
      <c r="AJ45" s="107"/>
      <c r="AK45" s="107"/>
      <c r="AL45" s="107">
        <v>-8345757</v>
      </c>
      <c r="AM45" s="107"/>
      <c r="AN45" s="107"/>
      <c r="AO45" s="107"/>
      <c r="AP45" s="108"/>
      <c r="AQ45" s="108"/>
      <c r="AR45" s="108"/>
      <c r="AS45" s="108">
        <v>-16300801</v>
      </c>
      <c r="AT45" s="108">
        <v>254602204</v>
      </c>
    </row>
    <row r="46" spans="2:46" x14ac:dyDescent="0.35">
      <c r="B46" s="104" t="s">
        <v>213</v>
      </c>
      <c r="C46" s="109" t="s">
        <v>214</v>
      </c>
      <c r="D46" s="104" t="s">
        <v>130</v>
      </c>
      <c r="E46" s="110">
        <v>927301000</v>
      </c>
      <c r="F46" s="111">
        <v>-73343000</v>
      </c>
      <c r="G46" s="107"/>
      <c r="H46" s="107"/>
      <c r="I46" s="107">
        <v>-90000</v>
      </c>
      <c r="J46" s="107">
        <v>666000</v>
      </c>
      <c r="K46" s="107">
        <v>12162000</v>
      </c>
      <c r="L46" s="107">
        <v>105000</v>
      </c>
      <c r="M46" s="107"/>
      <c r="N46" s="107">
        <v>-39838000</v>
      </c>
      <c r="O46" s="107"/>
      <c r="P46" s="107"/>
      <c r="Q46" s="107"/>
      <c r="R46" s="107">
        <v>-643000</v>
      </c>
      <c r="S46" s="107">
        <v>63000</v>
      </c>
      <c r="T46" s="107"/>
      <c r="U46" s="107">
        <v>-28027000</v>
      </c>
      <c r="V46" s="107">
        <v>30283000</v>
      </c>
      <c r="W46" s="107"/>
      <c r="X46" s="107"/>
      <c r="Y46" s="107"/>
      <c r="Z46" s="107"/>
      <c r="AA46" s="107"/>
      <c r="AB46" s="107"/>
      <c r="AC46" s="107"/>
      <c r="AD46" s="107">
        <v>-1652554.79757004</v>
      </c>
      <c r="AE46" s="107"/>
      <c r="AF46" s="107"/>
      <c r="AG46" s="107">
        <v>-38493279.346865401</v>
      </c>
      <c r="AH46" s="107">
        <v>-6941.3488912399998</v>
      </c>
      <c r="AI46" s="107"/>
      <c r="AJ46" s="107"/>
      <c r="AK46" s="107"/>
      <c r="AL46" s="107"/>
      <c r="AM46" s="107">
        <v>-13182731.3494631</v>
      </c>
      <c r="AN46" s="107"/>
      <c r="AO46" s="107"/>
      <c r="AP46" s="108"/>
      <c r="AQ46" s="108"/>
      <c r="AR46" s="108"/>
      <c r="AS46" s="108"/>
      <c r="AT46" s="108">
        <v>775303493.15721023</v>
      </c>
    </row>
    <row r="47" spans="2:46" x14ac:dyDescent="0.35">
      <c r="B47" s="104" t="s">
        <v>215</v>
      </c>
      <c r="C47" s="109" t="s">
        <v>216</v>
      </c>
      <c r="D47" s="104" t="s">
        <v>150</v>
      </c>
      <c r="E47" s="110">
        <v>333894614</v>
      </c>
      <c r="F47" s="111">
        <v>-21530567</v>
      </c>
      <c r="G47" s="107">
        <v>246858</v>
      </c>
      <c r="H47" s="107">
        <v>-1942310</v>
      </c>
      <c r="I47" s="107">
        <v>-29528</v>
      </c>
      <c r="J47" s="107">
        <v>-11758</v>
      </c>
      <c r="K47" s="107">
        <v>4822000</v>
      </c>
      <c r="L47" s="107">
        <v>48893</v>
      </c>
      <c r="M47" s="107"/>
      <c r="N47" s="107">
        <v>2303579</v>
      </c>
      <c r="O47" s="107"/>
      <c r="P47" s="107"/>
      <c r="Q47" s="107"/>
      <c r="R47" s="107">
        <v>-166959</v>
      </c>
      <c r="S47" s="107">
        <v>49155</v>
      </c>
      <c r="T47" s="107"/>
      <c r="U47" s="107">
        <v>-4678769</v>
      </c>
      <c r="V47" s="107">
        <v>4493463</v>
      </c>
      <c r="W47" s="107"/>
      <c r="X47" s="107"/>
      <c r="Y47" s="107"/>
      <c r="Z47" s="107">
        <v>-4355777</v>
      </c>
      <c r="AA47" s="107"/>
      <c r="AB47" s="107"/>
      <c r="AC47" s="107"/>
      <c r="AD47" s="107"/>
      <c r="AE47" s="107"/>
      <c r="AF47" s="107">
        <v>-2845937</v>
      </c>
      <c r="AG47" s="107">
        <v>-2224092</v>
      </c>
      <c r="AH47" s="107"/>
      <c r="AI47" s="107">
        <v>-3287035</v>
      </c>
      <c r="AJ47" s="107"/>
      <c r="AK47" s="107">
        <v>-265567</v>
      </c>
      <c r="AL47" s="107">
        <v>-45662057</v>
      </c>
      <c r="AM47" s="107"/>
      <c r="AN47" s="107">
        <v>-1682304</v>
      </c>
      <c r="AO47" s="107"/>
      <c r="AP47" s="108"/>
      <c r="AQ47" s="108"/>
      <c r="AR47" s="108"/>
      <c r="AS47" s="108">
        <v>-949473</v>
      </c>
      <c r="AT47" s="108">
        <v>256226429</v>
      </c>
    </row>
    <row r="48" spans="2:46" x14ac:dyDescent="0.35">
      <c r="B48" s="104" t="s">
        <v>217</v>
      </c>
      <c r="C48" s="109" t="s">
        <v>218</v>
      </c>
      <c r="D48" s="104" t="s">
        <v>130</v>
      </c>
      <c r="E48" s="110">
        <v>577658232</v>
      </c>
      <c r="F48" s="111">
        <v>-64531207</v>
      </c>
      <c r="G48" s="107"/>
      <c r="H48" s="107"/>
      <c r="I48" s="107">
        <v>-19745</v>
      </c>
      <c r="J48" s="107">
        <v>507028</v>
      </c>
      <c r="K48" s="107">
        <v>5023950</v>
      </c>
      <c r="L48" s="107">
        <v>63116</v>
      </c>
      <c r="M48" s="107"/>
      <c r="N48" s="107">
        <v>-4847086</v>
      </c>
      <c r="O48" s="107"/>
      <c r="P48" s="107"/>
      <c r="Q48" s="107"/>
      <c r="R48" s="107">
        <v>-989216</v>
      </c>
      <c r="S48" s="107">
        <v>600927</v>
      </c>
      <c r="T48" s="107"/>
      <c r="U48" s="107">
        <v>-12959885</v>
      </c>
      <c r="V48" s="107">
        <v>13010056</v>
      </c>
      <c r="W48" s="107"/>
      <c r="X48" s="107"/>
      <c r="Y48" s="107"/>
      <c r="Z48" s="107">
        <v>-9300550</v>
      </c>
      <c r="AA48" s="107">
        <v>-152546</v>
      </c>
      <c r="AB48" s="107"/>
      <c r="AC48" s="107">
        <v>-24640</v>
      </c>
      <c r="AD48" s="107">
        <v>-4166509</v>
      </c>
      <c r="AE48" s="107">
        <v>-787651</v>
      </c>
      <c r="AF48" s="107"/>
      <c r="AG48" s="107">
        <v>-18920023</v>
      </c>
      <c r="AH48" s="107">
        <v>-2786236</v>
      </c>
      <c r="AI48" s="107">
        <v>-263471</v>
      </c>
      <c r="AJ48" s="107"/>
      <c r="AK48" s="107"/>
      <c r="AL48" s="107">
        <v>-15646624</v>
      </c>
      <c r="AM48" s="107">
        <v>-1036639</v>
      </c>
      <c r="AN48" s="107">
        <v>-6803077</v>
      </c>
      <c r="AO48" s="107"/>
      <c r="AP48" s="108"/>
      <c r="AQ48" s="108"/>
      <c r="AR48" s="108"/>
      <c r="AS48" s="108">
        <v>-6300604.0300000003</v>
      </c>
      <c r="AT48" s="108">
        <v>447327599.97000003</v>
      </c>
    </row>
    <row r="49" spans="2:46" x14ac:dyDescent="0.35">
      <c r="B49" s="104" t="s">
        <v>219</v>
      </c>
      <c r="C49" s="109" t="s">
        <v>220</v>
      </c>
      <c r="D49" s="104" t="s">
        <v>130</v>
      </c>
      <c r="E49" s="110">
        <v>1148407218.27</v>
      </c>
      <c r="F49" s="111">
        <v>-161425000</v>
      </c>
      <c r="G49" s="107">
        <v>13718917.619999999</v>
      </c>
      <c r="H49" s="107">
        <v>-412779.51</v>
      </c>
      <c r="I49" s="107">
        <v>-68000</v>
      </c>
      <c r="J49" s="107">
        <v>2657000</v>
      </c>
      <c r="K49" s="107">
        <v>9605000</v>
      </c>
      <c r="L49" s="107">
        <v>131096</v>
      </c>
      <c r="M49" s="107"/>
      <c r="N49" s="107"/>
      <c r="O49" s="107"/>
      <c r="P49" s="107"/>
      <c r="Q49" s="107"/>
      <c r="R49" s="107">
        <v>-966000</v>
      </c>
      <c r="S49" s="107">
        <v>45000</v>
      </c>
      <c r="T49" s="107"/>
      <c r="U49" s="107">
        <v>-10602000</v>
      </c>
      <c r="V49" s="107">
        <v>10598000</v>
      </c>
      <c r="W49" s="107"/>
      <c r="X49" s="107"/>
      <c r="Y49" s="107"/>
      <c r="Z49" s="107"/>
      <c r="AA49" s="107"/>
      <c r="AB49" s="107"/>
      <c r="AC49" s="107"/>
      <c r="AD49" s="107">
        <v>-8287583.6656271499</v>
      </c>
      <c r="AE49" s="107">
        <v>-2077291.74214896</v>
      </c>
      <c r="AF49" s="107">
        <v>-3294055.1868471401</v>
      </c>
      <c r="AG49" s="107">
        <v>-31902538.047467198</v>
      </c>
      <c r="AH49" s="107">
        <v>-7895.12</v>
      </c>
      <c r="AI49" s="107"/>
      <c r="AJ49" s="107">
        <v>-1233724.0970700299</v>
      </c>
      <c r="AK49" s="107"/>
      <c r="AL49" s="107"/>
      <c r="AM49" s="107">
        <v>-13165583.2833784</v>
      </c>
      <c r="AN49" s="107"/>
      <c r="AO49" s="107"/>
      <c r="AP49" s="108"/>
      <c r="AQ49" s="108">
        <v>-370227.09260744002</v>
      </c>
      <c r="AR49" s="108"/>
      <c r="AS49" s="108">
        <v>-878284</v>
      </c>
      <c r="AT49" s="108">
        <v>950471270.14485359</v>
      </c>
    </row>
    <row r="50" spans="2:46" x14ac:dyDescent="0.35">
      <c r="B50" s="104" t="s">
        <v>221</v>
      </c>
      <c r="C50" s="109" t="s">
        <v>222</v>
      </c>
      <c r="D50" s="104" t="s">
        <v>130</v>
      </c>
      <c r="E50" s="110">
        <v>236219421</v>
      </c>
      <c r="F50" s="111">
        <v>-28660660</v>
      </c>
      <c r="G50" s="107"/>
      <c r="H50" s="107"/>
      <c r="I50" s="107">
        <v>-61669</v>
      </c>
      <c r="J50" s="107">
        <v>577694</v>
      </c>
      <c r="K50" s="107">
        <v>4076000</v>
      </c>
      <c r="L50" s="107">
        <v>208825</v>
      </c>
      <c r="M50" s="107">
        <v>-1496566</v>
      </c>
      <c r="N50" s="107">
        <v>5699913</v>
      </c>
      <c r="O50" s="107"/>
      <c r="P50" s="107"/>
      <c r="Q50" s="107"/>
      <c r="R50" s="107">
        <v>-968508</v>
      </c>
      <c r="S50" s="107">
        <v>282400</v>
      </c>
      <c r="T50" s="107"/>
      <c r="U50" s="107"/>
      <c r="V50" s="107"/>
      <c r="W50" s="107"/>
      <c r="X50" s="107"/>
      <c r="Y50" s="107"/>
      <c r="Z50" s="107">
        <v>-2039964.7865416401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>
        <v>-1760778.2433295699</v>
      </c>
      <c r="AK50" s="107"/>
      <c r="AL50" s="107"/>
      <c r="AM50" s="107">
        <v>-3961314.0993882599</v>
      </c>
      <c r="AN50" s="107"/>
      <c r="AO50" s="107"/>
      <c r="AP50" s="108"/>
      <c r="AQ50" s="108"/>
      <c r="AR50" s="108"/>
      <c r="AS50" s="108"/>
      <c r="AT50" s="108">
        <v>208114792.8707405</v>
      </c>
    </row>
    <row r="51" spans="2:46" x14ac:dyDescent="0.35">
      <c r="B51" s="104" t="s">
        <v>223</v>
      </c>
      <c r="C51" s="109" t="s">
        <v>224</v>
      </c>
      <c r="D51" s="104" t="s">
        <v>130</v>
      </c>
      <c r="E51" s="110">
        <v>140486000</v>
      </c>
      <c r="F51" s="111">
        <v>-7619000</v>
      </c>
      <c r="G51" s="107"/>
      <c r="H51" s="107"/>
      <c r="I51" s="107">
        <v>-10000</v>
      </c>
      <c r="J51" s="107">
        <v>34000</v>
      </c>
      <c r="K51" s="107">
        <v>2437000</v>
      </c>
      <c r="L51" s="107">
        <v>-36000</v>
      </c>
      <c r="M51" s="107"/>
      <c r="N51" s="107"/>
      <c r="O51" s="107"/>
      <c r="P51" s="107"/>
      <c r="Q51" s="107"/>
      <c r="R51" s="107">
        <v>-36000</v>
      </c>
      <c r="S51" s="107"/>
      <c r="T51" s="107"/>
      <c r="U51" s="107"/>
      <c r="V51" s="107">
        <v>16000</v>
      </c>
      <c r="W51" s="107"/>
      <c r="X51" s="107"/>
      <c r="Y51" s="107"/>
      <c r="Z51" s="107">
        <v>-2461609.41</v>
      </c>
      <c r="AA51" s="107"/>
      <c r="AB51" s="107"/>
      <c r="AC51" s="107"/>
      <c r="AD51" s="107">
        <v>-80590.110001809997</v>
      </c>
      <c r="AE51" s="107"/>
      <c r="AF51" s="107"/>
      <c r="AG51" s="107"/>
      <c r="AH51" s="107">
        <v>-19255.108557629999</v>
      </c>
      <c r="AI51" s="107"/>
      <c r="AJ51" s="107"/>
      <c r="AK51" s="107"/>
      <c r="AL51" s="107"/>
      <c r="AM51" s="107">
        <v>-5207566.2723172903</v>
      </c>
      <c r="AN51" s="107"/>
      <c r="AO51" s="107"/>
      <c r="AP51" s="108"/>
      <c r="AQ51" s="108"/>
      <c r="AR51" s="108"/>
      <c r="AS51" s="108"/>
      <c r="AT51" s="108">
        <v>127502979.09912327</v>
      </c>
    </row>
    <row r="52" spans="2:46" x14ac:dyDescent="0.35">
      <c r="B52" s="104" t="s">
        <v>225</v>
      </c>
      <c r="C52" s="109" t="s">
        <v>226</v>
      </c>
      <c r="D52" s="104" t="s">
        <v>130</v>
      </c>
      <c r="E52" s="110">
        <v>154446346.88999999</v>
      </c>
      <c r="F52" s="111">
        <v>-7923669.0099999998</v>
      </c>
      <c r="G52" s="107"/>
      <c r="H52" s="107"/>
      <c r="I52" s="107">
        <v>-51000</v>
      </c>
      <c r="J52" s="107">
        <v>567000</v>
      </c>
      <c r="K52" s="107">
        <v>1538000</v>
      </c>
      <c r="L52" s="107">
        <v>-19104.07</v>
      </c>
      <c r="M52" s="107"/>
      <c r="N52" s="107"/>
      <c r="O52" s="107"/>
      <c r="P52" s="107"/>
      <c r="Q52" s="107"/>
      <c r="R52" s="107">
        <v>-256000</v>
      </c>
      <c r="S52" s="107"/>
      <c r="T52" s="107"/>
      <c r="U52" s="107"/>
      <c r="V52" s="107">
        <v>10000</v>
      </c>
      <c r="W52" s="107"/>
      <c r="X52" s="107"/>
      <c r="Y52" s="107"/>
      <c r="Z52" s="107">
        <v>-1991995.4569087999</v>
      </c>
      <c r="AA52" s="107"/>
      <c r="AB52" s="107"/>
      <c r="AC52" s="107"/>
      <c r="AD52" s="107"/>
      <c r="AE52" s="107"/>
      <c r="AF52" s="107"/>
      <c r="AG52" s="107">
        <v>-10602004.8370458</v>
      </c>
      <c r="AH52" s="107">
        <v>-43726.52141085</v>
      </c>
      <c r="AI52" s="107"/>
      <c r="AJ52" s="107"/>
      <c r="AK52" s="107"/>
      <c r="AL52" s="107"/>
      <c r="AM52" s="107">
        <v>-20740482.775435202</v>
      </c>
      <c r="AN52" s="107"/>
      <c r="AO52" s="107">
        <v>-263568.93</v>
      </c>
      <c r="AP52" s="108">
        <v>-628600.35777321004</v>
      </c>
      <c r="AQ52" s="108"/>
      <c r="AR52" s="108"/>
      <c r="AS52" s="108"/>
      <c r="AT52" s="108">
        <v>114041194.93142612</v>
      </c>
    </row>
    <row r="53" spans="2:46" x14ac:dyDescent="0.35">
      <c r="B53" s="104" t="s">
        <v>227</v>
      </c>
      <c r="C53" s="109" t="s">
        <v>228</v>
      </c>
      <c r="D53" s="104" t="s">
        <v>130</v>
      </c>
      <c r="E53" s="110">
        <v>798905231</v>
      </c>
      <c r="F53" s="111">
        <v>-42505653</v>
      </c>
      <c r="G53" s="107">
        <v>4237716</v>
      </c>
      <c r="H53" s="107">
        <v>-20000</v>
      </c>
      <c r="I53" s="107">
        <v>-31883</v>
      </c>
      <c r="J53" s="107">
        <v>18712008</v>
      </c>
      <c r="K53" s="107">
        <v>5904501</v>
      </c>
      <c r="L53" s="107"/>
      <c r="M53" s="107"/>
      <c r="N53" s="107">
        <v>9757913</v>
      </c>
      <c r="O53" s="107"/>
      <c r="P53" s="107"/>
      <c r="Q53" s="107"/>
      <c r="R53" s="107">
        <v>-716060</v>
      </c>
      <c r="S53" s="107">
        <v>187711</v>
      </c>
      <c r="T53" s="107"/>
      <c r="U53" s="107">
        <v>-6583910</v>
      </c>
      <c r="V53" s="107">
        <v>3902570</v>
      </c>
      <c r="W53" s="107"/>
      <c r="X53" s="107"/>
      <c r="Y53" s="107"/>
      <c r="Z53" s="107">
        <v>-840379</v>
      </c>
      <c r="AA53" s="107"/>
      <c r="AB53" s="107">
        <v>186105</v>
      </c>
      <c r="AC53" s="107"/>
      <c r="AD53" s="107">
        <v>-630427</v>
      </c>
      <c r="AE53" s="107"/>
      <c r="AF53" s="107"/>
      <c r="AG53" s="107">
        <v>-10536085</v>
      </c>
      <c r="AH53" s="107">
        <v>-5028413</v>
      </c>
      <c r="AI53" s="107"/>
      <c r="AJ53" s="107"/>
      <c r="AK53" s="107"/>
      <c r="AL53" s="107"/>
      <c r="AM53" s="107">
        <v>-2037682</v>
      </c>
      <c r="AN53" s="107">
        <v>-649750</v>
      </c>
      <c r="AO53" s="107"/>
      <c r="AP53" s="108">
        <v>-256608</v>
      </c>
      <c r="AQ53" s="108"/>
      <c r="AR53" s="108"/>
      <c r="AS53" s="108">
        <v>-1038968</v>
      </c>
      <c r="AT53" s="108">
        <v>770917937</v>
      </c>
    </row>
    <row r="54" spans="2:46" x14ac:dyDescent="0.35">
      <c r="B54" s="104" t="s">
        <v>229</v>
      </c>
      <c r="C54" s="109" t="s">
        <v>230</v>
      </c>
      <c r="D54" s="104" t="s">
        <v>130</v>
      </c>
      <c r="E54" s="110">
        <v>295100760</v>
      </c>
      <c r="F54" s="111">
        <v>-22721269</v>
      </c>
      <c r="G54" s="107"/>
      <c r="H54" s="107"/>
      <c r="I54" s="107">
        <v>-25737</v>
      </c>
      <c r="J54" s="107"/>
      <c r="K54" s="107">
        <v>1832000</v>
      </c>
      <c r="L54" s="107">
        <v>-9000</v>
      </c>
      <c r="M54" s="107"/>
      <c r="N54" s="107">
        <v>-529413</v>
      </c>
      <c r="O54" s="107"/>
      <c r="P54" s="107"/>
      <c r="Q54" s="107"/>
      <c r="R54" s="107">
        <v>-142427</v>
      </c>
      <c r="S54" s="107">
        <v>148249</v>
      </c>
      <c r="T54" s="107"/>
      <c r="U54" s="107">
        <v>-414353</v>
      </c>
      <c r="V54" s="107">
        <v>414276</v>
      </c>
      <c r="W54" s="107"/>
      <c r="X54" s="107"/>
      <c r="Y54" s="107"/>
      <c r="Z54" s="107">
        <v>152179</v>
      </c>
      <c r="AA54" s="107">
        <v>-24715</v>
      </c>
      <c r="AB54" s="107"/>
      <c r="AC54" s="107"/>
      <c r="AD54" s="107">
        <v>-1879787</v>
      </c>
      <c r="AE54" s="107">
        <v>-696677</v>
      </c>
      <c r="AF54" s="107"/>
      <c r="AG54" s="107">
        <v>-3503329</v>
      </c>
      <c r="AH54" s="107"/>
      <c r="AI54" s="107">
        <v>-3013512</v>
      </c>
      <c r="AJ54" s="107"/>
      <c r="AK54" s="107"/>
      <c r="AL54" s="107"/>
      <c r="AM54" s="107">
        <v>-146120</v>
      </c>
      <c r="AN54" s="107"/>
      <c r="AO54" s="107">
        <v>508000</v>
      </c>
      <c r="AP54" s="108"/>
      <c r="AQ54" s="108">
        <v>-173762</v>
      </c>
      <c r="AR54" s="108"/>
      <c r="AS54" s="108"/>
      <c r="AT54" s="108">
        <v>264875363</v>
      </c>
    </row>
    <row r="55" spans="2:46" x14ac:dyDescent="0.35">
      <c r="B55" s="104" t="s">
        <v>231</v>
      </c>
      <c r="C55" s="109" t="s">
        <v>232</v>
      </c>
      <c r="D55" s="104" t="s">
        <v>130</v>
      </c>
      <c r="E55" s="110">
        <v>335810000</v>
      </c>
      <c r="F55" s="111">
        <v>-26169000</v>
      </c>
      <c r="G55" s="107"/>
      <c r="H55" s="107"/>
      <c r="I55" s="107">
        <v>-18000</v>
      </c>
      <c r="J55" s="107">
        <v>608000</v>
      </c>
      <c r="K55" s="107">
        <v>3537000</v>
      </c>
      <c r="L55" s="107">
        <v>33000</v>
      </c>
      <c r="M55" s="107"/>
      <c r="N55" s="107"/>
      <c r="O55" s="107"/>
      <c r="P55" s="107"/>
      <c r="Q55" s="107"/>
      <c r="R55" s="107">
        <v>-449000</v>
      </c>
      <c r="S55" s="107">
        <v>51000</v>
      </c>
      <c r="T55" s="107"/>
      <c r="U55" s="107">
        <v>-654738</v>
      </c>
      <c r="V55" s="107">
        <v>654000</v>
      </c>
      <c r="W55" s="107"/>
      <c r="X55" s="107"/>
      <c r="Y55" s="107"/>
      <c r="Z55" s="107"/>
      <c r="AA55" s="107"/>
      <c r="AB55" s="107"/>
      <c r="AC55" s="107">
        <v>-46329.42</v>
      </c>
      <c r="AD55" s="107">
        <v>-1138199.23349694</v>
      </c>
      <c r="AE55" s="107"/>
      <c r="AF55" s="107"/>
      <c r="AG55" s="107">
        <v>-1641062.9248585801</v>
      </c>
      <c r="AH55" s="107">
        <v>-11936.92</v>
      </c>
      <c r="AI55" s="107"/>
      <c r="AJ55" s="107"/>
      <c r="AK55" s="107">
        <v>-108847.61017253</v>
      </c>
      <c r="AL55" s="107">
        <v>-963388.87798165996</v>
      </c>
      <c r="AM55" s="107">
        <v>-46159.453688970003</v>
      </c>
      <c r="AN55" s="107">
        <v>-2336561.4900000002</v>
      </c>
      <c r="AO55" s="107"/>
      <c r="AP55" s="108"/>
      <c r="AQ55" s="108">
        <v>-4277540.4697601302</v>
      </c>
      <c r="AR55" s="108"/>
      <c r="AS55" s="108">
        <v>-583000</v>
      </c>
      <c r="AT55" s="108">
        <v>302249235.60004115</v>
      </c>
    </row>
    <row r="56" spans="2:46" x14ac:dyDescent="0.35">
      <c r="B56" s="104" t="s">
        <v>233</v>
      </c>
      <c r="C56" s="109" t="s">
        <v>234</v>
      </c>
      <c r="D56" s="104" t="s">
        <v>130</v>
      </c>
      <c r="E56" s="110">
        <v>334658055</v>
      </c>
      <c r="F56" s="111">
        <v>-41824832</v>
      </c>
      <c r="G56" s="107"/>
      <c r="H56" s="107"/>
      <c r="I56" s="107">
        <v>-37021</v>
      </c>
      <c r="J56" s="107">
        <v>141583</v>
      </c>
      <c r="K56" s="107">
        <v>2630000</v>
      </c>
      <c r="L56" s="107">
        <v>310382</v>
      </c>
      <c r="M56" s="107"/>
      <c r="N56" s="107">
        <v>-2192191</v>
      </c>
      <c r="O56" s="107"/>
      <c r="P56" s="107"/>
      <c r="Q56" s="107"/>
      <c r="R56" s="107">
        <v>-359822</v>
      </c>
      <c r="S56" s="107">
        <v>435306</v>
      </c>
      <c r="T56" s="107"/>
      <c r="U56" s="107">
        <v>-3524198.81</v>
      </c>
      <c r="V56" s="107">
        <v>3327000</v>
      </c>
      <c r="W56" s="107"/>
      <c r="X56" s="107"/>
      <c r="Y56" s="107"/>
      <c r="Z56" s="107"/>
      <c r="AA56" s="107"/>
      <c r="AB56" s="107">
        <v>110751.02</v>
      </c>
      <c r="AC56" s="107">
        <v>-495193.55</v>
      </c>
      <c r="AD56" s="107">
        <v>-1473514.00613409</v>
      </c>
      <c r="AE56" s="107"/>
      <c r="AF56" s="107"/>
      <c r="AG56" s="107">
        <v>-5799262.8899999997</v>
      </c>
      <c r="AH56" s="107">
        <v>-62425.26596895</v>
      </c>
      <c r="AI56" s="107"/>
      <c r="AJ56" s="107"/>
      <c r="AK56" s="107"/>
      <c r="AL56" s="107">
        <v>-8380324.9839115804</v>
      </c>
      <c r="AM56" s="107"/>
      <c r="AN56" s="107"/>
      <c r="AO56" s="107"/>
      <c r="AP56" s="108"/>
      <c r="AQ56" s="108">
        <v>-1456179.9</v>
      </c>
      <c r="AR56" s="108"/>
      <c r="AS56" s="108"/>
      <c r="AT56" s="108">
        <v>276008111.61398536</v>
      </c>
    </row>
    <row r="57" spans="2:46" x14ac:dyDescent="0.35">
      <c r="B57" s="104" t="s">
        <v>235</v>
      </c>
      <c r="C57" s="109" t="s">
        <v>236</v>
      </c>
      <c r="D57" s="104" t="s">
        <v>150</v>
      </c>
      <c r="E57" s="110">
        <v>216533476.59999999</v>
      </c>
      <c r="F57" s="111">
        <v>-24172972</v>
      </c>
      <c r="G57" s="107"/>
      <c r="H57" s="107">
        <v>-39267.9</v>
      </c>
      <c r="I57" s="107"/>
      <c r="J57" s="107">
        <v>3928105.2</v>
      </c>
      <c r="K57" s="107">
        <v>16000</v>
      </c>
      <c r="L57" s="107">
        <v>-1003.4</v>
      </c>
      <c r="M57" s="107"/>
      <c r="N57" s="107">
        <v>-174218.7</v>
      </c>
      <c r="O57" s="107"/>
      <c r="P57" s="107"/>
      <c r="Q57" s="107"/>
      <c r="R57" s="107"/>
      <c r="S57" s="107"/>
      <c r="T57" s="107">
        <v>370247.8</v>
      </c>
      <c r="U57" s="107">
        <v>-355647.4</v>
      </c>
      <c r="V57" s="107"/>
      <c r="W57" s="107"/>
      <c r="X57" s="107"/>
      <c r="Y57" s="107"/>
      <c r="Z57" s="107">
        <v>-2016086.7</v>
      </c>
      <c r="AA57" s="107">
        <v>-494579.8</v>
      </c>
      <c r="AB57" s="107"/>
      <c r="AC57" s="107"/>
      <c r="AD57" s="107"/>
      <c r="AE57" s="107"/>
      <c r="AF57" s="107">
        <v>-1362527.4</v>
      </c>
      <c r="AG57" s="107"/>
      <c r="AH57" s="107">
        <v>-330436</v>
      </c>
      <c r="AI57" s="107"/>
      <c r="AJ57" s="107"/>
      <c r="AK57" s="107"/>
      <c r="AL57" s="107">
        <v>-14473778.4</v>
      </c>
      <c r="AM57" s="107">
        <v>-20944.099999999999</v>
      </c>
      <c r="AN57" s="107">
        <v>-12519908.9</v>
      </c>
      <c r="AO57" s="107"/>
      <c r="AP57" s="108"/>
      <c r="AQ57" s="108"/>
      <c r="AR57" s="108"/>
      <c r="AS57" s="108"/>
      <c r="AT57" s="108">
        <v>164886458.90000001</v>
      </c>
    </row>
    <row r="58" spans="2:46" x14ac:dyDescent="0.35">
      <c r="B58" s="104" t="s">
        <v>237</v>
      </c>
      <c r="C58" s="109" t="s">
        <v>238</v>
      </c>
      <c r="D58" s="104" t="s">
        <v>130</v>
      </c>
      <c r="E58" s="110">
        <v>260894303</v>
      </c>
      <c r="F58" s="111">
        <v>-17450873</v>
      </c>
      <c r="G58" s="107"/>
      <c r="H58" s="107"/>
      <c r="I58" s="107">
        <v>-288054</v>
      </c>
      <c r="J58" s="107">
        <v>5019952</v>
      </c>
      <c r="K58" s="107">
        <v>1651000</v>
      </c>
      <c r="L58" s="107">
        <v>-310951</v>
      </c>
      <c r="M58" s="107"/>
      <c r="N58" s="107"/>
      <c r="O58" s="107"/>
      <c r="P58" s="107"/>
      <c r="Q58" s="107"/>
      <c r="R58" s="107">
        <v>-522385</v>
      </c>
      <c r="S58" s="107"/>
      <c r="T58" s="107"/>
      <c r="U58" s="107">
        <v>-132708</v>
      </c>
      <c r="V58" s="107">
        <v>132708</v>
      </c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>
        <v>-450288</v>
      </c>
      <c r="AH58" s="107">
        <v>-828722</v>
      </c>
      <c r="AI58" s="107"/>
      <c r="AJ58" s="107"/>
      <c r="AK58" s="107"/>
      <c r="AL58" s="107"/>
      <c r="AM58" s="107">
        <v>-8225807</v>
      </c>
      <c r="AN58" s="107"/>
      <c r="AO58" s="107">
        <v>-895311</v>
      </c>
      <c r="AP58" s="108"/>
      <c r="AQ58" s="108"/>
      <c r="AR58" s="108"/>
      <c r="AS58" s="108">
        <v>-65800</v>
      </c>
      <c r="AT58" s="108">
        <v>238527064</v>
      </c>
    </row>
    <row r="59" spans="2:46" x14ac:dyDescent="0.35">
      <c r="B59" s="104" t="s">
        <v>239</v>
      </c>
      <c r="C59" s="109" t="s">
        <v>240</v>
      </c>
      <c r="D59" s="104" t="s">
        <v>130</v>
      </c>
      <c r="E59" s="110">
        <v>598537445.54999995</v>
      </c>
      <c r="F59" s="111">
        <v>-39747000</v>
      </c>
      <c r="G59" s="107"/>
      <c r="H59" s="107"/>
      <c r="I59" s="107">
        <v>-50000</v>
      </c>
      <c r="J59" s="107">
        <v>18958000</v>
      </c>
      <c r="K59" s="107">
        <v>4847000</v>
      </c>
      <c r="L59" s="107">
        <v>269000</v>
      </c>
      <c r="M59" s="107"/>
      <c r="N59" s="107">
        <v>-2364000</v>
      </c>
      <c r="O59" s="107"/>
      <c r="P59" s="107"/>
      <c r="Q59" s="107"/>
      <c r="R59" s="107">
        <v>-367000</v>
      </c>
      <c r="S59" s="107">
        <v>700000</v>
      </c>
      <c r="T59" s="107"/>
      <c r="U59" s="107">
        <v>-1425000</v>
      </c>
      <c r="V59" s="107">
        <v>1372000</v>
      </c>
      <c r="W59" s="107"/>
      <c r="X59" s="107"/>
      <c r="Y59" s="107"/>
      <c r="Z59" s="107"/>
      <c r="AA59" s="107"/>
      <c r="AB59" s="107"/>
      <c r="AC59" s="107"/>
      <c r="AD59" s="107">
        <v>-3222437.0253159101</v>
      </c>
      <c r="AE59" s="107"/>
      <c r="AF59" s="107"/>
      <c r="AG59" s="107">
        <v>-12368023.3501969</v>
      </c>
      <c r="AH59" s="107">
        <v>-733364.36</v>
      </c>
      <c r="AI59" s="107"/>
      <c r="AJ59" s="107"/>
      <c r="AK59" s="107"/>
      <c r="AL59" s="107"/>
      <c r="AM59" s="107">
        <v>-197365.21792602001</v>
      </c>
      <c r="AN59" s="107"/>
      <c r="AO59" s="107"/>
      <c r="AP59" s="108"/>
      <c r="AQ59" s="108"/>
      <c r="AR59" s="108"/>
      <c r="AS59" s="108">
        <v>-3200000</v>
      </c>
      <c r="AT59" s="108">
        <v>561009255.59656107</v>
      </c>
    </row>
    <row r="60" spans="2:46" x14ac:dyDescent="0.35">
      <c r="B60" s="104" t="s">
        <v>241</v>
      </c>
      <c r="C60" s="109" t="s">
        <v>242</v>
      </c>
      <c r="D60" s="104" t="s">
        <v>130</v>
      </c>
      <c r="E60" s="110">
        <v>278474251.70999998</v>
      </c>
      <c r="F60" s="111">
        <v>-18528025.350000001</v>
      </c>
      <c r="G60" s="107">
        <v>0</v>
      </c>
      <c r="H60" s="107">
        <v>0</v>
      </c>
      <c r="I60" s="107">
        <v>-76626.740000000005</v>
      </c>
      <c r="J60" s="107">
        <v>158507.65828661999</v>
      </c>
      <c r="K60" s="107">
        <v>1458928.51</v>
      </c>
      <c r="L60" s="107">
        <v>121024.53</v>
      </c>
      <c r="M60" s="107">
        <v>0</v>
      </c>
      <c r="N60" s="107">
        <v>-1941226.14</v>
      </c>
      <c r="O60" s="107">
        <v>0</v>
      </c>
      <c r="P60" s="107"/>
      <c r="Q60" s="107"/>
      <c r="R60" s="107">
        <v>-636567</v>
      </c>
      <c r="S60" s="107">
        <v>311127.23</v>
      </c>
      <c r="T60" s="107">
        <v>0</v>
      </c>
      <c r="U60" s="107">
        <v>-1764713.92</v>
      </c>
      <c r="V60" s="107">
        <v>0</v>
      </c>
      <c r="W60" s="107">
        <v>1841201.61</v>
      </c>
      <c r="X60" s="107">
        <v>0</v>
      </c>
      <c r="Y60" s="107">
        <v>0</v>
      </c>
      <c r="Z60" s="107">
        <v>-327168</v>
      </c>
      <c r="AA60" s="107"/>
      <c r="AB60" s="107">
        <v>15493.86</v>
      </c>
      <c r="AC60" s="107">
        <v>-136377.82999999999</v>
      </c>
      <c r="AD60" s="107">
        <v>-962222.69687864999</v>
      </c>
      <c r="AE60" s="107"/>
      <c r="AF60" s="107"/>
      <c r="AG60" s="107">
        <v>-2606229.2946550502</v>
      </c>
      <c r="AH60" s="107">
        <v>-108591.70363802</v>
      </c>
      <c r="AI60" s="107"/>
      <c r="AJ60" s="107"/>
      <c r="AK60" s="107"/>
      <c r="AL60" s="107"/>
      <c r="AM60" s="107">
        <v>-1713809.2548295599</v>
      </c>
      <c r="AN60" s="107">
        <v>-932337.9</v>
      </c>
      <c r="AO60" s="107">
        <v>-35094</v>
      </c>
      <c r="AP60" s="108"/>
      <c r="AQ60" s="108"/>
      <c r="AR60" s="108">
        <v>-67706</v>
      </c>
      <c r="AS60" s="108"/>
      <c r="AT60" s="108">
        <v>252543839.27828526</v>
      </c>
    </row>
    <row r="61" spans="2:46" x14ac:dyDescent="0.35">
      <c r="B61" s="104" t="s">
        <v>243</v>
      </c>
      <c r="C61" s="109" t="s">
        <v>244</v>
      </c>
      <c r="D61" s="104" t="s">
        <v>130</v>
      </c>
      <c r="E61" s="110">
        <v>351020000</v>
      </c>
      <c r="F61" s="111">
        <v>-23203000</v>
      </c>
      <c r="G61" s="107"/>
      <c r="H61" s="107">
        <v>-63572</v>
      </c>
      <c r="I61" s="107">
        <v>-13000</v>
      </c>
      <c r="J61" s="107">
        <v>1701000</v>
      </c>
      <c r="K61" s="107">
        <v>3918000</v>
      </c>
      <c r="L61" s="107">
        <v>-20000</v>
      </c>
      <c r="M61" s="107"/>
      <c r="N61" s="107">
        <v>-4647000</v>
      </c>
      <c r="O61" s="107"/>
      <c r="P61" s="107"/>
      <c r="Q61" s="107"/>
      <c r="R61" s="107">
        <v>-330000</v>
      </c>
      <c r="S61" s="107">
        <v>149000</v>
      </c>
      <c r="T61" s="107">
        <v>510000</v>
      </c>
      <c r="U61" s="107">
        <v>-510000</v>
      </c>
      <c r="V61" s="107"/>
      <c r="W61" s="107"/>
      <c r="X61" s="107"/>
      <c r="Y61" s="107"/>
      <c r="Z61" s="107"/>
      <c r="AA61" s="107"/>
      <c r="AB61" s="107">
        <v>273389</v>
      </c>
      <c r="AC61" s="107">
        <v>-605846</v>
      </c>
      <c r="AD61" s="107">
        <v>-574133</v>
      </c>
      <c r="AE61" s="107"/>
      <c r="AF61" s="107"/>
      <c r="AG61" s="107">
        <v>-4289731</v>
      </c>
      <c r="AH61" s="107"/>
      <c r="AI61" s="107"/>
      <c r="AJ61" s="107"/>
      <c r="AK61" s="107">
        <v>-1264243</v>
      </c>
      <c r="AL61" s="107">
        <v>-4443492</v>
      </c>
      <c r="AM61" s="107">
        <v>-484736</v>
      </c>
      <c r="AN61" s="107">
        <v>-11502147</v>
      </c>
      <c r="AO61" s="107"/>
      <c r="AP61" s="108"/>
      <c r="AQ61" s="108">
        <v>-193866</v>
      </c>
      <c r="AR61" s="108"/>
      <c r="AS61" s="108"/>
      <c r="AT61" s="108">
        <v>305426623</v>
      </c>
    </row>
    <row r="62" spans="2:46" x14ac:dyDescent="0.35">
      <c r="B62" s="104" t="s">
        <v>245</v>
      </c>
      <c r="C62" s="109" t="s">
        <v>246</v>
      </c>
      <c r="D62" s="104" t="s">
        <v>130</v>
      </c>
      <c r="E62" s="110">
        <v>1230060000</v>
      </c>
      <c r="F62" s="111">
        <v>-177785000</v>
      </c>
      <c r="G62" s="107">
        <v>0</v>
      </c>
      <c r="H62" s="107">
        <v>0</v>
      </c>
      <c r="I62" s="107">
        <v>0</v>
      </c>
      <c r="J62" s="107">
        <v>6485000</v>
      </c>
      <c r="K62" s="107">
        <v>3229000</v>
      </c>
      <c r="L62" s="107">
        <v>517000</v>
      </c>
      <c r="M62" s="107">
        <v>0</v>
      </c>
      <c r="N62" s="107">
        <v>-18064000</v>
      </c>
      <c r="O62" s="107">
        <v>0</v>
      </c>
      <c r="P62" s="107">
        <v>0</v>
      </c>
      <c r="Q62" s="107">
        <v>0</v>
      </c>
      <c r="R62" s="107">
        <v>-1219000</v>
      </c>
      <c r="S62" s="107">
        <v>2723000</v>
      </c>
      <c r="T62" s="107">
        <v>0</v>
      </c>
      <c r="U62" s="107">
        <v>-2826351.08</v>
      </c>
      <c r="V62" s="107">
        <v>1399000</v>
      </c>
      <c r="W62" s="107">
        <v>0</v>
      </c>
      <c r="X62" s="107">
        <v>0</v>
      </c>
      <c r="Y62" s="107">
        <v>0</v>
      </c>
      <c r="Z62" s="107">
        <v>0</v>
      </c>
      <c r="AA62" s="107">
        <v>-24577076.43</v>
      </c>
      <c r="AB62" s="107">
        <v>2234692.48</v>
      </c>
      <c r="AC62" s="107">
        <v>-557001.98</v>
      </c>
      <c r="AD62" s="107">
        <v>-4938812.9000000004</v>
      </c>
      <c r="AE62" s="107">
        <v>-3055208.03</v>
      </c>
      <c r="AF62" s="107">
        <v>0</v>
      </c>
      <c r="AG62" s="107">
        <v>-9833577.5069999993</v>
      </c>
      <c r="AH62" s="107">
        <v>-1552873</v>
      </c>
      <c r="AI62" s="107">
        <v>0</v>
      </c>
      <c r="AJ62" s="107">
        <v>0</v>
      </c>
      <c r="AK62" s="107">
        <v>0</v>
      </c>
      <c r="AL62" s="107">
        <v>0</v>
      </c>
      <c r="AM62" s="107">
        <v>-22221318.489999998</v>
      </c>
      <c r="AN62" s="107">
        <v>-5176089.37</v>
      </c>
      <c r="AO62" s="107">
        <v>0</v>
      </c>
      <c r="AP62" s="108">
        <v>0</v>
      </c>
      <c r="AQ62" s="108">
        <v>-361887.33</v>
      </c>
      <c r="AR62" s="108">
        <v>-998318.15</v>
      </c>
      <c r="AS62" s="108"/>
      <c r="AT62" s="108">
        <v>973481178.21300006</v>
      </c>
    </row>
    <row r="63" spans="2:46" x14ac:dyDescent="0.35">
      <c r="B63" s="104" t="s">
        <v>247</v>
      </c>
      <c r="C63" s="109" t="s">
        <v>248</v>
      </c>
      <c r="D63" s="104" t="s">
        <v>130</v>
      </c>
      <c r="E63" s="110">
        <v>669673000</v>
      </c>
      <c r="F63" s="111">
        <v>-70536000</v>
      </c>
      <c r="G63" s="107"/>
      <c r="H63" s="107">
        <v>3540905</v>
      </c>
      <c r="I63" s="107">
        <v>-27000</v>
      </c>
      <c r="J63" s="107">
        <v>1709000</v>
      </c>
      <c r="K63" s="107">
        <v>7102500</v>
      </c>
      <c r="L63" s="107">
        <v>244000</v>
      </c>
      <c r="M63" s="107">
        <v>-804000</v>
      </c>
      <c r="N63" s="107">
        <v>-12597000</v>
      </c>
      <c r="O63" s="107"/>
      <c r="P63" s="107"/>
      <c r="Q63" s="107"/>
      <c r="R63" s="107">
        <v>-1138000</v>
      </c>
      <c r="S63" s="107">
        <v>1428000</v>
      </c>
      <c r="T63" s="107"/>
      <c r="U63" s="107">
        <v>-16243000</v>
      </c>
      <c r="V63" s="107">
        <v>16233000</v>
      </c>
      <c r="W63" s="107"/>
      <c r="X63" s="107"/>
      <c r="Y63" s="107"/>
      <c r="Z63" s="107"/>
      <c r="AA63" s="107">
        <v>-1723405</v>
      </c>
      <c r="AB63" s="107"/>
      <c r="AC63" s="107"/>
      <c r="AD63" s="107">
        <v>-2529258</v>
      </c>
      <c r="AE63" s="107"/>
      <c r="AF63" s="107">
        <v>-26180</v>
      </c>
      <c r="AG63" s="107">
        <v>-20325780</v>
      </c>
      <c r="AH63" s="107">
        <v>-2165236</v>
      </c>
      <c r="AI63" s="107">
        <v>-3370467</v>
      </c>
      <c r="AJ63" s="107">
        <v>-2622733</v>
      </c>
      <c r="AK63" s="107"/>
      <c r="AL63" s="107">
        <v>-2891028</v>
      </c>
      <c r="AM63" s="107">
        <v>-1487801</v>
      </c>
      <c r="AN63" s="107">
        <v>-48586</v>
      </c>
      <c r="AO63" s="107"/>
      <c r="AP63" s="108"/>
      <c r="AQ63" s="108">
        <v>-566935</v>
      </c>
      <c r="AR63" s="108"/>
      <c r="AS63" s="108"/>
      <c r="AT63" s="108">
        <v>560827996</v>
      </c>
    </row>
    <row r="64" spans="2:46" x14ac:dyDescent="0.35">
      <c r="B64" s="104" t="s">
        <v>249</v>
      </c>
      <c r="C64" s="109" t="s">
        <v>250</v>
      </c>
      <c r="D64" s="104" t="s">
        <v>130</v>
      </c>
      <c r="E64" s="110">
        <v>691784000</v>
      </c>
      <c r="F64" s="111">
        <v>-102733657.20999999</v>
      </c>
      <c r="G64" s="107">
        <v>0</v>
      </c>
      <c r="H64" s="107">
        <v>-17117302.789999999</v>
      </c>
      <c r="I64" s="107">
        <v>-31974.83</v>
      </c>
      <c r="J64" s="107">
        <v>2601024.7999999998</v>
      </c>
      <c r="K64" s="107">
        <v>6945000</v>
      </c>
      <c r="L64" s="107">
        <v>-13641.42</v>
      </c>
      <c r="M64" s="107">
        <v>0</v>
      </c>
      <c r="N64" s="107">
        <v>-9775975.7899999991</v>
      </c>
      <c r="O64" s="107">
        <v>0</v>
      </c>
      <c r="P64" s="107">
        <v>-0.01</v>
      </c>
      <c r="Q64" s="107">
        <v>-0.01</v>
      </c>
      <c r="R64" s="107">
        <v>-509015.28</v>
      </c>
      <c r="S64" s="107">
        <v>172915.21</v>
      </c>
      <c r="T64" s="107">
        <v>0</v>
      </c>
      <c r="U64" s="107">
        <v>-12690655.66</v>
      </c>
      <c r="V64" s="107">
        <v>11989000</v>
      </c>
      <c r="W64" s="107">
        <v>0</v>
      </c>
      <c r="X64" s="107">
        <v>0</v>
      </c>
      <c r="Y64" s="107">
        <v>0</v>
      </c>
      <c r="Z64" s="107">
        <v>0</v>
      </c>
      <c r="AA64" s="107">
        <v>-0.01</v>
      </c>
      <c r="AB64" s="107">
        <v>0</v>
      </c>
      <c r="AC64" s="107">
        <v>-0.01</v>
      </c>
      <c r="AD64" s="107"/>
      <c r="AE64" s="107">
        <v>-1048182.72</v>
      </c>
      <c r="AF64" s="107"/>
      <c r="AG64" s="107">
        <v>-2223628.4301100001</v>
      </c>
      <c r="AH64" s="107">
        <v>-95577.505311379995</v>
      </c>
      <c r="AI64" s="107"/>
      <c r="AJ64" s="107"/>
      <c r="AK64" s="107"/>
      <c r="AL64" s="107">
        <v>-2167197.8812670801</v>
      </c>
      <c r="AM64" s="107">
        <v>-5237096.0076040197</v>
      </c>
      <c r="AN64" s="107"/>
      <c r="AO64" s="107"/>
      <c r="AP64" s="108"/>
      <c r="AQ64" s="108"/>
      <c r="AR64" s="108"/>
      <c r="AS64" s="108"/>
      <c r="AT64" s="108">
        <v>559848034.44570756</v>
      </c>
    </row>
    <row r="65" spans="2:46" x14ac:dyDescent="0.35">
      <c r="B65" s="104" t="s">
        <v>251</v>
      </c>
      <c r="C65" s="109" t="s">
        <v>252</v>
      </c>
      <c r="D65" s="104" t="s">
        <v>150</v>
      </c>
      <c r="E65" s="110">
        <v>594630000</v>
      </c>
      <c r="F65" s="111">
        <v>-58532000</v>
      </c>
      <c r="G65" s="107"/>
      <c r="H65" s="107">
        <v>-63053793</v>
      </c>
      <c r="I65" s="107">
        <v>-46000</v>
      </c>
      <c r="J65" s="107">
        <v>2135000</v>
      </c>
      <c r="K65" s="107">
        <v>13231000</v>
      </c>
      <c r="L65" s="107">
        <v>-331000</v>
      </c>
      <c r="M65" s="107"/>
      <c r="N65" s="107">
        <v>4854000</v>
      </c>
      <c r="O65" s="107"/>
      <c r="P65" s="107"/>
      <c r="Q65" s="107"/>
      <c r="R65" s="107"/>
      <c r="S65" s="107"/>
      <c r="T65" s="107"/>
      <c r="U65" s="107">
        <v>-3166000</v>
      </c>
      <c r="V65" s="107">
        <v>3166000</v>
      </c>
      <c r="W65" s="107"/>
      <c r="X65" s="107"/>
      <c r="Y65" s="107"/>
      <c r="Z65" s="107"/>
      <c r="AA65" s="107"/>
      <c r="AB65" s="107"/>
      <c r="AC65" s="107"/>
      <c r="AD65" s="107"/>
      <c r="AE65" s="107"/>
      <c r="AF65" s="107">
        <v>-303338.36190000002</v>
      </c>
      <c r="AG65" s="107">
        <v>-1840231.82</v>
      </c>
      <c r="AH65" s="107">
        <v>-260151.7029</v>
      </c>
      <c r="AI65" s="107">
        <v>-37076993.829999998</v>
      </c>
      <c r="AJ65" s="107"/>
      <c r="AK65" s="107">
        <v>-559164.76470000006</v>
      </c>
      <c r="AL65" s="107">
        <v>-41215450.240000002</v>
      </c>
      <c r="AM65" s="107"/>
      <c r="AN65" s="107">
        <v>-8325202.2680000002</v>
      </c>
      <c r="AO65" s="107"/>
      <c r="AP65" s="108"/>
      <c r="AQ65" s="108"/>
      <c r="AR65" s="108"/>
      <c r="AS65" s="108">
        <v>-25597850.91</v>
      </c>
      <c r="AT65" s="108">
        <v>377708823.10249996</v>
      </c>
    </row>
    <row r="66" spans="2:46" x14ac:dyDescent="0.35">
      <c r="B66" s="104" t="s">
        <v>253</v>
      </c>
      <c r="C66" s="109" t="s">
        <v>254</v>
      </c>
      <c r="D66" s="104" t="s">
        <v>130</v>
      </c>
      <c r="E66" s="110">
        <v>1174214000</v>
      </c>
      <c r="F66" s="111">
        <v>-209193000</v>
      </c>
      <c r="G66" s="107">
        <v>2848252</v>
      </c>
      <c r="H66" s="107"/>
      <c r="I66" s="107">
        <v>-197000</v>
      </c>
      <c r="J66" s="107">
        <v>2413000</v>
      </c>
      <c r="K66" s="107">
        <v>7480000</v>
      </c>
      <c r="L66" s="107">
        <v>793000</v>
      </c>
      <c r="M66" s="107">
        <v>-48000</v>
      </c>
      <c r="N66" s="107">
        <v>-546000</v>
      </c>
      <c r="O66" s="107"/>
      <c r="P66" s="107"/>
      <c r="Q66" s="107"/>
      <c r="R66" s="107">
        <v>-1893000</v>
      </c>
      <c r="S66" s="107">
        <v>5740000</v>
      </c>
      <c r="T66" s="107"/>
      <c r="U66" s="107">
        <v>-52270000</v>
      </c>
      <c r="V66" s="107">
        <v>51899000</v>
      </c>
      <c r="W66" s="107"/>
      <c r="X66" s="107"/>
      <c r="Y66" s="107"/>
      <c r="Z66" s="107">
        <v>-1040493</v>
      </c>
      <c r="AA66" s="107"/>
      <c r="AB66" s="107"/>
      <c r="AC66" s="107">
        <v>-98899</v>
      </c>
      <c r="AD66" s="107">
        <v>-5136973</v>
      </c>
      <c r="AE66" s="107"/>
      <c r="AF66" s="107"/>
      <c r="AG66" s="107">
        <v>-79226202</v>
      </c>
      <c r="AH66" s="107">
        <v>-50044</v>
      </c>
      <c r="AI66" s="107"/>
      <c r="AJ66" s="107"/>
      <c r="AK66" s="107"/>
      <c r="AL66" s="107"/>
      <c r="AM66" s="107">
        <v>-11422518</v>
      </c>
      <c r="AN66" s="107">
        <v>-13576017</v>
      </c>
      <c r="AO66" s="107">
        <v>15196000</v>
      </c>
      <c r="AP66" s="108"/>
      <c r="AQ66" s="108"/>
      <c r="AR66" s="108"/>
      <c r="AS66" s="108"/>
      <c r="AT66" s="108">
        <v>885885106</v>
      </c>
    </row>
    <row r="67" spans="2:46" x14ac:dyDescent="0.35">
      <c r="B67" s="104" t="s">
        <v>255</v>
      </c>
      <c r="C67" s="109" t="s">
        <v>256</v>
      </c>
      <c r="D67" s="104" t="s">
        <v>130</v>
      </c>
      <c r="E67" s="110">
        <v>1354022000</v>
      </c>
      <c r="F67" s="111">
        <v>-192597000</v>
      </c>
      <c r="G67" s="107"/>
      <c r="H67" s="107">
        <v>-3229655</v>
      </c>
      <c r="I67" s="107">
        <v>-231000</v>
      </c>
      <c r="J67" s="107">
        <v>2662000</v>
      </c>
      <c r="K67" s="107">
        <v>5754000</v>
      </c>
      <c r="L67" s="107">
        <v>66000</v>
      </c>
      <c r="M67" s="107"/>
      <c r="N67" s="107">
        <v>-2974000</v>
      </c>
      <c r="O67" s="107"/>
      <c r="P67" s="107"/>
      <c r="Q67" s="107"/>
      <c r="R67" s="107">
        <v>-1362000</v>
      </c>
      <c r="S67" s="107">
        <v>386000</v>
      </c>
      <c r="T67" s="107"/>
      <c r="U67" s="107">
        <v>-10290160</v>
      </c>
      <c r="V67" s="107"/>
      <c r="W67" s="107">
        <v>10139000</v>
      </c>
      <c r="X67" s="107"/>
      <c r="Y67" s="107"/>
      <c r="Z67" s="107"/>
      <c r="AA67" s="107"/>
      <c r="AB67" s="107">
        <v>194920</v>
      </c>
      <c r="AC67" s="107">
        <v>-72904</v>
      </c>
      <c r="AD67" s="107">
        <v>-5813763</v>
      </c>
      <c r="AE67" s="107">
        <v>-4537163</v>
      </c>
      <c r="AF67" s="107">
        <v>-88817</v>
      </c>
      <c r="AG67" s="107">
        <v>-83989603</v>
      </c>
      <c r="AH67" s="107">
        <v>-499986</v>
      </c>
      <c r="AI67" s="107"/>
      <c r="AJ67" s="107"/>
      <c r="AK67" s="107"/>
      <c r="AL67" s="107">
        <v>-5221158</v>
      </c>
      <c r="AM67" s="107">
        <v>-4152997</v>
      </c>
      <c r="AN67" s="107">
        <v>-21749913</v>
      </c>
      <c r="AO67" s="107"/>
      <c r="AP67" s="108"/>
      <c r="AQ67" s="108"/>
      <c r="AR67" s="108"/>
      <c r="AS67" s="108"/>
      <c r="AT67" s="108">
        <v>1036413801</v>
      </c>
    </row>
    <row r="68" spans="2:46" x14ac:dyDescent="0.35">
      <c r="B68" s="104" t="s">
        <v>257</v>
      </c>
      <c r="C68" s="109" t="s">
        <v>258</v>
      </c>
      <c r="D68" s="104" t="s">
        <v>130</v>
      </c>
      <c r="E68" s="110">
        <v>753022000</v>
      </c>
      <c r="F68" s="111">
        <v>-80584000</v>
      </c>
      <c r="G68" s="107"/>
      <c r="H68" s="107">
        <v>-4070518</v>
      </c>
      <c r="I68" s="107">
        <v>-34000</v>
      </c>
      <c r="J68" s="107">
        <v>18131000</v>
      </c>
      <c r="K68" s="107">
        <v>5113000</v>
      </c>
      <c r="L68" s="107">
        <v>43000</v>
      </c>
      <c r="M68" s="107"/>
      <c r="N68" s="107">
        <v>-547000</v>
      </c>
      <c r="O68" s="107"/>
      <c r="P68" s="107"/>
      <c r="Q68" s="107"/>
      <c r="R68" s="107">
        <v>-844000</v>
      </c>
      <c r="S68" s="107">
        <v>1083000</v>
      </c>
      <c r="T68" s="107"/>
      <c r="U68" s="107">
        <v>-4543000</v>
      </c>
      <c r="V68" s="107">
        <v>3010000</v>
      </c>
      <c r="W68" s="107"/>
      <c r="X68" s="107"/>
      <c r="Y68" s="107"/>
      <c r="Z68" s="107">
        <v>-2437998.7341393698</v>
      </c>
      <c r="AA68" s="107"/>
      <c r="AB68" s="107"/>
      <c r="AC68" s="107"/>
      <c r="AD68" s="107">
        <v>-5332356.0402092002</v>
      </c>
      <c r="AE68" s="107">
        <v>-1970500.3286457099</v>
      </c>
      <c r="AF68" s="107"/>
      <c r="AG68" s="107">
        <v>-21243751.589093599</v>
      </c>
      <c r="AH68" s="107">
        <v>-1067054.9866305201</v>
      </c>
      <c r="AI68" s="107"/>
      <c r="AJ68" s="107"/>
      <c r="AK68" s="107"/>
      <c r="AL68" s="107"/>
      <c r="AM68" s="107">
        <v>-978389.24064086005</v>
      </c>
      <c r="AN68" s="107"/>
      <c r="AO68" s="107">
        <v>5.0217659999999997E-2</v>
      </c>
      <c r="AP68" s="108"/>
      <c r="AQ68" s="108"/>
      <c r="AR68" s="108"/>
      <c r="AS68" s="108"/>
      <c r="AT68" s="108">
        <v>656749431.13085842</v>
      </c>
    </row>
    <row r="69" spans="2:46" x14ac:dyDescent="0.35">
      <c r="B69" s="104" t="s">
        <v>259</v>
      </c>
      <c r="C69" s="109" t="s">
        <v>260</v>
      </c>
      <c r="D69" s="104" t="s">
        <v>130</v>
      </c>
      <c r="E69" s="110">
        <v>567331396</v>
      </c>
      <c r="F69" s="111">
        <v>-55921194</v>
      </c>
      <c r="G69" s="107">
        <v>0</v>
      </c>
      <c r="H69" s="107"/>
      <c r="I69" s="107">
        <v>-42183</v>
      </c>
      <c r="J69" s="107">
        <v>394328</v>
      </c>
      <c r="K69" s="107">
        <v>8525000</v>
      </c>
      <c r="L69" s="107">
        <v>246511</v>
      </c>
      <c r="M69" s="107"/>
      <c r="N69" s="107">
        <v>1447023</v>
      </c>
      <c r="O69" s="107"/>
      <c r="P69" s="107"/>
      <c r="Q69" s="107"/>
      <c r="R69" s="107">
        <v>-610016.17000000004</v>
      </c>
      <c r="S69" s="107">
        <v>0</v>
      </c>
      <c r="T69" s="107"/>
      <c r="U69" s="107">
        <v>-17978000</v>
      </c>
      <c r="V69" s="107">
        <v>19693525</v>
      </c>
      <c r="W69" s="107"/>
      <c r="X69" s="107"/>
      <c r="Y69" s="107"/>
      <c r="Z69" s="107">
        <v>-581558.80000000005</v>
      </c>
      <c r="AA69" s="107"/>
      <c r="AB69" s="107">
        <v>143950.26999999999</v>
      </c>
      <c r="AC69" s="107">
        <v>-322342.15000000002</v>
      </c>
      <c r="AD69" s="107">
        <v>-2814597.25482806</v>
      </c>
      <c r="AE69" s="107"/>
      <c r="AF69" s="107"/>
      <c r="AG69" s="107">
        <v>-13102991.359292001</v>
      </c>
      <c r="AH69" s="107">
        <v>-485865.83</v>
      </c>
      <c r="AI69" s="107"/>
      <c r="AJ69" s="107"/>
      <c r="AK69" s="107"/>
      <c r="AL69" s="107"/>
      <c r="AM69" s="107">
        <v>-2618242.1337638702</v>
      </c>
      <c r="AN69" s="107">
        <v>-1344202.0666462099</v>
      </c>
      <c r="AO69" s="107"/>
      <c r="AP69" s="108"/>
      <c r="AQ69" s="108"/>
      <c r="AR69" s="108"/>
      <c r="AS69" s="108">
        <v>-364009.73</v>
      </c>
      <c r="AT69" s="108">
        <v>501596530.7754699</v>
      </c>
    </row>
    <row r="70" spans="2:46" x14ac:dyDescent="0.35">
      <c r="B70" s="104" t="s">
        <v>261</v>
      </c>
      <c r="C70" s="109" t="s">
        <v>262</v>
      </c>
      <c r="D70" s="104" t="s">
        <v>130</v>
      </c>
      <c r="E70" s="110">
        <v>2595517831</v>
      </c>
      <c r="F70" s="111">
        <v>-245575959</v>
      </c>
      <c r="G70" s="107">
        <v>0</v>
      </c>
      <c r="H70" s="107">
        <v>-121383345</v>
      </c>
      <c r="I70" s="107">
        <v>-141525</v>
      </c>
      <c r="J70" s="107">
        <v>6015464</v>
      </c>
      <c r="K70" s="107">
        <v>29206816</v>
      </c>
      <c r="L70" s="107">
        <v>8747942</v>
      </c>
      <c r="M70" s="107">
        <v>-34367</v>
      </c>
      <c r="N70" s="107">
        <v>1448804</v>
      </c>
      <c r="O70" s="107">
        <v>0</v>
      </c>
      <c r="P70" s="107">
        <v>0</v>
      </c>
      <c r="Q70" s="107">
        <v>0</v>
      </c>
      <c r="R70" s="107">
        <v>-15082009</v>
      </c>
      <c r="S70" s="107">
        <v>12890707</v>
      </c>
      <c r="T70" s="107">
        <v>0</v>
      </c>
      <c r="U70" s="107">
        <v>-31064732</v>
      </c>
      <c r="V70" s="107">
        <v>30211208</v>
      </c>
      <c r="W70" s="107">
        <v>0</v>
      </c>
      <c r="X70" s="107">
        <v>0</v>
      </c>
      <c r="Y70" s="107">
        <v>0</v>
      </c>
      <c r="Z70" s="107">
        <v>-8214916</v>
      </c>
      <c r="AA70" s="107">
        <v>-25178797</v>
      </c>
      <c r="AB70" s="107">
        <v>210303</v>
      </c>
      <c r="AC70" s="107">
        <v>-171061</v>
      </c>
      <c r="AD70" s="107">
        <v>-4815437.5810000002</v>
      </c>
      <c r="AE70" s="107">
        <v>-5656327.2199999997</v>
      </c>
      <c r="AF70" s="107">
        <v>-2203486.2400000002</v>
      </c>
      <c r="AG70" s="107">
        <v>-143559129.59999999</v>
      </c>
      <c r="AH70" s="107">
        <v>-31535829.539999999</v>
      </c>
      <c r="AI70" s="107">
        <v>-3538094.31</v>
      </c>
      <c r="AJ70" s="107">
        <v>0</v>
      </c>
      <c r="AK70" s="107">
        <v>-8735347.8499999996</v>
      </c>
      <c r="AL70" s="107">
        <v>-1903423.45</v>
      </c>
      <c r="AM70" s="107">
        <v>-58465853.990000002</v>
      </c>
      <c r="AN70" s="107">
        <v>0</v>
      </c>
      <c r="AO70" s="107">
        <v>0</v>
      </c>
      <c r="AP70" s="108">
        <v>0</v>
      </c>
      <c r="AQ70" s="108">
        <v>0</v>
      </c>
      <c r="AR70" s="108">
        <v>-1711804.9609999999</v>
      </c>
      <c r="AS70" s="108">
        <v>-12392316</v>
      </c>
      <c r="AT70" s="108">
        <v>1962885313.2579999</v>
      </c>
    </row>
    <row r="71" spans="2:46" x14ac:dyDescent="0.35">
      <c r="B71" s="104" t="s">
        <v>263</v>
      </c>
      <c r="C71" s="109" t="s">
        <v>264</v>
      </c>
      <c r="D71" s="104" t="s">
        <v>130</v>
      </c>
      <c r="E71" s="110">
        <v>714414865.33000004</v>
      </c>
      <c r="F71" s="111">
        <v>-58181215.240000002</v>
      </c>
      <c r="G71" s="107"/>
      <c r="H71" s="107"/>
      <c r="I71" s="107">
        <v>-63077.83</v>
      </c>
      <c r="J71" s="107">
        <v>19400198.399999999</v>
      </c>
      <c r="K71" s="107">
        <v>7019500</v>
      </c>
      <c r="L71" s="107">
        <v>427082.04</v>
      </c>
      <c r="M71" s="107"/>
      <c r="N71" s="107">
        <v>7480476</v>
      </c>
      <c r="O71" s="107">
        <v>17100000</v>
      </c>
      <c r="P71" s="107"/>
      <c r="Q71" s="107"/>
      <c r="R71" s="107">
        <v>-389572</v>
      </c>
      <c r="S71" s="107">
        <v>76601</v>
      </c>
      <c r="T71" s="107"/>
      <c r="U71" s="107">
        <v>-5437000</v>
      </c>
      <c r="V71" s="107">
        <v>5437000</v>
      </c>
      <c r="W71" s="107"/>
      <c r="X71" s="107"/>
      <c r="Y71" s="107"/>
      <c r="Z71" s="107"/>
      <c r="AA71" s="107"/>
      <c r="AB71" s="107"/>
      <c r="AC71" s="107"/>
      <c r="AD71" s="107">
        <v>-1749764</v>
      </c>
      <c r="AE71" s="107"/>
      <c r="AF71" s="107">
        <v>-685134</v>
      </c>
      <c r="AG71" s="107">
        <v>-11533184</v>
      </c>
      <c r="AH71" s="107">
        <v>-4995612</v>
      </c>
      <c r="AI71" s="107"/>
      <c r="AJ71" s="107"/>
      <c r="AK71" s="107">
        <v>-1035954</v>
      </c>
      <c r="AL71" s="107">
        <v>-15167037</v>
      </c>
      <c r="AM71" s="107">
        <v>-2439128</v>
      </c>
      <c r="AN71" s="107"/>
      <c r="AO71" s="107"/>
      <c r="AP71" s="108"/>
      <c r="AQ71" s="108"/>
      <c r="AR71" s="108">
        <v>-972770</v>
      </c>
      <c r="AS71" s="108"/>
      <c r="AT71" s="108">
        <v>668706274.70000005</v>
      </c>
    </row>
    <row r="72" spans="2:46" x14ac:dyDescent="0.35">
      <c r="B72" s="104" t="s">
        <v>265</v>
      </c>
      <c r="C72" s="109" t="s">
        <v>266</v>
      </c>
      <c r="D72" s="104" t="s">
        <v>130</v>
      </c>
      <c r="E72" s="110">
        <v>433497065</v>
      </c>
      <c r="F72" s="111">
        <v>-94678932.459999993</v>
      </c>
      <c r="G72" s="107">
        <v>210276</v>
      </c>
      <c r="H72" s="107"/>
      <c r="I72" s="107">
        <v>-18434</v>
      </c>
      <c r="J72" s="107">
        <v>6910</v>
      </c>
      <c r="K72" s="107">
        <v>5027174</v>
      </c>
      <c r="L72" s="107"/>
      <c r="M72" s="107">
        <v>32000</v>
      </c>
      <c r="N72" s="107">
        <v>-342971</v>
      </c>
      <c r="O72" s="107"/>
      <c r="P72" s="107"/>
      <c r="Q72" s="107"/>
      <c r="R72" s="107">
        <v>-513199</v>
      </c>
      <c r="S72" s="107">
        <v>1044574</v>
      </c>
      <c r="T72" s="107"/>
      <c r="U72" s="107">
        <v>-27725450</v>
      </c>
      <c r="V72" s="107">
        <v>27792578</v>
      </c>
      <c r="W72" s="107"/>
      <c r="X72" s="107"/>
      <c r="Y72" s="107"/>
      <c r="Z72" s="107"/>
      <c r="AA72" s="107"/>
      <c r="AB72" s="107"/>
      <c r="AC72" s="107">
        <v>-321099</v>
      </c>
      <c r="AD72" s="107">
        <v>-5253.33</v>
      </c>
      <c r="AE72" s="107">
        <v>-470591.05</v>
      </c>
      <c r="AF72" s="107">
        <v>-83679.099402930005</v>
      </c>
      <c r="AG72" s="107">
        <v>-4874303.7699999902</v>
      </c>
      <c r="AH72" s="107">
        <v>-3413325.7599473498</v>
      </c>
      <c r="AI72" s="107">
        <v>-1362730.21681404</v>
      </c>
      <c r="AJ72" s="107"/>
      <c r="AK72" s="107"/>
      <c r="AL72" s="107">
        <v>-2774463.0853499402</v>
      </c>
      <c r="AM72" s="107">
        <v>-1129967.94510065</v>
      </c>
      <c r="AN72" s="107"/>
      <c r="AO72" s="107"/>
      <c r="AP72" s="108"/>
      <c r="AQ72" s="108"/>
      <c r="AR72" s="108"/>
      <c r="AS72" s="108">
        <v>47792366.590000004</v>
      </c>
      <c r="AT72" s="108">
        <v>377688543.87338513</v>
      </c>
    </row>
    <row r="73" spans="2:46" x14ac:dyDescent="0.35">
      <c r="B73" s="104" t="s">
        <v>267</v>
      </c>
      <c r="C73" s="109" t="s">
        <v>268</v>
      </c>
      <c r="D73" s="104" t="s">
        <v>130</v>
      </c>
      <c r="E73" s="110">
        <v>1070480815.87</v>
      </c>
      <c r="F73" s="111">
        <v>-143284000</v>
      </c>
      <c r="G73" s="107">
        <v>969722.13</v>
      </c>
      <c r="H73" s="107">
        <v>0</v>
      </c>
      <c r="I73" s="107">
        <v>-34000</v>
      </c>
      <c r="J73" s="107">
        <v>3242000</v>
      </c>
      <c r="K73" s="107">
        <v>10866000</v>
      </c>
      <c r="L73" s="107">
        <v>0</v>
      </c>
      <c r="M73" s="107">
        <v>0</v>
      </c>
      <c r="N73" s="107">
        <v>-6586000</v>
      </c>
      <c r="O73" s="107">
        <v>0</v>
      </c>
      <c r="P73" s="107">
        <v>0</v>
      </c>
      <c r="Q73" s="107">
        <v>0</v>
      </c>
      <c r="R73" s="107">
        <v>-1545000</v>
      </c>
      <c r="S73" s="107">
        <v>795000</v>
      </c>
      <c r="T73" s="107">
        <v>0</v>
      </c>
      <c r="U73" s="107">
        <v>-9443411.6400000006</v>
      </c>
      <c r="V73" s="107">
        <v>9420000</v>
      </c>
      <c r="W73" s="107">
        <v>0</v>
      </c>
      <c r="X73" s="107">
        <v>0</v>
      </c>
      <c r="Y73" s="107">
        <v>0</v>
      </c>
      <c r="Z73" s="107">
        <v>0</v>
      </c>
      <c r="AA73" s="107">
        <v>-3888433.2</v>
      </c>
      <c r="AB73" s="107">
        <v>0</v>
      </c>
      <c r="AC73" s="107">
        <v>-155001.10999999999</v>
      </c>
      <c r="AD73" s="107">
        <v>-7174948.7801714102</v>
      </c>
      <c r="AE73" s="107">
        <v>-10207634.705543101</v>
      </c>
      <c r="AF73" s="107"/>
      <c r="AG73" s="107">
        <v>-33880916.812736198</v>
      </c>
      <c r="AH73" s="107">
        <v>-16983856.427443601</v>
      </c>
      <c r="AI73" s="107"/>
      <c r="AJ73" s="107"/>
      <c r="AK73" s="107"/>
      <c r="AL73" s="107"/>
      <c r="AM73" s="107">
        <v>-2997211.4509999999</v>
      </c>
      <c r="AN73" s="107"/>
      <c r="AO73" s="107"/>
      <c r="AP73" s="108"/>
      <c r="AQ73" s="108"/>
      <c r="AR73" s="108"/>
      <c r="AS73" s="108">
        <v>3444804.0815999699</v>
      </c>
      <c r="AT73" s="108">
        <v>863037927.9547056</v>
      </c>
    </row>
    <row r="74" spans="2:46" x14ac:dyDescent="0.35">
      <c r="B74" s="104" t="s">
        <v>269</v>
      </c>
      <c r="C74" s="109" t="s">
        <v>270</v>
      </c>
      <c r="D74" s="104" t="s">
        <v>137</v>
      </c>
      <c r="E74" s="110">
        <v>238053995</v>
      </c>
      <c r="F74" s="111">
        <v>-12981579</v>
      </c>
      <c r="G74" s="107"/>
      <c r="H74" s="107"/>
      <c r="I74" s="107">
        <v>-70072</v>
      </c>
      <c r="J74" s="107">
        <v>1812028</v>
      </c>
      <c r="K74" s="107">
        <v>448000</v>
      </c>
      <c r="L74" s="107">
        <v>1780</v>
      </c>
      <c r="M74" s="107"/>
      <c r="N74" s="107">
        <v>198245</v>
      </c>
      <c r="O74" s="107"/>
      <c r="P74" s="107"/>
      <c r="Q74" s="107"/>
      <c r="R74" s="107">
        <v>-71875</v>
      </c>
      <c r="S74" s="107">
        <v>15930</v>
      </c>
      <c r="T74" s="107"/>
      <c r="U74" s="107">
        <v>-2000</v>
      </c>
      <c r="V74" s="107">
        <v>2000</v>
      </c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>
        <v>-1721360</v>
      </c>
      <c r="AH74" s="107"/>
      <c r="AI74" s="107">
        <v>-7670725</v>
      </c>
      <c r="AJ74" s="107"/>
      <c r="AK74" s="107">
        <v>-8684</v>
      </c>
      <c r="AL74" s="107">
        <v>-12293569</v>
      </c>
      <c r="AM74" s="107"/>
      <c r="AN74" s="107"/>
      <c r="AO74" s="107"/>
      <c r="AP74" s="108"/>
      <c r="AQ74" s="108"/>
      <c r="AR74" s="108"/>
      <c r="AS74" s="108"/>
      <c r="AT74" s="108">
        <v>205712114</v>
      </c>
    </row>
    <row r="75" spans="2:46" x14ac:dyDescent="0.35">
      <c r="B75" s="104" t="s">
        <v>271</v>
      </c>
      <c r="C75" s="109" t="s">
        <v>272</v>
      </c>
      <c r="D75" s="104" t="s">
        <v>130</v>
      </c>
      <c r="E75" s="110">
        <v>389234837.52999997</v>
      </c>
      <c r="F75" s="111">
        <v>-36144150.380000003</v>
      </c>
      <c r="G75" s="107">
        <v>1514361.22</v>
      </c>
      <c r="H75" s="107"/>
      <c r="I75" s="107">
        <v>-102330.32</v>
      </c>
      <c r="J75" s="107">
        <v>815245.88</v>
      </c>
      <c r="K75" s="107">
        <v>2954000.04</v>
      </c>
      <c r="L75" s="107">
        <v>7830678.0199999996</v>
      </c>
      <c r="M75" s="107">
        <v>-123567</v>
      </c>
      <c r="N75" s="107">
        <v>-187152.68</v>
      </c>
      <c r="O75" s="107"/>
      <c r="P75" s="107"/>
      <c r="Q75" s="107"/>
      <c r="R75" s="107">
        <v>-406335.79</v>
      </c>
      <c r="S75" s="107">
        <v>93587.25</v>
      </c>
      <c r="T75" s="107">
        <v>194000</v>
      </c>
      <c r="U75" s="107">
        <v>-342614.76299238001</v>
      </c>
      <c r="V75" s="107"/>
      <c r="W75" s="107"/>
      <c r="X75" s="107"/>
      <c r="Y75" s="107"/>
      <c r="Z75" s="107">
        <v>-4715101.04</v>
      </c>
      <c r="AA75" s="107">
        <v>-697094.14747038996</v>
      </c>
      <c r="AB75" s="107"/>
      <c r="AC75" s="107"/>
      <c r="AD75" s="107"/>
      <c r="AE75" s="107"/>
      <c r="AF75" s="107">
        <v>-867438.75608130998</v>
      </c>
      <c r="AG75" s="107">
        <v>-10219090.3119918</v>
      </c>
      <c r="AH75" s="107"/>
      <c r="AI75" s="107"/>
      <c r="AJ75" s="107"/>
      <c r="AK75" s="107">
        <v>-1672664.1133340099</v>
      </c>
      <c r="AL75" s="107">
        <v>-3021388.5515011102</v>
      </c>
      <c r="AM75" s="107">
        <v>-1236896.873472</v>
      </c>
      <c r="AN75" s="107"/>
      <c r="AO75" s="107"/>
      <c r="AP75" s="108"/>
      <c r="AQ75" s="108"/>
      <c r="AR75" s="108"/>
      <c r="AS75" s="108">
        <v>-6796293.2626679698</v>
      </c>
      <c r="AT75" s="108">
        <v>336104591.95048904</v>
      </c>
    </row>
    <row r="76" spans="2:46" x14ac:dyDescent="0.35">
      <c r="B76" s="104" t="s">
        <v>273</v>
      </c>
      <c r="C76" s="109" t="s">
        <v>274</v>
      </c>
      <c r="D76" s="104" t="s">
        <v>130</v>
      </c>
      <c r="E76" s="110">
        <v>928437998</v>
      </c>
      <c r="F76" s="111">
        <v>-98381278</v>
      </c>
      <c r="G76" s="107">
        <v>9900000</v>
      </c>
      <c r="H76" s="107"/>
      <c r="I76" s="107">
        <v>-45977.82</v>
      </c>
      <c r="J76" s="107">
        <v>16036634.6</v>
      </c>
      <c r="K76" s="107">
        <v>7855000</v>
      </c>
      <c r="L76" s="107">
        <v>-79206.37</v>
      </c>
      <c r="M76" s="107"/>
      <c r="N76" s="107">
        <v>17211607</v>
      </c>
      <c r="O76" s="107"/>
      <c r="P76" s="107"/>
      <c r="Q76" s="107"/>
      <c r="R76" s="107">
        <v>-1433814</v>
      </c>
      <c r="S76" s="107">
        <v>3688411</v>
      </c>
      <c r="T76" s="107"/>
      <c r="U76" s="107">
        <v>-6247102</v>
      </c>
      <c r="V76" s="107">
        <v>5791912</v>
      </c>
      <c r="W76" s="107"/>
      <c r="X76" s="107"/>
      <c r="Y76" s="107"/>
      <c r="Z76" s="107"/>
      <c r="AA76" s="107"/>
      <c r="AB76" s="107"/>
      <c r="AC76" s="107"/>
      <c r="AD76" s="107">
        <v>-3877034</v>
      </c>
      <c r="AE76" s="107"/>
      <c r="AF76" s="107"/>
      <c r="AG76" s="107">
        <v>-4914994</v>
      </c>
      <c r="AH76" s="107">
        <v>-3602224</v>
      </c>
      <c r="AI76" s="107"/>
      <c r="AJ76" s="107"/>
      <c r="AK76" s="107">
        <v>-91353</v>
      </c>
      <c r="AL76" s="107">
        <v>-241625</v>
      </c>
      <c r="AM76" s="107">
        <v>-5933918</v>
      </c>
      <c r="AN76" s="107"/>
      <c r="AO76" s="107"/>
      <c r="AP76" s="108"/>
      <c r="AQ76" s="108"/>
      <c r="AR76" s="108"/>
      <c r="AS76" s="108"/>
      <c r="AT76" s="108">
        <v>864073036.40999997</v>
      </c>
    </row>
    <row r="77" spans="2:46" x14ac:dyDescent="0.35">
      <c r="B77" s="104" t="s">
        <v>275</v>
      </c>
      <c r="C77" s="109" t="s">
        <v>276</v>
      </c>
      <c r="D77" s="104" t="s">
        <v>130</v>
      </c>
      <c r="E77" s="110">
        <v>495292000</v>
      </c>
      <c r="F77" s="111">
        <v>-55010000</v>
      </c>
      <c r="G77" s="107"/>
      <c r="H77" s="107"/>
      <c r="I77" s="107">
        <v>-111000</v>
      </c>
      <c r="J77" s="107">
        <v>167000</v>
      </c>
      <c r="K77" s="107">
        <v>4776000</v>
      </c>
      <c r="L77" s="107">
        <v>52000</v>
      </c>
      <c r="M77" s="107"/>
      <c r="N77" s="107">
        <v>-595000</v>
      </c>
      <c r="O77" s="107"/>
      <c r="P77" s="107"/>
      <c r="Q77" s="107"/>
      <c r="R77" s="107">
        <v>-767000</v>
      </c>
      <c r="S77" s="107">
        <v>12078000</v>
      </c>
      <c r="T77" s="107"/>
      <c r="U77" s="107">
        <v>-1929352</v>
      </c>
      <c r="V77" s="107">
        <v>1470000</v>
      </c>
      <c r="W77" s="107"/>
      <c r="X77" s="107"/>
      <c r="Y77" s="107"/>
      <c r="Z77" s="107"/>
      <c r="AA77" s="107">
        <v>-62634</v>
      </c>
      <c r="AB77" s="107"/>
      <c r="AC77" s="107">
        <v>-93629</v>
      </c>
      <c r="AD77" s="107"/>
      <c r="AE77" s="107"/>
      <c r="AF77" s="107">
        <v>-74989.22</v>
      </c>
      <c r="AG77" s="107">
        <v>-7041945.3899999997</v>
      </c>
      <c r="AH77" s="107"/>
      <c r="AI77" s="107"/>
      <c r="AJ77" s="107"/>
      <c r="AK77" s="107"/>
      <c r="AL77" s="107">
        <v>-1971344.8839489799</v>
      </c>
      <c r="AM77" s="107">
        <v>-1470786.92847863</v>
      </c>
      <c r="AN77" s="107">
        <v>-1596147.0771715899</v>
      </c>
      <c r="AO77" s="107"/>
      <c r="AP77" s="108"/>
      <c r="AQ77" s="108"/>
      <c r="AR77" s="108">
        <v>-211674</v>
      </c>
      <c r="AS77" s="108"/>
      <c r="AT77" s="108">
        <v>442899497.50040078</v>
      </c>
    </row>
    <row r="78" spans="2:46" x14ac:dyDescent="0.35">
      <c r="B78" s="104" t="s">
        <v>277</v>
      </c>
      <c r="C78" s="109" t="s">
        <v>278</v>
      </c>
      <c r="D78" s="104" t="s">
        <v>130</v>
      </c>
      <c r="E78" s="110">
        <v>198908000</v>
      </c>
      <c r="F78" s="111">
        <v>-15509000</v>
      </c>
      <c r="G78" s="107">
        <v>0</v>
      </c>
      <c r="H78" s="107">
        <v>0</v>
      </c>
      <c r="I78" s="107">
        <v>-20000</v>
      </c>
      <c r="J78" s="107">
        <v>-41000</v>
      </c>
      <c r="K78" s="107">
        <v>896000</v>
      </c>
      <c r="L78" s="107">
        <v>55000</v>
      </c>
      <c r="M78" s="107">
        <v>0</v>
      </c>
      <c r="N78" s="107">
        <v>-1947000</v>
      </c>
      <c r="O78" s="107">
        <v>0</v>
      </c>
      <c r="P78" s="107">
        <v>0</v>
      </c>
      <c r="Q78" s="107">
        <v>0</v>
      </c>
      <c r="R78" s="107">
        <v>-280000</v>
      </c>
      <c r="S78" s="107">
        <v>1527000</v>
      </c>
      <c r="T78" s="107">
        <v>0</v>
      </c>
      <c r="U78" s="107">
        <v>-811000</v>
      </c>
      <c r="V78" s="107">
        <v>725000</v>
      </c>
      <c r="W78" s="107">
        <v>0</v>
      </c>
      <c r="X78" s="107">
        <v>0</v>
      </c>
      <c r="Y78" s="107">
        <v>0</v>
      </c>
      <c r="Z78" s="107">
        <v>-4421113</v>
      </c>
      <c r="AA78" s="107">
        <v>0</v>
      </c>
      <c r="AB78" s="107">
        <v>0</v>
      </c>
      <c r="AC78" s="107">
        <v>0</v>
      </c>
      <c r="AD78" s="107">
        <v>-2648523.9119578302</v>
      </c>
      <c r="AE78" s="107"/>
      <c r="AF78" s="107">
        <v>-36.841084770000002</v>
      </c>
      <c r="AG78" s="107">
        <v>-671864.97271469003</v>
      </c>
      <c r="AH78" s="107">
        <v>-207773.13064203999</v>
      </c>
      <c r="AI78" s="107"/>
      <c r="AJ78" s="107"/>
      <c r="AK78" s="107">
        <v>-904998.95013354998</v>
      </c>
      <c r="AL78" s="107">
        <v>-3940735.4425336998</v>
      </c>
      <c r="AM78" s="107">
        <v>-163522.39281162</v>
      </c>
      <c r="AN78" s="107">
        <v>-776045.8</v>
      </c>
      <c r="AO78" s="107"/>
      <c r="AP78" s="108"/>
      <c r="AQ78" s="108"/>
      <c r="AR78" s="108"/>
      <c r="AS78" s="108"/>
      <c r="AT78" s="108">
        <v>169768385.5581218</v>
      </c>
    </row>
    <row r="79" spans="2:46" x14ac:dyDescent="0.35">
      <c r="B79" s="104" t="s">
        <v>279</v>
      </c>
      <c r="C79" s="109" t="s">
        <v>280</v>
      </c>
      <c r="D79" s="104" t="s">
        <v>130</v>
      </c>
      <c r="E79" s="110">
        <v>335667000.43999797</v>
      </c>
      <c r="F79" s="111">
        <v>-22324999.870000001</v>
      </c>
      <c r="G79" s="107"/>
      <c r="H79" s="107"/>
      <c r="I79" s="107">
        <v>-28363.19</v>
      </c>
      <c r="J79" s="107">
        <v>376716.91</v>
      </c>
      <c r="K79" s="107">
        <v>2124000</v>
      </c>
      <c r="L79" s="107">
        <v>115000</v>
      </c>
      <c r="M79" s="107"/>
      <c r="N79" s="107">
        <v>-3715000</v>
      </c>
      <c r="O79" s="107"/>
      <c r="P79" s="107"/>
      <c r="Q79" s="107"/>
      <c r="R79" s="107">
        <v>-421316</v>
      </c>
      <c r="S79" s="107">
        <v>32000.48</v>
      </c>
      <c r="T79" s="107"/>
      <c r="U79" s="107">
        <v>-2549000</v>
      </c>
      <c r="V79" s="107">
        <v>2472000.44</v>
      </c>
      <c r="W79" s="107"/>
      <c r="X79" s="107"/>
      <c r="Y79" s="107"/>
      <c r="Z79" s="107">
        <v>-5920547.1200000001</v>
      </c>
      <c r="AA79" s="107"/>
      <c r="AB79" s="107"/>
      <c r="AC79" s="107">
        <v>-71576.31</v>
      </c>
      <c r="AD79" s="107"/>
      <c r="AE79" s="107">
        <v>-564643.05000000005</v>
      </c>
      <c r="AF79" s="107"/>
      <c r="AG79" s="107">
        <v>-5838552</v>
      </c>
      <c r="AH79" s="107"/>
      <c r="AI79" s="107"/>
      <c r="AJ79" s="107"/>
      <c r="AK79" s="107">
        <v>-1169810</v>
      </c>
      <c r="AL79" s="107">
        <v>-1704898.14</v>
      </c>
      <c r="AM79" s="107">
        <v>-35601421</v>
      </c>
      <c r="AN79" s="107"/>
      <c r="AO79" s="107"/>
      <c r="AP79" s="108"/>
      <c r="AQ79" s="108"/>
      <c r="AR79" s="108"/>
      <c r="AS79" s="108"/>
      <c r="AT79" s="108">
        <v>260876591.58999795</v>
      </c>
    </row>
    <row r="80" spans="2:46" x14ac:dyDescent="0.35">
      <c r="B80" s="104" t="s">
        <v>281</v>
      </c>
      <c r="C80" s="109" t="s">
        <v>282</v>
      </c>
      <c r="D80" s="104" t="s">
        <v>130</v>
      </c>
      <c r="E80" s="110">
        <v>1548879000</v>
      </c>
      <c r="F80" s="111">
        <v>-137710000</v>
      </c>
      <c r="G80" s="107"/>
      <c r="H80" s="107"/>
      <c r="I80" s="107">
        <v>-61000</v>
      </c>
      <c r="J80" s="107">
        <v>27857000</v>
      </c>
      <c r="K80" s="107">
        <v>14198000</v>
      </c>
      <c r="L80" s="107">
        <v>332000</v>
      </c>
      <c r="M80" s="107">
        <v>-78000</v>
      </c>
      <c r="N80" s="107">
        <v>-6040000</v>
      </c>
      <c r="O80" s="107">
        <v>13921000</v>
      </c>
      <c r="P80" s="107"/>
      <c r="Q80" s="107"/>
      <c r="R80" s="107">
        <v>-1269000</v>
      </c>
      <c r="S80" s="107">
        <v>6687000</v>
      </c>
      <c r="T80" s="107"/>
      <c r="U80" s="107">
        <v>-27931744.399999999</v>
      </c>
      <c r="V80" s="107">
        <v>18798000</v>
      </c>
      <c r="W80" s="107"/>
      <c r="X80" s="107"/>
      <c r="Y80" s="107">
        <v>-425000</v>
      </c>
      <c r="Z80" s="107"/>
      <c r="AA80" s="107"/>
      <c r="AB80" s="107"/>
      <c r="AC80" s="107"/>
      <c r="AD80" s="107">
        <v>-5778172.8799999999</v>
      </c>
      <c r="AE80" s="107"/>
      <c r="AF80" s="107"/>
      <c r="AG80" s="107">
        <v>-79338525.709999993</v>
      </c>
      <c r="AH80" s="107">
        <v>-11889425.9</v>
      </c>
      <c r="AI80" s="107"/>
      <c r="AJ80" s="107">
        <v>-11009745.75</v>
      </c>
      <c r="AK80" s="107"/>
      <c r="AL80" s="107"/>
      <c r="AM80" s="107">
        <v>-35128586.729999997</v>
      </c>
      <c r="AN80" s="107">
        <v>-217153.33</v>
      </c>
      <c r="AO80" s="107"/>
      <c r="AP80" s="108"/>
      <c r="AQ80" s="108">
        <v>-2960927.18</v>
      </c>
      <c r="AR80" s="108"/>
      <c r="AS80" s="108"/>
      <c r="AT80" s="108">
        <v>1310834718.1199999</v>
      </c>
    </row>
    <row r="81" spans="2:46" x14ac:dyDescent="0.35">
      <c r="B81" s="104" t="s">
        <v>283</v>
      </c>
      <c r="C81" s="109" t="s">
        <v>284</v>
      </c>
      <c r="D81" s="104" t="s">
        <v>130</v>
      </c>
      <c r="E81" s="110">
        <v>437503248.95999998</v>
      </c>
      <c r="F81" s="111">
        <v>-66114899.719999999</v>
      </c>
      <c r="G81" s="107"/>
      <c r="H81" s="107"/>
      <c r="I81" s="107">
        <v>-23894.35</v>
      </c>
      <c r="J81" s="107">
        <v>14875893.050000001</v>
      </c>
      <c r="K81" s="107">
        <v>679000</v>
      </c>
      <c r="L81" s="107">
        <v>-16465.060000000001</v>
      </c>
      <c r="M81" s="107"/>
      <c r="N81" s="107">
        <v>11736551.77</v>
      </c>
      <c r="O81" s="107"/>
      <c r="P81" s="107"/>
      <c r="Q81" s="107"/>
      <c r="R81" s="107">
        <v>-338431.47</v>
      </c>
      <c r="S81" s="107">
        <v>535497.31999999995</v>
      </c>
      <c r="T81" s="107"/>
      <c r="U81" s="107">
        <v>-16668717.33</v>
      </c>
      <c r="V81" s="107">
        <v>16650000</v>
      </c>
      <c r="W81" s="107"/>
      <c r="X81" s="107"/>
      <c r="Y81" s="107"/>
      <c r="Z81" s="107">
        <v>-1293901.3260482</v>
      </c>
      <c r="AA81" s="107"/>
      <c r="AB81" s="107"/>
      <c r="AC81" s="107"/>
      <c r="AD81" s="107">
        <v>-2006114.9200977101</v>
      </c>
      <c r="AE81" s="107"/>
      <c r="AF81" s="107"/>
      <c r="AG81" s="107">
        <v>-8932568.9153697491</v>
      </c>
      <c r="AH81" s="107">
        <v>-358733.35</v>
      </c>
      <c r="AI81" s="107"/>
      <c r="AJ81" s="107"/>
      <c r="AK81" s="107">
        <v>3785.4759298899999</v>
      </c>
      <c r="AL81" s="107">
        <v>-3628587.8461269899</v>
      </c>
      <c r="AM81" s="107">
        <v>-66480.783289359999</v>
      </c>
      <c r="AN81" s="107"/>
      <c r="AO81" s="107"/>
      <c r="AP81" s="108"/>
      <c r="AQ81" s="108"/>
      <c r="AR81" s="108"/>
      <c r="AS81" s="108"/>
      <c r="AT81" s="108">
        <v>382535181.50499785</v>
      </c>
    </row>
    <row r="82" spans="2:46" x14ac:dyDescent="0.35">
      <c r="B82" s="104" t="s">
        <v>285</v>
      </c>
      <c r="C82" s="109" t="s">
        <v>286</v>
      </c>
      <c r="D82" s="104" t="s">
        <v>130</v>
      </c>
      <c r="E82" s="110">
        <v>800119000</v>
      </c>
      <c r="F82" s="111">
        <v>-77503000</v>
      </c>
      <c r="G82" s="107"/>
      <c r="H82" s="107">
        <v>-1260523.3799999999</v>
      </c>
      <c r="I82" s="107">
        <v>-34000</v>
      </c>
      <c r="J82" s="107">
        <v>115000</v>
      </c>
      <c r="K82" s="107">
        <v>6275000</v>
      </c>
      <c r="L82" s="107">
        <v>341000</v>
      </c>
      <c r="M82" s="107"/>
      <c r="N82" s="107">
        <v>-5739000</v>
      </c>
      <c r="O82" s="107"/>
      <c r="P82" s="107"/>
      <c r="Q82" s="107"/>
      <c r="R82" s="107">
        <v>-611000</v>
      </c>
      <c r="S82" s="107">
        <v>364000</v>
      </c>
      <c r="T82" s="107"/>
      <c r="U82" s="107">
        <v>-7406000</v>
      </c>
      <c r="V82" s="107">
        <v>7180000</v>
      </c>
      <c r="W82" s="107"/>
      <c r="X82" s="107"/>
      <c r="Y82" s="107"/>
      <c r="Z82" s="107">
        <v>-2123084.0499999998</v>
      </c>
      <c r="AA82" s="107"/>
      <c r="AB82" s="107"/>
      <c r="AC82" s="107">
        <v>-7506.93</v>
      </c>
      <c r="AD82" s="107">
        <v>-2295019.48</v>
      </c>
      <c r="AE82" s="107"/>
      <c r="AF82" s="107"/>
      <c r="AG82" s="107">
        <v>-25817046.870000001</v>
      </c>
      <c r="AH82" s="107">
        <v>-125216.74</v>
      </c>
      <c r="AI82" s="107">
        <v>-169497.66</v>
      </c>
      <c r="AJ82" s="107"/>
      <c r="AK82" s="107"/>
      <c r="AL82" s="107"/>
      <c r="AM82" s="107">
        <v>-6289441.3799999999</v>
      </c>
      <c r="AN82" s="107">
        <v>-73848303.040000007</v>
      </c>
      <c r="AO82" s="107"/>
      <c r="AP82" s="108"/>
      <c r="AQ82" s="108"/>
      <c r="AR82" s="108"/>
      <c r="AS82" s="108">
        <v>-798161.22</v>
      </c>
      <c r="AT82" s="108">
        <v>610367199.25000012</v>
      </c>
    </row>
    <row r="83" spans="2:46" x14ac:dyDescent="0.35">
      <c r="B83" s="104" t="s">
        <v>287</v>
      </c>
      <c r="C83" s="109" t="s">
        <v>288</v>
      </c>
      <c r="D83" s="104" t="s">
        <v>130</v>
      </c>
      <c r="E83" s="110">
        <v>842845403</v>
      </c>
      <c r="F83" s="111">
        <v>-76932785</v>
      </c>
      <c r="G83" s="107"/>
      <c r="H83" s="107"/>
      <c r="I83" s="107">
        <v>-5</v>
      </c>
      <c r="J83" s="107">
        <v>27646493</v>
      </c>
      <c r="K83" s="107">
        <v>5424000</v>
      </c>
      <c r="L83" s="107">
        <v>-1445623</v>
      </c>
      <c r="M83" s="107"/>
      <c r="N83" s="107">
        <v>2470799</v>
      </c>
      <c r="O83" s="107"/>
      <c r="P83" s="107"/>
      <c r="Q83" s="107"/>
      <c r="R83" s="107">
        <v>-478743</v>
      </c>
      <c r="S83" s="107">
        <v>1367173</v>
      </c>
      <c r="T83" s="107">
        <v>16029195</v>
      </c>
      <c r="U83" s="107">
        <v>-16222000</v>
      </c>
      <c r="V83" s="107"/>
      <c r="W83" s="107"/>
      <c r="X83" s="107"/>
      <c r="Y83" s="107"/>
      <c r="Z83" s="107">
        <v>-3512002</v>
      </c>
      <c r="AA83" s="107"/>
      <c r="AB83" s="107"/>
      <c r="AC83" s="107">
        <v>-411647</v>
      </c>
      <c r="AD83" s="107">
        <v>-15781235.0791231</v>
      </c>
      <c r="AE83" s="107"/>
      <c r="AF83" s="107"/>
      <c r="AG83" s="107">
        <v>-5116829.4177079201</v>
      </c>
      <c r="AH83" s="107">
        <v>-21350.442180360002</v>
      </c>
      <c r="AI83" s="107"/>
      <c r="AJ83" s="107"/>
      <c r="AK83" s="107"/>
      <c r="AL83" s="107">
        <v>-614038.88379780005</v>
      </c>
      <c r="AM83" s="107">
        <v>-3513884.4350356599</v>
      </c>
      <c r="AN83" s="107">
        <v>-10222237.454600399</v>
      </c>
      <c r="AO83" s="107"/>
      <c r="AP83" s="108"/>
      <c r="AQ83" s="108"/>
      <c r="AR83" s="108"/>
      <c r="AS83" s="108">
        <v>-17645151</v>
      </c>
      <c r="AT83" s="108">
        <v>743865531.28755474</v>
      </c>
    </row>
    <row r="84" spans="2:46" x14ac:dyDescent="0.35">
      <c r="B84" s="104" t="s">
        <v>289</v>
      </c>
      <c r="C84" s="109" t="s">
        <v>290</v>
      </c>
      <c r="D84" s="104" t="s">
        <v>130</v>
      </c>
      <c r="E84" s="110">
        <v>403414395</v>
      </c>
      <c r="F84" s="111">
        <v>-29353562</v>
      </c>
      <c r="G84" s="107">
        <v>0</v>
      </c>
      <c r="H84" s="107">
        <v>0</v>
      </c>
      <c r="I84" s="107">
        <v>-40143</v>
      </c>
      <c r="J84" s="107">
        <v>540026</v>
      </c>
      <c r="K84" s="107">
        <v>5151000</v>
      </c>
      <c r="L84" s="107">
        <v>-15000</v>
      </c>
      <c r="M84" s="107">
        <v>0</v>
      </c>
      <c r="N84" s="107">
        <v>-295322</v>
      </c>
      <c r="O84" s="107">
        <v>0</v>
      </c>
      <c r="P84" s="107">
        <v>0</v>
      </c>
      <c r="Q84" s="107">
        <v>0</v>
      </c>
      <c r="R84" s="107">
        <v>0</v>
      </c>
      <c r="S84" s="107">
        <v>0</v>
      </c>
      <c r="T84" s="107">
        <v>0</v>
      </c>
      <c r="U84" s="107">
        <v>-1774060</v>
      </c>
      <c r="V84" s="107">
        <v>0</v>
      </c>
      <c r="W84" s="107">
        <v>0</v>
      </c>
      <c r="X84" s="107">
        <v>0</v>
      </c>
      <c r="Y84" s="107">
        <v>0</v>
      </c>
      <c r="Z84" s="107">
        <v>0</v>
      </c>
      <c r="AA84" s="107">
        <v>-3103549</v>
      </c>
      <c r="AB84" s="107">
        <v>0</v>
      </c>
      <c r="AC84" s="107">
        <v>0</v>
      </c>
      <c r="AD84" s="107"/>
      <c r="AE84" s="107"/>
      <c r="AF84" s="107">
        <v>-1405802</v>
      </c>
      <c r="AG84" s="107">
        <v>-3886582</v>
      </c>
      <c r="AH84" s="107">
        <v>-2265543</v>
      </c>
      <c r="AI84" s="107">
        <v>-1629556</v>
      </c>
      <c r="AJ84" s="107">
        <v>-1303794</v>
      </c>
      <c r="AK84" s="107">
        <v>-982104</v>
      </c>
      <c r="AL84" s="107"/>
      <c r="AM84" s="107">
        <v>-705299</v>
      </c>
      <c r="AN84" s="107">
        <v>-1201220</v>
      </c>
      <c r="AO84" s="107"/>
      <c r="AP84" s="108"/>
      <c r="AQ84" s="108"/>
      <c r="AR84" s="108"/>
      <c r="AS84" s="108">
        <v>-3670545</v>
      </c>
      <c r="AT84" s="108">
        <v>357473340</v>
      </c>
    </row>
    <row r="85" spans="2:46" x14ac:dyDescent="0.35">
      <c r="B85" s="104" t="s">
        <v>291</v>
      </c>
      <c r="C85" s="109" t="s">
        <v>292</v>
      </c>
      <c r="D85" s="104" t="s">
        <v>150</v>
      </c>
      <c r="E85" s="110">
        <v>375460347</v>
      </c>
      <c r="F85" s="111">
        <v>-14737272.01</v>
      </c>
      <c r="G85" s="107">
        <v>1107752</v>
      </c>
      <c r="H85" s="107"/>
      <c r="I85" s="107">
        <v>-48215</v>
      </c>
      <c r="J85" s="107">
        <v>2138452.86</v>
      </c>
      <c r="K85" s="107">
        <v>13365000</v>
      </c>
      <c r="L85" s="107"/>
      <c r="M85" s="107"/>
      <c r="N85" s="107">
        <v>3748475</v>
      </c>
      <c r="O85" s="107"/>
      <c r="P85" s="107"/>
      <c r="Q85" s="107"/>
      <c r="R85" s="107"/>
      <c r="S85" s="107"/>
      <c r="T85" s="107"/>
      <c r="U85" s="107">
        <v>-731000</v>
      </c>
      <c r="V85" s="107"/>
      <c r="W85" s="107"/>
      <c r="X85" s="107"/>
      <c r="Y85" s="107"/>
      <c r="Z85" s="107">
        <v>-45139753.192339301</v>
      </c>
      <c r="AA85" s="107"/>
      <c r="AB85" s="107"/>
      <c r="AC85" s="107"/>
      <c r="AD85" s="107"/>
      <c r="AE85" s="107"/>
      <c r="AF85" s="107">
        <v>-1081004.60318148</v>
      </c>
      <c r="AG85" s="107"/>
      <c r="AH85" s="107"/>
      <c r="AI85" s="107">
        <v>-1294604.03572412</v>
      </c>
      <c r="AJ85" s="107"/>
      <c r="AK85" s="107"/>
      <c r="AL85" s="107">
        <v>-1030120.85391075</v>
      </c>
      <c r="AM85" s="107"/>
      <c r="AN85" s="107"/>
      <c r="AO85" s="107"/>
      <c r="AP85" s="108"/>
      <c r="AQ85" s="108"/>
      <c r="AR85" s="108"/>
      <c r="AS85" s="108"/>
      <c r="AT85" s="108">
        <v>331758057.16484433</v>
      </c>
    </row>
    <row r="86" spans="2:46" x14ac:dyDescent="0.35">
      <c r="B86" s="104" t="s">
        <v>293</v>
      </c>
      <c r="C86" s="109" t="s">
        <v>294</v>
      </c>
      <c r="D86" s="104" t="s">
        <v>130</v>
      </c>
      <c r="E86" s="110">
        <v>124844890.68000001</v>
      </c>
      <c r="F86" s="111">
        <v>-9891479.6300000008</v>
      </c>
      <c r="G86" s="107"/>
      <c r="H86" s="107"/>
      <c r="I86" s="107">
        <v>-25970.62</v>
      </c>
      <c r="J86" s="107">
        <v>82104.25</v>
      </c>
      <c r="K86" s="107">
        <v>1737000</v>
      </c>
      <c r="L86" s="107">
        <v>-174255.63</v>
      </c>
      <c r="M86" s="107"/>
      <c r="N86" s="107"/>
      <c r="O86" s="107"/>
      <c r="P86" s="107"/>
      <c r="Q86" s="107"/>
      <c r="R86" s="107">
        <v>-562357.81999999995</v>
      </c>
      <c r="S86" s="107">
        <v>2939726.53</v>
      </c>
      <c r="T86" s="107"/>
      <c r="U86" s="107">
        <v>-36590.5</v>
      </c>
      <c r="V86" s="107">
        <v>31989.65</v>
      </c>
      <c r="W86" s="107"/>
      <c r="X86" s="107"/>
      <c r="Y86" s="107"/>
      <c r="Z86" s="107">
        <v>-559356.19999999995</v>
      </c>
      <c r="AA86" s="107"/>
      <c r="AB86" s="107"/>
      <c r="AC86" s="107"/>
      <c r="AD86" s="107"/>
      <c r="AE86" s="107"/>
      <c r="AF86" s="107"/>
      <c r="AG86" s="107">
        <v>-5167409.1399999997</v>
      </c>
      <c r="AH86" s="107">
        <v>-475203.65</v>
      </c>
      <c r="AI86" s="107"/>
      <c r="AJ86" s="107"/>
      <c r="AK86" s="107"/>
      <c r="AL86" s="107"/>
      <c r="AM86" s="107">
        <v>-32689546.510000002</v>
      </c>
      <c r="AN86" s="107"/>
      <c r="AO86" s="107"/>
      <c r="AP86" s="108"/>
      <c r="AQ86" s="108"/>
      <c r="AR86" s="108"/>
      <c r="AS86" s="108"/>
      <c r="AT86" s="108">
        <v>80053541.410000026</v>
      </c>
    </row>
    <row r="87" spans="2:46" x14ac:dyDescent="0.35">
      <c r="B87" s="104" t="s">
        <v>295</v>
      </c>
      <c r="C87" s="109" t="s">
        <v>296</v>
      </c>
      <c r="D87" s="104" t="s">
        <v>130</v>
      </c>
      <c r="E87" s="110">
        <v>791608000</v>
      </c>
      <c r="F87" s="111">
        <v>-139914000</v>
      </c>
      <c r="G87" s="107"/>
      <c r="H87" s="107">
        <v>-2733593</v>
      </c>
      <c r="I87" s="107">
        <v>-86000</v>
      </c>
      <c r="J87" s="107">
        <v>2177000</v>
      </c>
      <c r="K87" s="107">
        <v>11282000</v>
      </c>
      <c r="L87" s="107">
        <v>-20000</v>
      </c>
      <c r="M87" s="107"/>
      <c r="N87" s="107">
        <v>3234000</v>
      </c>
      <c r="O87" s="107"/>
      <c r="P87" s="107"/>
      <c r="Q87" s="107"/>
      <c r="R87" s="107">
        <v>-446000</v>
      </c>
      <c r="S87" s="107">
        <v>5666000</v>
      </c>
      <c r="T87" s="107"/>
      <c r="U87" s="107">
        <v>-10709000</v>
      </c>
      <c r="V87" s="107">
        <v>10647000</v>
      </c>
      <c r="W87" s="107"/>
      <c r="X87" s="107"/>
      <c r="Y87" s="107"/>
      <c r="Z87" s="107"/>
      <c r="AA87" s="107"/>
      <c r="AB87" s="107"/>
      <c r="AC87" s="107"/>
      <c r="AD87" s="107">
        <v>-8640787.9281944204</v>
      </c>
      <c r="AE87" s="107">
        <v>-2418669.8889478198</v>
      </c>
      <c r="AF87" s="107"/>
      <c r="AG87" s="107">
        <v>-17768027.3199853</v>
      </c>
      <c r="AH87" s="107"/>
      <c r="AI87" s="107"/>
      <c r="AJ87" s="107"/>
      <c r="AK87" s="107">
        <v>-1029759.48</v>
      </c>
      <c r="AL87" s="107">
        <v>-12424609.3524296</v>
      </c>
      <c r="AM87" s="107">
        <v>-691283.12031381996</v>
      </c>
      <c r="AN87" s="107"/>
      <c r="AO87" s="107"/>
      <c r="AP87" s="108"/>
      <c r="AQ87" s="108">
        <v>-381156.58439999999</v>
      </c>
      <c r="AR87" s="108"/>
      <c r="AS87" s="108"/>
      <c r="AT87" s="108">
        <v>627351113.32572901</v>
      </c>
    </row>
    <row r="88" spans="2:46" x14ac:dyDescent="0.35">
      <c r="B88" s="104" t="s">
        <v>297</v>
      </c>
      <c r="C88" s="109" t="s">
        <v>298</v>
      </c>
      <c r="D88" s="104" t="s">
        <v>130</v>
      </c>
      <c r="E88" s="110">
        <v>299165622</v>
      </c>
      <c r="F88" s="111">
        <v>-25891000</v>
      </c>
      <c r="G88" s="107"/>
      <c r="H88" s="107"/>
      <c r="I88" s="107"/>
      <c r="J88" s="107">
        <v>6429272</v>
      </c>
      <c r="K88" s="107">
        <v>2100000</v>
      </c>
      <c r="L88" s="107">
        <v>29000</v>
      </c>
      <c r="M88" s="107"/>
      <c r="N88" s="107">
        <v>-9430395</v>
      </c>
      <c r="O88" s="107"/>
      <c r="P88" s="107"/>
      <c r="Q88" s="107"/>
      <c r="R88" s="107">
        <v>-444865</v>
      </c>
      <c r="S88" s="107">
        <v>4813341</v>
      </c>
      <c r="T88" s="107"/>
      <c r="U88" s="107">
        <v>-4483058</v>
      </c>
      <c r="V88" s="107">
        <v>3907128</v>
      </c>
      <c r="W88" s="107"/>
      <c r="X88" s="107"/>
      <c r="Y88" s="107"/>
      <c r="Z88" s="107">
        <v>-5085195</v>
      </c>
      <c r="AA88" s="107">
        <v>-48944</v>
      </c>
      <c r="AB88" s="107"/>
      <c r="AC88" s="107">
        <v>-12171</v>
      </c>
      <c r="AD88" s="107"/>
      <c r="AE88" s="107"/>
      <c r="AF88" s="107">
        <v>-4801</v>
      </c>
      <c r="AG88" s="107">
        <v>-5425491</v>
      </c>
      <c r="AH88" s="107">
        <v>-72097</v>
      </c>
      <c r="AI88" s="107"/>
      <c r="AJ88" s="107"/>
      <c r="AK88" s="107">
        <v>-381363</v>
      </c>
      <c r="AL88" s="107"/>
      <c r="AM88" s="107">
        <v>-24496967</v>
      </c>
      <c r="AN88" s="107">
        <v>-1610835</v>
      </c>
      <c r="AO88" s="107"/>
      <c r="AP88" s="108"/>
      <c r="AQ88" s="108"/>
      <c r="AR88" s="108"/>
      <c r="AS88" s="108">
        <v>-42875</v>
      </c>
      <c r="AT88" s="108">
        <v>239014306</v>
      </c>
    </row>
    <row r="89" spans="2:46" x14ac:dyDescent="0.35">
      <c r="B89" s="104" t="s">
        <v>299</v>
      </c>
      <c r="C89" s="109" t="s">
        <v>300</v>
      </c>
      <c r="D89" s="104" t="s">
        <v>130</v>
      </c>
      <c r="E89" s="110">
        <v>222137367.08500001</v>
      </c>
      <c r="F89" s="111">
        <v>-14153328.75</v>
      </c>
      <c r="G89" s="107"/>
      <c r="H89" s="107"/>
      <c r="I89" s="107">
        <v>-22158.2</v>
      </c>
      <c r="J89" s="107">
        <v>30951.78</v>
      </c>
      <c r="K89" s="107">
        <v>1744000</v>
      </c>
      <c r="L89" s="107">
        <v>269545.65000000002</v>
      </c>
      <c r="M89" s="107"/>
      <c r="N89" s="107">
        <v>-4578000</v>
      </c>
      <c r="O89" s="107"/>
      <c r="P89" s="107"/>
      <c r="Q89" s="107"/>
      <c r="R89" s="107">
        <v>-296516</v>
      </c>
      <c r="S89" s="107">
        <v>150466.73000000001</v>
      </c>
      <c r="T89" s="107"/>
      <c r="U89" s="107">
        <v>-389515.516</v>
      </c>
      <c r="V89" s="107">
        <v>379122.17</v>
      </c>
      <c r="W89" s="107"/>
      <c r="X89" s="107"/>
      <c r="Y89" s="107"/>
      <c r="Z89" s="107"/>
      <c r="AA89" s="107"/>
      <c r="AB89" s="107"/>
      <c r="AC89" s="107">
        <v>-501770.81</v>
      </c>
      <c r="AD89" s="107"/>
      <c r="AE89" s="107"/>
      <c r="AF89" s="107"/>
      <c r="AG89" s="107">
        <v>-48000</v>
      </c>
      <c r="AH89" s="107">
        <v>-119090.6</v>
      </c>
      <c r="AI89" s="107"/>
      <c r="AJ89" s="107"/>
      <c r="AK89" s="107"/>
      <c r="AL89" s="107"/>
      <c r="AM89" s="107">
        <v>-176045.33737845</v>
      </c>
      <c r="AN89" s="107"/>
      <c r="AO89" s="107"/>
      <c r="AP89" s="108"/>
      <c r="AQ89" s="108"/>
      <c r="AR89" s="108"/>
      <c r="AS89" s="108"/>
      <c r="AT89" s="108">
        <v>204427028.20162156</v>
      </c>
    </row>
    <row r="90" spans="2:46" x14ac:dyDescent="0.35">
      <c r="B90" s="104" t="s">
        <v>301</v>
      </c>
      <c r="C90" s="109" t="s">
        <v>302</v>
      </c>
      <c r="D90" s="104" t="s">
        <v>150</v>
      </c>
      <c r="E90" s="110">
        <v>145861000</v>
      </c>
      <c r="F90" s="111">
        <v>-15766000</v>
      </c>
      <c r="G90" s="107"/>
      <c r="H90" s="107">
        <v>-37441000</v>
      </c>
      <c r="I90" s="107">
        <v>-12000</v>
      </c>
      <c r="J90" s="107">
        <v>2654000</v>
      </c>
      <c r="K90" s="107">
        <v>370000</v>
      </c>
      <c r="L90" s="107">
        <v>-408000</v>
      </c>
      <c r="M90" s="107"/>
      <c r="N90" s="107">
        <v>135000</v>
      </c>
      <c r="O90" s="107"/>
      <c r="P90" s="107"/>
      <c r="Q90" s="107"/>
      <c r="R90" s="107">
        <v>-2000</v>
      </c>
      <c r="S90" s="107">
        <v>64000</v>
      </c>
      <c r="T90" s="107"/>
      <c r="U90" s="107"/>
      <c r="V90" s="107"/>
      <c r="W90" s="107"/>
      <c r="X90" s="107"/>
      <c r="Y90" s="107"/>
      <c r="Z90" s="107">
        <v>-2431000</v>
      </c>
      <c r="AA90" s="107"/>
      <c r="AB90" s="107"/>
      <c r="AC90" s="107"/>
      <c r="AD90" s="107"/>
      <c r="AE90" s="107"/>
      <c r="AF90" s="107"/>
      <c r="AG90" s="107"/>
      <c r="AH90" s="107">
        <v>-514249</v>
      </c>
      <c r="AI90" s="107">
        <v>-9008065</v>
      </c>
      <c r="AJ90" s="107">
        <v>-4474715</v>
      </c>
      <c r="AK90" s="107"/>
      <c r="AL90" s="107">
        <v>-9574000</v>
      </c>
      <c r="AM90" s="107">
        <v>-44000</v>
      </c>
      <c r="AN90" s="107"/>
      <c r="AO90" s="107"/>
      <c r="AP90" s="108"/>
      <c r="AQ90" s="108"/>
      <c r="AR90" s="108"/>
      <c r="AS90" s="108"/>
      <c r="AT90" s="108">
        <v>69408971</v>
      </c>
    </row>
    <row r="91" spans="2:46" x14ac:dyDescent="0.35">
      <c r="B91" s="104" t="s">
        <v>303</v>
      </c>
      <c r="C91" s="109" t="s">
        <v>304</v>
      </c>
      <c r="D91" s="104" t="s">
        <v>130</v>
      </c>
      <c r="E91" s="110">
        <v>802603702.60000002</v>
      </c>
      <c r="F91" s="111">
        <v>-94239617.560000002</v>
      </c>
      <c r="G91" s="107"/>
      <c r="H91" s="107">
        <v>-477944.4</v>
      </c>
      <c r="I91" s="107">
        <v>-61103.31</v>
      </c>
      <c r="J91" s="107">
        <v>33196153.120000001</v>
      </c>
      <c r="K91" s="107">
        <v>3331000</v>
      </c>
      <c r="L91" s="107">
        <v>-233776.04</v>
      </c>
      <c r="M91" s="107"/>
      <c r="N91" s="107">
        <v>-38154.1</v>
      </c>
      <c r="O91" s="107"/>
      <c r="P91" s="107"/>
      <c r="Q91" s="107"/>
      <c r="R91" s="107">
        <v>-1801886.64</v>
      </c>
      <c r="S91" s="107">
        <v>2465000</v>
      </c>
      <c r="T91" s="107"/>
      <c r="U91" s="107">
        <v>-6899392.6799999997</v>
      </c>
      <c r="V91" s="107">
        <v>6916997.71</v>
      </c>
      <c r="W91" s="107"/>
      <c r="X91" s="107"/>
      <c r="Y91" s="107"/>
      <c r="Z91" s="107">
        <v>-4341989.7</v>
      </c>
      <c r="AA91" s="107"/>
      <c r="AB91" s="107"/>
      <c r="AC91" s="107">
        <v>-6318.04</v>
      </c>
      <c r="AD91" s="107">
        <v>-10169699.310000001</v>
      </c>
      <c r="AE91" s="107">
        <v>-11915.73</v>
      </c>
      <c r="AF91" s="107"/>
      <c r="AG91" s="107">
        <v>-32143920.879999999</v>
      </c>
      <c r="AH91" s="107">
        <v>-129519.52</v>
      </c>
      <c r="AI91" s="107"/>
      <c r="AJ91" s="107"/>
      <c r="AK91" s="107"/>
      <c r="AL91" s="107"/>
      <c r="AM91" s="107">
        <v>-1859882.85</v>
      </c>
      <c r="AN91" s="107">
        <v>-9240295.4000000004</v>
      </c>
      <c r="AO91" s="107"/>
      <c r="AP91" s="108"/>
      <c r="AQ91" s="108"/>
      <c r="AR91" s="108"/>
      <c r="AS91" s="108">
        <v>-225285.31</v>
      </c>
      <c r="AT91" s="108">
        <v>686632151.96000004</v>
      </c>
    </row>
    <row r="92" spans="2:46" x14ac:dyDescent="0.35">
      <c r="B92" s="104" t="s">
        <v>305</v>
      </c>
      <c r="C92" s="109" t="s">
        <v>306</v>
      </c>
      <c r="D92" s="104" t="s">
        <v>130</v>
      </c>
      <c r="E92" s="110">
        <v>1696689669</v>
      </c>
      <c r="F92" s="111">
        <v>-159029957</v>
      </c>
      <c r="G92" s="107"/>
      <c r="H92" s="107"/>
      <c r="I92" s="107">
        <v>-145440</v>
      </c>
      <c r="J92" s="107">
        <v>8045167</v>
      </c>
      <c r="K92" s="107">
        <v>1575000</v>
      </c>
      <c r="L92" s="107">
        <v>-299040</v>
      </c>
      <c r="M92" s="107"/>
      <c r="N92" s="107">
        <v>-10839064</v>
      </c>
      <c r="O92" s="107"/>
      <c r="P92" s="107"/>
      <c r="Q92" s="107"/>
      <c r="R92" s="107">
        <v>-862791</v>
      </c>
      <c r="S92" s="107"/>
      <c r="T92" s="107"/>
      <c r="U92" s="107">
        <v>-13336117</v>
      </c>
      <c r="V92" s="107">
        <v>13379515</v>
      </c>
      <c r="W92" s="107"/>
      <c r="X92" s="107"/>
      <c r="Y92" s="107"/>
      <c r="Z92" s="107">
        <v>-32535318</v>
      </c>
      <c r="AA92" s="107">
        <v>-1187996</v>
      </c>
      <c r="AB92" s="107"/>
      <c r="AC92" s="107"/>
      <c r="AD92" s="107">
        <v>-1912208</v>
      </c>
      <c r="AE92" s="107">
        <v>-1433771</v>
      </c>
      <c r="AF92" s="107">
        <v>-129426</v>
      </c>
      <c r="AG92" s="107">
        <v>-92833853</v>
      </c>
      <c r="AH92" s="107"/>
      <c r="AI92" s="107"/>
      <c r="AJ92" s="107"/>
      <c r="AK92" s="107"/>
      <c r="AL92" s="107">
        <v>-117459074</v>
      </c>
      <c r="AM92" s="107">
        <v>-2834133</v>
      </c>
      <c r="AN92" s="107">
        <v>-6056768</v>
      </c>
      <c r="AO92" s="107"/>
      <c r="AP92" s="108"/>
      <c r="AQ92" s="108">
        <v>-1583498</v>
      </c>
      <c r="AR92" s="108"/>
      <c r="AS92" s="108"/>
      <c r="AT92" s="108">
        <v>1277210897</v>
      </c>
    </row>
    <row r="93" spans="2:46" x14ac:dyDescent="0.35">
      <c r="B93" s="104" t="s">
        <v>307</v>
      </c>
      <c r="C93" s="109" t="s">
        <v>308</v>
      </c>
      <c r="D93" s="104" t="s">
        <v>130</v>
      </c>
      <c r="E93" s="110">
        <v>439546953.30000001</v>
      </c>
      <c r="F93" s="111">
        <v>-29127128.93</v>
      </c>
      <c r="G93" s="107">
        <v>1246496.82</v>
      </c>
      <c r="H93" s="107">
        <v>-11989445.9</v>
      </c>
      <c r="I93" s="107">
        <v>-17342.05</v>
      </c>
      <c r="J93" s="107">
        <v>966636.63</v>
      </c>
      <c r="K93" s="107">
        <v>1752303</v>
      </c>
      <c r="L93" s="107"/>
      <c r="M93" s="107"/>
      <c r="N93" s="107">
        <v>-1182729.2</v>
      </c>
      <c r="O93" s="107"/>
      <c r="P93" s="107"/>
      <c r="Q93" s="107"/>
      <c r="R93" s="107">
        <v>-191839.89</v>
      </c>
      <c r="S93" s="107">
        <v>112000</v>
      </c>
      <c r="T93" s="107"/>
      <c r="U93" s="107">
        <v>-2389447.17</v>
      </c>
      <c r="V93" s="107">
        <v>2520000.0099999998</v>
      </c>
      <c r="W93" s="107">
        <v>0</v>
      </c>
      <c r="X93" s="107">
        <v>0</v>
      </c>
      <c r="Y93" s="107">
        <v>0</v>
      </c>
      <c r="Z93" s="107">
        <v>0</v>
      </c>
      <c r="AA93" s="107">
        <v>0</v>
      </c>
      <c r="AB93" s="107">
        <v>0</v>
      </c>
      <c r="AC93" s="107">
        <v>-27499.21</v>
      </c>
      <c r="AD93" s="107">
        <v>-3119901.97</v>
      </c>
      <c r="AE93" s="107"/>
      <c r="AF93" s="107">
        <v>-1726314.87</v>
      </c>
      <c r="AG93" s="107">
        <v>-9089458.6300000008</v>
      </c>
      <c r="AH93" s="107">
        <v>-407836.56</v>
      </c>
      <c r="AI93" s="107">
        <v>-2049378.63</v>
      </c>
      <c r="AJ93" s="107"/>
      <c r="AK93" s="107"/>
      <c r="AL93" s="107"/>
      <c r="AM93" s="107">
        <v>-151081.57999999999</v>
      </c>
      <c r="AN93" s="107">
        <v>-4265421.51</v>
      </c>
      <c r="AO93" s="107"/>
      <c r="AP93" s="108"/>
      <c r="AQ93" s="108"/>
      <c r="AR93" s="108"/>
      <c r="AS93" s="108">
        <v>-1457281.71</v>
      </c>
      <c r="AT93" s="108">
        <v>378952281.94999999</v>
      </c>
    </row>
    <row r="94" spans="2:46" x14ac:dyDescent="0.35">
      <c r="B94" s="104" t="s">
        <v>309</v>
      </c>
      <c r="C94" s="109" t="s">
        <v>310</v>
      </c>
      <c r="D94" s="104" t="s">
        <v>130</v>
      </c>
      <c r="E94" s="110">
        <v>296252000</v>
      </c>
      <c r="F94" s="111">
        <v>-24103000</v>
      </c>
      <c r="G94" s="107"/>
      <c r="H94" s="107">
        <v>-250000</v>
      </c>
      <c r="I94" s="107">
        <v>-33000</v>
      </c>
      <c r="J94" s="107">
        <v>3479000</v>
      </c>
      <c r="K94" s="107">
        <v>2404000</v>
      </c>
      <c r="L94" s="107">
        <v>-61000</v>
      </c>
      <c r="M94" s="107"/>
      <c r="N94" s="107">
        <v>-120000</v>
      </c>
      <c r="O94" s="107"/>
      <c r="P94" s="107"/>
      <c r="Q94" s="107"/>
      <c r="R94" s="107">
        <v>-61000</v>
      </c>
      <c r="S94" s="107"/>
      <c r="T94" s="107"/>
      <c r="U94" s="107">
        <v>-8483000</v>
      </c>
      <c r="V94" s="107">
        <v>8483000</v>
      </c>
      <c r="W94" s="107"/>
      <c r="X94" s="107"/>
      <c r="Y94" s="107"/>
      <c r="Z94" s="107">
        <v>-3449236.75</v>
      </c>
      <c r="AA94" s="107"/>
      <c r="AB94" s="107"/>
      <c r="AC94" s="107"/>
      <c r="AD94" s="107"/>
      <c r="AE94" s="107"/>
      <c r="AF94" s="107">
        <v>-2079943.9073302301</v>
      </c>
      <c r="AG94" s="107">
        <v>-2680869.3984964499</v>
      </c>
      <c r="AH94" s="107"/>
      <c r="AI94" s="107">
        <v>-562869.31013064994</v>
      </c>
      <c r="AJ94" s="107"/>
      <c r="AK94" s="107"/>
      <c r="AL94" s="107">
        <v>-5011462.2130239401</v>
      </c>
      <c r="AM94" s="107">
        <v>-477881.03817040002</v>
      </c>
      <c r="AN94" s="107"/>
      <c r="AO94" s="107"/>
      <c r="AP94" s="108"/>
      <c r="AQ94" s="108">
        <v>-1089854.2447077599</v>
      </c>
      <c r="AR94" s="108">
        <v>-345258.57470776001</v>
      </c>
      <c r="AS94" s="108">
        <v>-386204.24</v>
      </c>
      <c r="AT94" s="108">
        <v>261423420.3234328</v>
      </c>
    </row>
    <row r="95" spans="2:46" x14ac:dyDescent="0.35">
      <c r="B95" s="104" t="s">
        <v>311</v>
      </c>
      <c r="C95" s="109" t="s">
        <v>312</v>
      </c>
      <c r="D95" s="104" t="s">
        <v>150</v>
      </c>
      <c r="E95" s="110">
        <v>302945875.33999997</v>
      </c>
      <c r="F95" s="111">
        <v>-14287747.970000001</v>
      </c>
      <c r="G95" s="107"/>
      <c r="H95" s="107"/>
      <c r="I95" s="107">
        <v>-26201.7</v>
      </c>
      <c r="J95" s="107">
        <v>838309.46</v>
      </c>
      <c r="K95" s="107">
        <v>2441628</v>
      </c>
      <c r="L95" s="107">
        <v>305.86</v>
      </c>
      <c r="M95" s="107"/>
      <c r="N95" s="107"/>
      <c r="O95" s="107"/>
      <c r="P95" s="107"/>
      <c r="Q95" s="107"/>
      <c r="R95" s="107">
        <v>-200</v>
      </c>
      <c r="S95" s="107"/>
      <c r="T95" s="107"/>
      <c r="U95" s="107"/>
      <c r="V95" s="107">
        <v>109000</v>
      </c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>
        <v>-7794289</v>
      </c>
      <c r="AJ95" s="107"/>
      <c r="AK95" s="107">
        <v>-8057191</v>
      </c>
      <c r="AL95" s="107">
        <v>-8961169</v>
      </c>
      <c r="AM95" s="107"/>
      <c r="AN95" s="107">
        <v>-9787545</v>
      </c>
      <c r="AO95" s="107"/>
      <c r="AP95" s="108"/>
      <c r="AQ95" s="108"/>
      <c r="AR95" s="108"/>
      <c r="AS95" s="108">
        <v>-959574</v>
      </c>
      <c r="AT95" s="108">
        <v>256461200.98999998</v>
      </c>
    </row>
    <row r="96" spans="2:46" x14ac:dyDescent="0.35">
      <c r="B96" s="104" t="s">
        <v>313</v>
      </c>
      <c r="C96" s="109" t="s">
        <v>314</v>
      </c>
      <c r="D96" s="104" t="s">
        <v>130</v>
      </c>
      <c r="E96" s="110">
        <v>428508000</v>
      </c>
      <c r="F96" s="111">
        <v>-27474000</v>
      </c>
      <c r="G96" s="107">
        <v>472436</v>
      </c>
      <c r="H96" s="107">
        <v>-3778692</v>
      </c>
      <c r="I96" s="107">
        <v>-20588</v>
      </c>
      <c r="J96" s="107">
        <v>14969193</v>
      </c>
      <c r="K96" s="107">
        <v>4230598</v>
      </c>
      <c r="L96" s="107">
        <v>645000</v>
      </c>
      <c r="M96" s="107"/>
      <c r="N96" s="107"/>
      <c r="O96" s="107"/>
      <c r="P96" s="107"/>
      <c r="Q96" s="107"/>
      <c r="R96" s="107">
        <v>-152964</v>
      </c>
      <c r="S96" s="107">
        <v>125460</v>
      </c>
      <c r="T96" s="107"/>
      <c r="U96" s="107">
        <v>-2223000</v>
      </c>
      <c r="V96" s="107"/>
      <c r="W96" s="107">
        <v>2024000</v>
      </c>
      <c r="X96" s="107"/>
      <c r="Y96" s="107"/>
      <c r="Z96" s="107"/>
      <c r="AA96" s="107"/>
      <c r="AB96" s="107"/>
      <c r="AC96" s="107">
        <v>-119720</v>
      </c>
      <c r="AD96" s="107">
        <v>-1247254.4620000001</v>
      </c>
      <c r="AE96" s="107"/>
      <c r="AF96" s="107">
        <v>-70749.199389999994</v>
      </c>
      <c r="AG96" s="107">
        <v>-9270540.6769999992</v>
      </c>
      <c r="AH96" s="107">
        <v>-92335.13</v>
      </c>
      <c r="AI96" s="107"/>
      <c r="AJ96" s="107"/>
      <c r="AK96" s="107">
        <v>-454505.10869999998</v>
      </c>
      <c r="AL96" s="107">
        <v>-10941140</v>
      </c>
      <c r="AM96" s="107">
        <v>-3019068.835</v>
      </c>
      <c r="AN96" s="107"/>
      <c r="AO96" s="107">
        <v>-2278000</v>
      </c>
      <c r="AP96" s="108"/>
      <c r="AQ96" s="108"/>
      <c r="AR96" s="108"/>
      <c r="AS96" s="108"/>
      <c r="AT96" s="108">
        <v>389832129.58791</v>
      </c>
    </row>
    <row r="97" spans="2:46" x14ac:dyDescent="0.35">
      <c r="B97" s="104" t="s">
        <v>315</v>
      </c>
      <c r="C97" s="109" t="s">
        <v>316</v>
      </c>
      <c r="D97" s="104" t="s">
        <v>130</v>
      </c>
      <c r="E97" s="110">
        <v>575309000</v>
      </c>
      <c r="F97" s="111">
        <v>-54844000</v>
      </c>
      <c r="G97" s="107">
        <v>1836108</v>
      </c>
      <c r="H97" s="107"/>
      <c r="I97" s="107">
        <v>-28000</v>
      </c>
      <c r="J97" s="107">
        <v>147000</v>
      </c>
      <c r="K97" s="107">
        <v>5396000</v>
      </c>
      <c r="L97" s="107"/>
      <c r="M97" s="107"/>
      <c r="N97" s="107">
        <v>-2474000</v>
      </c>
      <c r="O97" s="107"/>
      <c r="P97" s="107"/>
      <c r="Q97" s="107"/>
      <c r="R97" s="107">
        <v>-1138000</v>
      </c>
      <c r="S97" s="107">
        <v>1772000</v>
      </c>
      <c r="T97" s="107"/>
      <c r="U97" s="107">
        <v>-8703775</v>
      </c>
      <c r="V97" s="107">
        <v>8586000</v>
      </c>
      <c r="W97" s="107"/>
      <c r="X97" s="107"/>
      <c r="Y97" s="107"/>
      <c r="Z97" s="107">
        <v>-2405340</v>
      </c>
      <c r="AA97" s="107"/>
      <c r="AB97" s="107">
        <v>95592</v>
      </c>
      <c r="AC97" s="107">
        <v>-59710</v>
      </c>
      <c r="AD97" s="107">
        <v>-2130233</v>
      </c>
      <c r="AE97" s="107"/>
      <c r="AF97" s="107"/>
      <c r="AG97" s="107">
        <v>-22701859</v>
      </c>
      <c r="AH97" s="107"/>
      <c r="AI97" s="107">
        <v>-645372</v>
      </c>
      <c r="AJ97" s="107"/>
      <c r="AK97" s="107"/>
      <c r="AL97" s="107"/>
      <c r="AM97" s="107">
        <v>-13058000</v>
      </c>
      <c r="AN97" s="107"/>
      <c r="AO97" s="107"/>
      <c r="AP97" s="108"/>
      <c r="AQ97" s="108"/>
      <c r="AR97" s="108"/>
      <c r="AS97" s="108"/>
      <c r="AT97" s="108">
        <v>484953411</v>
      </c>
    </row>
    <row r="98" spans="2:46" x14ac:dyDescent="0.35">
      <c r="B98" s="104" t="s">
        <v>317</v>
      </c>
      <c r="C98" s="109" t="s">
        <v>318</v>
      </c>
      <c r="D98" s="104" t="s">
        <v>130</v>
      </c>
      <c r="E98" s="110">
        <v>362703787.07999998</v>
      </c>
      <c r="F98" s="111">
        <v>-33120000</v>
      </c>
      <c r="G98" s="107"/>
      <c r="H98" s="107"/>
      <c r="I98" s="107">
        <v>-29035.51</v>
      </c>
      <c r="J98" s="107">
        <v>14453235.51</v>
      </c>
      <c r="K98" s="107">
        <v>1545000</v>
      </c>
      <c r="L98" s="107">
        <v>-72186.3</v>
      </c>
      <c r="M98" s="107"/>
      <c r="N98" s="107">
        <v>-5134566.8499999996</v>
      </c>
      <c r="O98" s="107"/>
      <c r="P98" s="107"/>
      <c r="Q98" s="107"/>
      <c r="R98" s="107">
        <v>-409458.41</v>
      </c>
      <c r="S98" s="107">
        <v>25186</v>
      </c>
      <c r="T98" s="107"/>
      <c r="U98" s="107">
        <v>-1596000</v>
      </c>
      <c r="V98" s="107">
        <v>1716593.75</v>
      </c>
      <c r="W98" s="107"/>
      <c r="X98" s="107"/>
      <c r="Y98" s="107"/>
      <c r="Z98" s="107"/>
      <c r="AA98" s="107"/>
      <c r="AB98" s="107"/>
      <c r="AC98" s="107"/>
      <c r="AD98" s="107">
        <v>-3228719.2229414899</v>
      </c>
      <c r="AE98" s="107">
        <v>-1051449.8050631401</v>
      </c>
      <c r="AF98" s="107"/>
      <c r="AG98" s="107">
        <v>-2544935.2599999998</v>
      </c>
      <c r="AH98" s="107">
        <v>-54009.07</v>
      </c>
      <c r="AI98" s="107"/>
      <c r="AJ98" s="107"/>
      <c r="AK98" s="107"/>
      <c r="AL98" s="107"/>
      <c r="AM98" s="107">
        <v>-242631.33815813001</v>
      </c>
      <c r="AN98" s="107">
        <v>-35903.617876930002</v>
      </c>
      <c r="AO98" s="107"/>
      <c r="AP98" s="108"/>
      <c r="AQ98" s="108">
        <v>-878245.12</v>
      </c>
      <c r="AR98" s="108">
        <v>-566590.23314461997</v>
      </c>
      <c r="AS98" s="108"/>
      <c r="AT98" s="108">
        <v>331480071.60281569</v>
      </c>
    </row>
    <row r="99" spans="2:46" x14ac:dyDescent="0.35">
      <c r="B99" s="104" t="s">
        <v>319</v>
      </c>
      <c r="C99" s="109" t="s">
        <v>320</v>
      </c>
      <c r="D99" s="104" t="s">
        <v>130</v>
      </c>
      <c r="E99" s="110">
        <v>502463272</v>
      </c>
      <c r="F99" s="111">
        <v>-36967917</v>
      </c>
      <c r="G99" s="107"/>
      <c r="H99" s="107"/>
      <c r="I99" s="107">
        <v>-30781</v>
      </c>
      <c r="J99" s="107">
        <v>11794549</v>
      </c>
      <c r="K99" s="107">
        <v>2764000</v>
      </c>
      <c r="L99" s="107"/>
      <c r="M99" s="107"/>
      <c r="N99" s="107"/>
      <c r="O99" s="107"/>
      <c r="P99" s="107"/>
      <c r="Q99" s="107"/>
      <c r="R99" s="107"/>
      <c r="S99" s="107"/>
      <c r="T99" s="107"/>
      <c r="U99" s="107">
        <v>-22152000</v>
      </c>
      <c r="V99" s="107"/>
      <c r="W99" s="107"/>
      <c r="X99" s="107"/>
      <c r="Y99" s="107"/>
      <c r="Z99" s="107"/>
      <c r="AA99" s="107"/>
      <c r="AB99" s="107"/>
      <c r="AC99" s="107">
        <v>-506854</v>
      </c>
      <c r="AD99" s="107">
        <v>-3998619</v>
      </c>
      <c r="AE99" s="107">
        <v>-3892714</v>
      </c>
      <c r="AF99" s="107">
        <v>-1846881</v>
      </c>
      <c r="AG99" s="107">
        <v>-7367569</v>
      </c>
      <c r="AH99" s="107"/>
      <c r="AI99" s="107"/>
      <c r="AJ99" s="107"/>
      <c r="AK99" s="107"/>
      <c r="AL99" s="107"/>
      <c r="AM99" s="107">
        <v>-460759</v>
      </c>
      <c r="AN99" s="107"/>
      <c r="AO99" s="107"/>
      <c r="AP99" s="108"/>
      <c r="AQ99" s="108"/>
      <c r="AR99" s="108"/>
      <c r="AS99" s="108"/>
      <c r="AT99" s="108">
        <v>439797727</v>
      </c>
    </row>
    <row r="100" spans="2:46" x14ac:dyDescent="0.35">
      <c r="B100" s="104" t="s">
        <v>321</v>
      </c>
      <c r="C100" s="109" t="s">
        <v>322</v>
      </c>
      <c r="D100" s="104" t="s">
        <v>150</v>
      </c>
      <c r="E100" s="110">
        <v>75924000</v>
      </c>
      <c r="F100" s="111">
        <v>-22721000</v>
      </c>
      <c r="G100" s="107"/>
      <c r="H100" s="107">
        <v>-2777000</v>
      </c>
      <c r="I100" s="107">
        <v>-5000</v>
      </c>
      <c r="J100" s="107">
        <v>31000</v>
      </c>
      <c r="K100" s="107">
        <v>435000</v>
      </c>
      <c r="L100" s="107"/>
      <c r="M100" s="107"/>
      <c r="N100" s="107">
        <v>-3436000</v>
      </c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8"/>
      <c r="AQ100" s="108"/>
      <c r="AR100" s="108"/>
      <c r="AS100" s="108"/>
      <c r="AT100" s="108">
        <v>47451000</v>
      </c>
    </row>
    <row r="101" spans="2:46" x14ac:dyDescent="0.35">
      <c r="B101" s="104" t="s">
        <v>323</v>
      </c>
      <c r="C101" s="109" t="s">
        <v>324</v>
      </c>
      <c r="D101" s="104" t="s">
        <v>130</v>
      </c>
      <c r="E101" s="110">
        <v>504177328</v>
      </c>
      <c r="F101" s="111">
        <v>-42451000</v>
      </c>
      <c r="G101" s="107"/>
      <c r="H101" s="107">
        <v>-8034000</v>
      </c>
      <c r="I101" s="107">
        <v>-37000</v>
      </c>
      <c r="J101" s="107">
        <v>8304000</v>
      </c>
      <c r="K101" s="107">
        <v>4598000</v>
      </c>
      <c r="L101" s="107">
        <v>-10000</v>
      </c>
      <c r="M101" s="107"/>
      <c r="N101" s="107">
        <v>-5939000</v>
      </c>
      <c r="O101" s="107">
        <v>6300000</v>
      </c>
      <c r="P101" s="107"/>
      <c r="Q101" s="107"/>
      <c r="R101" s="107">
        <v>-246000</v>
      </c>
      <c r="S101" s="107">
        <v>1833000</v>
      </c>
      <c r="T101" s="107"/>
      <c r="U101" s="107">
        <v>-1817000</v>
      </c>
      <c r="V101" s="107">
        <v>1798000</v>
      </c>
      <c r="W101" s="107"/>
      <c r="X101" s="107"/>
      <c r="Y101" s="107"/>
      <c r="Z101" s="107"/>
      <c r="AA101" s="107">
        <v>-479026</v>
      </c>
      <c r="AB101" s="107"/>
      <c r="AC101" s="107"/>
      <c r="AD101" s="107"/>
      <c r="AE101" s="107">
        <v>-3235344.44</v>
      </c>
      <c r="AF101" s="107">
        <v>-690967.80171208002</v>
      </c>
      <c r="AG101" s="107">
        <v>-14705479.4178557</v>
      </c>
      <c r="AH101" s="107">
        <v>-1272781.79</v>
      </c>
      <c r="AI101" s="107"/>
      <c r="AJ101" s="107">
        <v>-1644550.46245931</v>
      </c>
      <c r="AK101" s="107"/>
      <c r="AL101" s="107">
        <v>-889462.96674405003</v>
      </c>
      <c r="AM101" s="107">
        <v>-3964399.9617909999</v>
      </c>
      <c r="AN101" s="107"/>
      <c r="AO101" s="107"/>
      <c r="AP101" s="108"/>
      <c r="AQ101" s="108"/>
      <c r="AR101" s="108"/>
      <c r="AS101" s="108"/>
      <c r="AT101" s="108">
        <v>441594315.15943784</v>
      </c>
    </row>
    <row r="102" spans="2:46" x14ac:dyDescent="0.35">
      <c r="B102" s="104" t="s">
        <v>325</v>
      </c>
      <c r="C102" s="109" t="s">
        <v>326</v>
      </c>
      <c r="D102" s="104" t="s">
        <v>130</v>
      </c>
      <c r="E102" s="110">
        <v>368724000</v>
      </c>
      <c r="F102" s="111">
        <v>-23773000</v>
      </c>
      <c r="G102" s="107"/>
      <c r="H102" s="107"/>
      <c r="I102" s="107">
        <v>-29000</v>
      </c>
      <c r="J102" s="107">
        <v>162000</v>
      </c>
      <c r="K102" s="107">
        <v>4604000</v>
      </c>
      <c r="L102" s="107">
        <v>19000</v>
      </c>
      <c r="M102" s="107"/>
      <c r="N102" s="107">
        <v>1745218.43</v>
      </c>
      <c r="O102" s="107"/>
      <c r="P102" s="107"/>
      <c r="Q102" s="107"/>
      <c r="R102" s="107">
        <v>-374664</v>
      </c>
      <c r="S102" s="107">
        <v>203000</v>
      </c>
      <c r="T102" s="107"/>
      <c r="U102" s="107">
        <v>-2163000</v>
      </c>
      <c r="V102" s="107">
        <v>423465.97</v>
      </c>
      <c r="W102" s="107"/>
      <c r="X102" s="107"/>
      <c r="Y102" s="107"/>
      <c r="Z102" s="107"/>
      <c r="AA102" s="107"/>
      <c r="AB102" s="107"/>
      <c r="AC102" s="107">
        <v>-486716.72</v>
      </c>
      <c r="AD102" s="107">
        <v>-3614074.8302906002</v>
      </c>
      <c r="AE102" s="107">
        <v>-37704.848992840001</v>
      </c>
      <c r="AF102" s="107"/>
      <c r="AG102" s="107">
        <v>-6323860.6624924801</v>
      </c>
      <c r="AH102" s="107">
        <v>-28466.895231869999</v>
      </c>
      <c r="AI102" s="107"/>
      <c r="AJ102" s="107"/>
      <c r="AK102" s="107"/>
      <c r="AL102" s="107"/>
      <c r="AM102" s="107">
        <v>-186309.82042246999</v>
      </c>
      <c r="AN102" s="107"/>
      <c r="AO102" s="107"/>
      <c r="AP102" s="108"/>
      <c r="AQ102" s="108"/>
      <c r="AR102" s="108"/>
      <c r="AS102" s="108">
        <v>-250186</v>
      </c>
      <c r="AT102" s="108">
        <v>338613700.62256974</v>
      </c>
    </row>
    <row r="103" spans="2:46" x14ac:dyDescent="0.35">
      <c r="B103" s="104" t="s">
        <v>327</v>
      </c>
      <c r="C103" s="109" t="s">
        <v>328</v>
      </c>
      <c r="D103" s="104" t="s">
        <v>130</v>
      </c>
      <c r="E103" s="110">
        <v>458553920.54000002</v>
      </c>
      <c r="F103" s="111">
        <v>-51020703.32</v>
      </c>
      <c r="G103" s="107"/>
      <c r="H103" s="107"/>
      <c r="I103" s="107">
        <v>-14428.9</v>
      </c>
      <c r="J103" s="107">
        <v>341470.19</v>
      </c>
      <c r="K103" s="107">
        <v>5416000</v>
      </c>
      <c r="L103" s="107">
        <v>-3948</v>
      </c>
      <c r="M103" s="107"/>
      <c r="N103" s="107">
        <v>-2095576</v>
      </c>
      <c r="O103" s="107"/>
      <c r="P103" s="107"/>
      <c r="Q103" s="107"/>
      <c r="R103" s="107">
        <v>-537560</v>
      </c>
      <c r="S103" s="107">
        <v>641354</v>
      </c>
      <c r="T103" s="107"/>
      <c r="U103" s="107">
        <v>-3394129</v>
      </c>
      <c r="V103" s="107">
        <v>3393960</v>
      </c>
      <c r="W103" s="107"/>
      <c r="X103" s="107"/>
      <c r="Y103" s="107"/>
      <c r="Z103" s="107"/>
      <c r="AA103" s="107"/>
      <c r="AB103" s="107"/>
      <c r="AC103" s="107">
        <v>-106741.09</v>
      </c>
      <c r="AD103" s="107">
        <v>-757584.41559339</v>
      </c>
      <c r="AE103" s="107"/>
      <c r="AF103" s="107"/>
      <c r="AG103" s="107">
        <v>-6672192.5410263697</v>
      </c>
      <c r="AH103" s="107"/>
      <c r="AI103" s="107"/>
      <c r="AJ103" s="107"/>
      <c r="AK103" s="107"/>
      <c r="AL103" s="107"/>
      <c r="AM103" s="107">
        <v>-325640.74220450001</v>
      </c>
      <c r="AN103" s="107">
        <v>-7991.7893845999997</v>
      </c>
      <c r="AO103" s="107"/>
      <c r="AP103" s="108"/>
      <c r="AQ103" s="108"/>
      <c r="AR103" s="108"/>
      <c r="AS103" s="108">
        <v>-251027.15</v>
      </c>
      <c r="AT103" s="108">
        <v>403159181.78179121</v>
      </c>
    </row>
    <row r="104" spans="2:46" x14ac:dyDescent="0.35">
      <c r="B104" s="104" t="s">
        <v>329</v>
      </c>
      <c r="C104" s="109" t="s">
        <v>330</v>
      </c>
      <c r="D104" s="104" t="s">
        <v>150</v>
      </c>
      <c r="E104" s="110">
        <v>541973424</v>
      </c>
      <c r="F104" s="111">
        <v>-95080052</v>
      </c>
      <c r="G104" s="107"/>
      <c r="H104" s="107">
        <v>-70500000</v>
      </c>
      <c r="I104" s="107">
        <v>-64825</v>
      </c>
      <c r="J104" s="107">
        <v>1831426</v>
      </c>
      <c r="K104" s="107">
        <v>2241546</v>
      </c>
      <c r="L104" s="107"/>
      <c r="M104" s="107"/>
      <c r="N104" s="107">
        <v>-290000</v>
      </c>
      <c r="O104" s="107"/>
      <c r="P104" s="107"/>
      <c r="Q104" s="107"/>
      <c r="R104" s="107">
        <v>-78000</v>
      </c>
      <c r="S104" s="107">
        <v>38395</v>
      </c>
      <c r="T104" s="107"/>
      <c r="U104" s="107">
        <v>-24575000</v>
      </c>
      <c r="V104" s="107">
        <v>23980460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>
        <v>-84138.578940000007</v>
      </c>
      <c r="AG104" s="107">
        <v>-1529134.9080000001</v>
      </c>
      <c r="AH104" s="107"/>
      <c r="AI104" s="107">
        <v>-9105831.6129999999</v>
      </c>
      <c r="AJ104" s="107"/>
      <c r="AK104" s="107">
        <v>-10624883.109999999</v>
      </c>
      <c r="AL104" s="107">
        <v>-17444419.210000001</v>
      </c>
      <c r="AM104" s="107">
        <v>-1496030.496</v>
      </c>
      <c r="AN104" s="107">
        <v>-21988055.280000001</v>
      </c>
      <c r="AO104" s="107"/>
      <c r="AP104" s="108"/>
      <c r="AQ104" s="108"/>
      <c r="AR104" s="108"/>
      <c r="AS104" s="108">
        <v>9016373.7310000006</v>
      </c>
      <c r="AT104" s="108">
        <v>326221254.53505999</v>
      </c>
    </row>
    <row r="105" spans="2:46" x14ac:dyDescent="0.35">
      <c r="B105" s="104" t="s">
        <v>331</v>
      </c>
      <c r="C105" s="109" t="s">
        <v>332</v>
      </c>
      <c r="D105" s="104" t="s">
        <v>130</v>
      </c>
      <c r="E105" s="110">
        <v>311781000</v>
      </c>
      <c r="F105" s="111">
        <v>-39252000</v>
      </c>
      <c r="G105" s="107"/>
      <c r="H105" s="107"/>
      <c r="I105" s="107">
        <v>-309000</v>
      </c>
      <c r="J105" s="107">
        <v>2002000</v>
      </c>
      <c r="K105" s="107">
        <v>4073000</v>
      </c>
      <c r="L105" s="107">
        <v>-189000</v>
      </c>
      <c r="M105" s="107">
        <v>-65000</v>
      </c>
      <c r="N105" s="107">
        <v>-474000</v>
      </c>
      <c r="O105" s="107"/>
      <c r="P105" s="107"/>
      <c r="Q105" s="107"/>
      <c r="R105" s="107">
        <v>-809000</v>
      </c>
      <c r="S105" s="107">
        <v>0</v>
      </c>
      <c r="T105" s="107"/>
      <c r="U105" s="107">
        <v>-3050000</v>
      </c>
      <c r="V105" s="107">
        <v>3050000</v>
      </c>
      <c r="W105" s="107">
        <v>0</v>
      </c>
      <c r="X105" s="107"/>
      <c r="Y105" s="107"/>
      <c r="Z105" s="107">
        <v>-5791000</v>
      </c>
      <c r="AA105" s="107">
        <v>-6209804</v>
      </c>
      <c r="AB105" s="107"/>
      <c r="AC105" s="107"/>
      <c r="AD105" s="107">
        <v>-2302006.5159999998</v>
      </c>
      <c r="AE105" s="107">
        <v>-103.784955</v>
      </c>
      <c r="AF105" s="107"/>
      <c r="AG105" s="107">
        <v>-5826446.017</v>
      </c>
      <c r="AH105" s="107">
        <v>-357640.58899999998</v>
      </c>
      <c r="AI105" s="107"/>
      <c r="AJ105" s="107"/>
      <c r="AK105" s="107"/>
      <c r="AL105" s="107">
        <v>-35791.530480000001</v>
      </c>
      <c r="AM105" s="107">
        <v>-1472157.21</v>
      </c>
      <c r="AN105" s="107">
        <v>-286510.91609999997</v>
      </c>
      <c r="AO105" s="107">
        <v>-495000</v>
      </c>
      <c r="AP105" s="108"/>
      <c r="AQ105" s="108"/>
      <c r="AR105" s="108"/>
      <c r="AS105" s="108">
        <v>-315000</v>
      </c>
      <c r="AT105" s="108">
        <v>253666539.43646502</v>
      </c>
    </row>
    <row r="106" spans="2:46" x14ac:dyDescent="0.35">
      <c r="B106" s="104" t="s">
        <v>333</v>
      </c>
      <c r="C106" s="109" t="s">
        <v>334</v>
      </c>
      <c r="D106" s="104" t="s">
        <v>137</v>
      </c>
      <c r="E106" s="110">
        <v>296098000</v>
      </c>
      <c r="F106" s="111">
        <v>-15518000</v>
      </c>
      <c r="G106" s="107"/>
      <c r="H106" s="107">
        <v>-23114000</v>
      </c>
      <c r="I106" s="107">
        <v>-25000</v>
      </c>
      <c r="J106" s="107">
        <v>2616000</v>
      </c>
      <c r="K106" s="107">
        <v>1886000</v>
      </c>
      <c r="L106" s="107">
        <v>201000</v>
      </c>
      <c r="M106" s="107"/>
      <c r="N106" s="107">
        <v>-1256000</v>
      </c>
      <c r="O106" s="107"/>
      <c r="P106" s="107"/>
      <c r="Q106" s="107"/>
      <c r="R106" s="107"/>
      <c r="S106" s="107"/>
      <c r="T106" s="107"/>
      <c r="U106" s="107">
        <v>-625000</v>
      </c>
      <c r="V106" s="107">
        <v>593000</v>
      </c>
      <c r="W106" s="107"/>
      <c r="X106" s="107"/>
      <c r="Y106" s="107"/>
      <c r="Z106" s="107">
        <v>-4276946.4388795197</v>
      </c>
      <c r="AA106" s="107">
        <v>-1332512.6644395699</v>
      </c>
      <c r="AB106" s="107"/>
      <c r="AC106" s="107"/>
      <c r="AD106" s="107">
        <v>-307525.46789988002</v>
      </c>
      <c r="AE106" s="107"/>
      <c r="AF106" s="107">
        <v>-26084.865953510001</v>
      </c>
      <c r="AG106" s="107">
        <v>-1616163.3201562499</v>
      </c>
      <c r="AH106" s="107"/>
      <c r="AI106" s="107">
        <v>-9358058.3643103093</v>
      </c>
      <c r="AJ106" s="107">
        <v>-1846365.91396371</v>
      </c>
      <c r="AK106" s="107"/>
      <c r="AL106" s="107">
        <v>-22402799.390986498</v>
      </c>
      <c r="AM106" s="107">
        <v>-22025.931086429999</v>
      </c>
      <c r="AN106" s="107">
        <v>-8331088.7088403003</v>
      </c>
      <c r="AO106" s="107"/>
      <c r="AP106" s="108"/>
      <c r="AQ106" s="108"/>
      <c r="AR106" s="108"/>
      <c r="AS106" s="108">
        <v>-571000</v>
      </c>
      <c r="AT106" s="108">
        <v>210765428.93348402</v>
      </c>
    </row>
    <row r="107" spans="2:46" x14ac:dyDescent="0.35">
      <c r="B107" s="104" t="s">
        <v>335</v>
      </c>
      <c r="C107" s="109" t="s">
        <v>336</v>
      </c>
      <c r="D107" s="104" t="s">
        <v>130</v>
      </c>
      <c r="E107" s="110">
        <v>591140954.60000002</v>
      </c>
      <c r="F107" s="111">
        <v>-68614592.420000002</v>
      </c>
      <c r="G107" s="107"/>
      <c r="H107" s="107"/>
      <c r="I107" s="107">
        <v>-124603.76</v>
      </c>
      <c r="J107" s="107">
        <v>40693.49</v>
      </c>
      <c r="K107" s="107">
        <v>6772000</v>
      </c>
      <c r="L107" s="107"/>
      <c r="M107" s="107"/>
      <c r="N107" s="107">
        <v>-6221555</v>
      </c>
      <c r="O107" s="107"/>
      <c r="P107" s="107"/>
      <c r="Q107" s="107"/>
      <c r="R107" s="107">
        <v>-16693677.07</v>
      </c>
      <c r="S107" s="107">
        <v>8051099.9000000004</v>
      </c>
      <c r="T107" s="107"/>
      <c r="U107" s="107"/>
      <c r="V107" s="107"/>
      <c r="W107" s="107"/>
      <c r="X107" s="107"/>
      <c r="Y107" s="107"/>
      <c r="Z107" s="107"/>
      <c r="AA107" s="107">
        <v>-13364620.560000001</v>
      </c>
      <c r="AB107" s="107"/>
      <c r="AC107" s="107"/>
      <c r="AD107" s="107">
        <v>-2136543.41</v>
      </c>
      <c r="AE107" s="107"/>
      <c r="AF107" s="107"/>
      <c r="AG107" s="107">
        <v>-50595510.210000001</v>
      </c>
      <c r="AH107" s="107">
        <v>-2891876.77</v>
      </c>
      <c r="AI107" s="107"/>
      <c r="AJ107" s="107"/>
      <c r="AK107" s="107"/>
      <c r="AL107" s="107"/>
      <c r="AM107" s="107">
        <v>-30160403.390000001</v>
      </c>
      <c r="AN107" s="107"/>
      <c r="AO107" s="107"/>
      <c r="AP107" s="108">
        <v>-5705222.0499999998</v>
      </c>
      <c r="AQ107" s="108"/>
      <c r="AR107" s="108"/>
      <c r="AS107" s="108"/>
      <c r="AT107" s="108">
        <v>409496143.35000002</v>
      </c>
    </row>
    <row r="108" spans="2:46" x14ac:dyDescent="0.35">
      <c r="B108" s="104" t="s">
        <v>337</v>
      </c>
      <c r="C108" s="109" t="s">
        <v>338</v>
      </c>
      <c r="D108" s="104" t="s">
        <v>130</v>
      </c>
      <c r="E108" s="110">
        <v>512914000</v>
      </c>
      <c r="F108" s="111">
        <v>-51161000</v>
      </c>
      <c r="G108" s="107"/>
      <c r="H108" s="107">
        <v>-1622890</v>
      </c>
      <c r="I108" s="107">
        <v>-318000</v>
      </c>
      <c r="J108" s="107">
        <v>282000</v>
      </c>
      <c r="K108" s="107">
        <v>5993000</v>
      </c>
      <c r="L108" s="107">
        <v>-581000</v>
      </c>
      <c r="M108" s="107"/>
      <c r="N108" s="107">
        <v>-18775000</v>
      </c>
      <c r="O108" s="107"/>
      <c r="P108" s="107"/>
      <c r="Q108" s="107"/>
      <c r="R108" s="107">
        <v>-459000</v>
      </c>
      <c r="S108" s="107">
        <v>347000</v>
      </c>
      <c r="T108" s="107"/>
      <c r="U108" s="107">
        <v>-3808000</v>
      </c>
      <c r="V108" s="107">
        <v>3808000</v>
      </c>
      <c r="W108" s="107"/>
      <c r="X108" s="107"/>
      <c r="Y108" s="107"/>
      <c r="Z108" s="107">
        <v>-659873</v>
      </c>
      <c r="AA108" s="107"/>
      <c r="AB108" s="107"/>
      <c r="AC108" s="107"/>
      <c r="AD108" s="107">
        <v>-2111915</v>
      </c>
      <c r="AE108" s="107"/>
      <c r="AF108" s="107"/>
      <c r="AG108" s="107">
        <v>-7168333</v>
      </c>
      <c r="AH108" s="107">
        <v>-6682</v>
      </c>
      <c r="AI108" s="107"/>
      <c r="AJ108" s="107"/>
      <c r="AK108" s="107"/>
      <c r="AL108" s="107"/>
      <c r="AM108" s="107">
        <v>-799877</v>
      </c>
      <c r="AN108" s="107">
        <v>-6686699</v>
      </c>
      <c r="AO108" s="107">
        <v>233000</v>
      </c>
      <c r="AP108" s="108"/>
      <c r="AQ108" s="108"/>
      <c r="AR108" s="108"/>
      <c r="AS108" s="108">
        <v>80000</v>
      </c>
      <c r="AT108" s="108">
        <v>429498731</v>
      </c>
    </row>
    <row r="109" spans="2:46" x14ac:dyDescent="0.35">
      <c r="B109" s="104" t="s">
        <v>339</v>
      </c>
      <c r="C109" s="109" t="s">
        <v>340</v>
      </c>
      <c r="D109" s="104" t="s">
        <v>130</v>
      </c>
      <c r="E109" s="110">
        <v>263146565.78999999</v>
      </c>
      <c r="F109" s="111">
        <v>-30800000</v>
      </c>
      <c r="G109" s="107"/>
      <c r="H109" s="107"/>
      <c r="I109" s="107">
        <v>-35000</v>
      </c>
      <c r="J109" s="107">
        <v>970000</v>
      </c>
      <c r="K109" s="107">
        <v>614000</v>
      </c>
      <c r="L109" s="107">
        <v>-74000</v>
      </c>
      <c r="M109" s="107">
        <v>-203000</v>
      </c>
      <c r="N109" s="107">
        <v>-187000</v>
      </c>
      <c r="O109" s="107"/>
      <c r="P109" s="107"/>
      <c r="Q109" s="107"/>
      <c r="R109" s="107">
        <v>-525000</v>
      </c>
      <c r="S109" s="107">
        <v>133000</v>
      </c>
      <c r="T109" s="107"/>
      <c r="U109" s="107">
        <v>-1306000</v>
      </c>
      <c r="V109" s="107">
        <v>1306000</v>
      </c>
      <c r="W109" s="107"/>
      <c r="X109" s="107"/>
      <c r="Y109" s="107"/>
      <c r="Z109" s="107">
        <v>-8490197.3800000008</v>
      </c>
      <c r="AA109" s="107"/>
      <c r="AB109" s="107"/>
      <c r="AC109" s="107"/>
      <c r="AD109" s="107"/>
      <c r="AE109" s="107">
        <v>-778545.94</v>
      </c>
      <c r="AF109" s="107"/>
      <c r="AG109" s="107">
        <v>-895158.2</v>
      </c>
      <c r="AH109" s="107">
        <v>-2552279.38</v>
      </c>
      <c r="AI109" s="107"/>
      <c r="AJ109" s="107"/>
      <c r="AK109" s="107"/>
      <c r="AL109" s="107"/>
      <c r="AM109" s="107">
        <v>-34112066.43</v>
      </c>
      <c r="AN109" s="107">
        <v>-689043.43</v>
      </c>
      <c r="AO109" s="107"/>
      <c r="AP109" s="108"/>
      <c r="AQ109" s="108"/>
      <c r="AR109" s="108"/>
      <c r="AS109" s="108">
        <v>924007</v>
      </c>
      <c r="AT109" s="108">
        <v>186446282.02999997</v>
      </c>
    </row>
    <row r="110" spans="2:46" x14ac:dyDescent="0.35">
      <c r="B110" s="104" t="s">
        <v>341</v>
      </c>
      <c r="C110" s="109" t="s">
        <v>342</v>
      </c>
      <c r="D110" s="104" t="s">
        <v>150</v>
      </c>
      <c r="E110" s="110">
        <v>132211210</v>
      </c>
      <c r="F110" s="111">
        <v>-7997124</v>
      </c>
      <c r="G110" s="107"/>
      <c r="H110" s="107"/>
      <c r="I110" s="107">
        <v>-40562</v>
      </c>
      <c r="J110" s="107">
        <v>-7914</v>
      </c>
      <c r="K110" s="107">
        <v>1797519</v>
      </c>
      <c r="L110" s="107">
        <v>9391.09</v>
      </c>
      <c r="M110" s="107"/>
      <c r="N110" s="107">
        <v>-1735247.77</v>
      </c>
      <c r="O110" s="107"/>
      <c r="P110" s="107"/>
      <c r="Q110" s="107"/>
      <c r="R110" s="107">
        <v>-2000</v>
      </c>
      <c r="S110" s="107"/>
      <c r="T110" s="107"/>
      <c r="U110" s="107">
        <v>-95065</v>
      </c>
      <c r="V110" s="107">
        <v>85000</v>
      </c>
      <c r="W110" s="107"/>
      <c r="X110" s="107"/>
      <c r="Y110" s="107"/>
      <c r="Z110" s="107">
        <v>-85092</v>
      </c>
      <c r="AA110" s="107">
        <v>-547313</v>
      </c>
      <c r="AB110" s="107"/>
      <c r="AC110" s="107"/>
      <c r="AD110" s="107"/>
      <c r="AE110" s="107"/>
      <c r="AF110" s="107"/>
      <c r="AG110" s="107"/>
      <c r="AH110" s="107">
        <v>-270052</v>
      </c>
      <c r="AI110" s="107">
        <v>-5655678</v>
      </c>
      <c r="AJ110" s="107"/>
      <c r="AK110" s="107"/>
      <c r="AL110" s="107">
        <v>-6680380</v>
      </c>
      <c r="AM110" s="107">
        <v>-1381110</v>
      </c>
      <c r="AN110" s="107"/>
      <c r="AO110" s="107"/>
      <c r="AP110" s="108"/>
      <c r="AQ110" s="108"/>
      <c r="AR110" s="108"/>
      <c r="AS110" s="108"/>
      <c r="AT110" s="108">
        <v>109605582.32000001</v>
      </c>
    </row>
    <row r="111" spans="2:46" x14ac:dyDescent="0.35">
      <c r="B111" s="104" t="s">
        <v>343</v>
      </c>
      <c r="C111" s="109" t="s">
        <v>344</v>
      </c>
      <c r="D111" s="104" t="s">
        <v>130</v>
      </c>
      <c r="E111" s="110">
        <v>393468991.13</v>
      </c>
      <c r="F111" s="111">
        <v>-30160299.260000002</v>
      </c>
      <c r="G111" s="107">
        <v>0</v>
      </c>
      <c r="H111" s="107">
        <v>0</v>
      </c>
      <c r="I111" s="107">
        <v>-43939.44</v>
      </c>
      <c r="J111" s="107">
        <v>20236.240000000002</v>
      </c>
      <c r="K111" s="107">
        <v>6976000</v>
      </c>
      <c r="L111" s="107">
        <v>0</v>
      </c>
      <c r="M111" s="107">
        <v>0</v>
      </c>
      <c r="N111" s="107">
        <v>78032.23</v>
      </c>
      <c r="O111" s="107">
        <v>0</v>
      </c>
      <c r="P111" s="107">
        <v>0</v>
      </c>
      <c r="Q111" s="107">
        <v>0</v>
      </c>
      <c r="R111" s="107">
        <v>-160189.91</v>
      </c>
      <c r="S111" s="107">
        <v>630548.80000000005</v>
      </c>
      <c r="T111" s="107">
        <v>0</v>
      </c>
      <c r="U111" s="107">
        <v>-508005.95</v>
      </c>
      <c r="V111" s="107">
        <v>748037.36</v>
      </c>
      <c r="W111" s="107">
        <v>0</v>
      </c>
      <c r="X111" s="107">
        <v>0</v>
      </c>
      <c r="Y111" s="107">
        <v>0</v>
      </c>
      <c r="Z111" s="107">
        <v>0</v>
      </c>
      <c r="AA111" s="107">
        <v>0</v>
      </c>
      <c r="AB111" s="107">
        <v>0</v>
      </c>
      <c r="AC111" s="107">
        <v>0</v>
      </c>
      <c r="AD111" s="107"/>
      <c r="AE111" s="107"/>
      <c r="AF111" s="107"/>
      <c r="AG111" s="107">
        <v>-12693781.8814987</v>
      </c>
      <c r="AH111" s="107"/>
      <c r="AI111" s="107">
        <v>-417120.74896901997</v>
      </c>
      <c r="AJ111" s="107"/>
      <c r="AK111" s="107">
        <v>-2925793.4039097098</v>
      </c>
      <c r="AL111" s="107"/>
      <c r="AM111" s="107">
        <v>-1035668.3792799501</v>
      </c>
      <c r="AN111" s="107">
        <v>-221412.3205377</v>
      </c>
      <c r="AO111" s="107"/>
      <c r="AP111" s="108">
        <v>-535820.60763996001</v>
      </c>
      <c r="AQ111" s="108"/>
      <c r="AR111" s="108">
        <v>-8143621.6939979801</v>
      </c>
      <c r="AS111" s="108"/>
      <c r="AT111" s="108">
        <v>345076192.16416699</v>
      </c>
    </row>
    <row r="112" spans="2:46" x14ac:dyDescent="0.35">
      <c r="B112" s="104" t="s">
        <v>345</v>
      </c>
      <c r="C112" s="109" t="s">
        <v>346</v>
      </c>
      <c r="D112" s="104" t="s">
        <v>130</v>
      </c>
      <c r="E112" s="110">
        <v>83564611.930000007</v>
      </c>
      <c r="F112" s="111">
        <v>-4579473.6500000004</v>
      </c>
      <c r="G112" s="107"/>
      <c r="H112" s="107">
        <v>-2036859.36</v>
      </c>
      <c r="I112" s="107">
        <v>-6000</v>
      </c>
      <c r="J112" s="107">
        <v>101111.87</v>
      </c>
      <c r="K112" s="107">
        <v>1412000</v>
      </c>
      <c r="L112" s="107"/>
      <c r="M112" s="107"/>
      <c r="N112" s="107">
        <v>674438.27</v>
      </c>
      <c r="O112" s="107"/>
      <c r="P112" s="107"/>
      <c r="Q112" s="107"/>
      <c r="R112" s="107">
        <v>-302592.63</v>
      </c>
      <c r="S112" s="107"/>
      <c r="T112" s="107"/>
      <c r="U112" s="107">
        <v>-859236.46</v>
      </c>
      <c r="V112" s="107">
        <v>859361</v>
      </c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>
        <v>-267642.57429352001</v>
      </c>
      <c r="AH112" s="107">
        <v>-103969.43222595</v>
      </c>
      <c r="AI112" s="107"/>
      <c r="AJ112" s="107"/>
      <c r="AK112" s="107"/>
      <c r="AL112" s="107"/>
      <c r="AM112" s="107">
        <v>-218012.73365077001</v>
      </c>
      <c r="AN112" s="107"/>
      <c r="AO112" s="107"/>
      <c r="AP112" s="108"/>
      <c r="AQ112" s="108"/>
      <c r="AR112" s="108"/>
      <c r="AS112" s="108"/>
      <c r="AT112" s="108">
        <v>78237736.229829758</v>
      </c>
    </row>
    <row r="113" spans="2:46" x14ac:dyDescent="0.35">
      <c r="B113" s="104" t="s">
        <v>347</v>
      </c>
      <c r="C113" s="109" t="s">
        <v>348</v>
      </c>
      <c r="D113" s="104" t="s">
        <v>150</v>
      </c>
      <c r="E113" s="110">
        <v>404964000</v>
      </c>
      <c r="F113" s="111">
        <v>-28260414</v>
      </c>
      <c r="G113" s="107"/>
      <c r="H113" s="107"/>
      <c r="I113" s="107">
        <v>-61000</v>
      </c>
      <c r="J113" s="107">
        <v>960000</v>
      </c>
      <c r="K113" s="107">
        <v>1144000</v>
      </c>
      <c r="L113" s="107">
        <v>-470000</v>
      </c>
      <c r="M113" s="107"/>
      <c r="N113" s="107">
        <v>-9592000</v>
      </c>
      <c r="O113" s="107">
        <v>563000</v>
      </c>
      <c r="P113" s="107"/>
      <c r="Q113" s="107"/>
      <c r="R113" s="107">
        <v>-11000</v>
      </c>
      <c r="S113" s="107"/>
      <c r="T113" s="107"/>
      <c r="U113" s="107">
        <v>-205320</v>
      </c>
      <c r="V113" s="107">
        <v>55000</v>
      </c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>
        <v>-9768825.6699999999</v>
      </c>
      <c r="AJ113" s="107">
        <v>-64475269.439999998</v>
      </c>
      <c r="AK113" s="107">
        <v>-2239741.2400000002</v>
      </c>
      <c r="AL113" s="107">
        <v>-58903949</v>
      </c>
      <c r="AM113" s="107">
        <v>-9947</v>
      </c>
      <c r="AN113" s="107">
        <v>-3595339.77</v>
      </c>
      <c r="AO113" s="107"/>
      <c r="AP113" s="108"/>
      <c r="AQ113" s="108"/>
      <c r="AR113" s="108"/>
      <c r="AS113" s="108"/>
      <c r="AT113" s="108">
        <v>230093193.88</v>
      </c>
    </row>
    <row r="114" spans="2:46" x14ac:dyDescent="0.35">
      <c r="B114" s="104" t="s">
        <v>349</v>
      </c>
      <c r="C114" s="109" t="s">
        <v>350</v>
      </c>
      <c r="D114" s="104" t="s">
        <v>130</v>
      </c>
      <c r="E114" s="110">
        <v>513494057.74000001</v>
      </c>
      <c r="F114" s="111">
        <v>-153882644.44999999</v>
      </c>
      <c r="G114" s="107"/>
      <c r="H114" s="107"/>
      <c r="I114" s="107">
        <v>-69546.570000000007</v>
      </c>
      <c r="J114" s="107">
        <v>189212.14</v>
      </c>
      <c r="K114" s="107">
        <v>4368104.5</v>
      </c>
      <c r="L114" s="107">
        <v>-176.72</v>
      </c>
      <c r="M114" s="107">
        <v>-121818.71</v>
      </c>
      <c r="N114" s="107">
        <v>6351793.3600000003</v>
      </c>
      <c r="O114" s="107"/>
      <c r="P114" s="107"/>
      <c r="Q114" s="107"/>
      <c r="R114" s="107">
        <v>-7027446.5199999996</v>
      </c>
      <c r="S114" s="107">
        <v>42113002</v>
      </c>
      <c r="T114" s="107"/>
      <c r="U114" s="107">
        <v>-1577595.74</v>
      </c>
      <c r="V114" s="107">
        <v>1567986.13</v>
      </c>
      <c r="W114" s="107"/>
      <c r="X114" s="107"/>
      <c r="Y114" s="107"/>
      <c r="Z114" s="107">
        <v>-6921566</v>
      </c>
      <c r="AA114" s="107"/>
      <c r="AB114" s="107"/>
      <c r="AC114" s="107"/>
      <c r="AD114" s="107"/>
      <c r="AE114" s="107"/>
      <c r="AF114" s="107"/>
      <c r="AG114" s="107">
        <v>-1808480.69</v>
      </c>
      <c r="AH114" s="107">
        <v>-1470183.16</v>
      </c>
      <c r="AI114" s="107"/>
      <c r="AJ114" s="107"/>
      <c r="AK114" s="107"/>
      <c r="AL114" s="107">
        <v>-108067388.11</v>
      </c>
      <c r="AM114" s="107"/>
      <c r="AN114" s="107"/>
      <c r="AO114" s="107"/>
      <c r="AP114" s="108"/>
      <c r="AQ114" s="108"/>
      <c r="AR114" s="108"/>
      <c r="AS114" s="108">
        <v>6800393.7999999998</v>
      </c>
      <c r="AT114" s="108">
        <v>293937703</v>
      </c>
    </row>
    <row r="115" spans="2:46" x14ac:dyDescent="0.35">
      <c r="B115" s="104" t="s">
        <v>351</v>
      </c>
      <c r="C115" s="109" t="s">
        <v>352</v>
      </c>
      <c r="D115" s="104" t="s">
        <v>130</v>
      </c>
      <c r="E115" s="110">
        <v>544054241.59000003</v>
      </c>
      <c r="F115" s="111">
        <v>-38912380.280000001</v>
      </c>
      <c r="G115" s="107">
        <v>0</v>
      </c>
      <c r="H115" s="107">
        <v>0</v>
      </c>
      <c r="I115" s="107">
        <v>-108370.57</v>
      </c>
      <c r="J115" s="107">
        <v>758749</v>
      </c>
      <c r="K115" s="107">
        <v>2009000</v>
      </c>
      <c r="L115" s="107">
        <v>0</v>
      </c>
      <c r="M115" s="107">
        <v>0</v>
      </c>
      <c r="N115" s="107">
        <v>-2370727.2400000002</v>
      </c>
      <c r="O115" s="107">
        <v>18633</v>
      </c>
      <c r="P115" s="107">
        <v>0</v>
      </c>
      <c r="Q115" s="107">
        <v>0</v>
      </c>
      <c r="R115" s="107">
        <v>-576000</v>
      </c>
      <c r="S115" s="107">
        <v>386000</v>
      </c>
      <c r="T115" s="107">
        <v>0</v>
      </c>
      <c r="U115" s="107">
        <v>-866000</v>
      </c>
      <c r="V115" s="107">
        <v>865643.24</v>
      </c>
      <c r="W115" s="107">
        <v>0</v>
      </c>
      <c r="X115" s="107">
        <v>0</v>
      </c>
      <c r="Y115" s="107">
        <v>0</v>
      </c>
      <c r="Z115" s="107">
        <v>-19472330.960000001</v>
      </c>
      <c r="AA115" s="107">
        <v>0</v>
      </c>
      <c r="AB115" s="107">
        <v>0</v>
      </c>
      <c r="AC115" s="107">
        <v>-1034464.1</v>
      </c>
      <c r="AD115" s="107">
        <v>-950636.83014917001</v>
      </c>
      <c r="AE115" s="107"/>
      <c r="AF115" s="107"/>
      <c r="AG115" s="107">
        <v>-38397721.658793703</v>
      </c>
      <c r="AH115" s="107">
        <v>-544868.08015391999</v>
      </c>
      <c r="AI115" s="107"/>
      <c r="AJ115" s="107">
        <v>-25680741.107705101</v>
      </c>
      <c r="AK115" s="107">
        <v>-2505246.2369488101</v>
      </c>
      <c r="AL115" s="107"/>
      <c r="AM115" s="107">
        <v>-5101106.6658495804</v>
      </c>
      <c r="AN115" s="107"/>
      <c r="AO115" s="107"/>
      <c r="AP115" s="108"/>
      <c r="AQ115" s="108"/>
      <c r="AR115" s="108"/>
      <c r="AS115" s="108"/>
      <c r="AT115" s="108">
        <v>411571673.10039973</v>
      </c>
    </row>
    <row r="116" spans="2:46" x14ac:dyDescent="0.35">
      <c r="B116" s="104" t="s">
        <v>353</v>
      </c>
      <c r="C116" s="109" t="s">
        <v>354</v>
      </c>
      <c r="D116" s="104" t="s">
        <v>130</v>
      </c>
      <c r="E116" s="110">
        <v>754632866.57000005</v>
      </c>
      <c r="F116" s="111">
        <v>-98931340.459999993</v>
      </c>
      <c r="G116" s="107">
        <v>781000</v>
      </c>
      <c r="H116" s="107"/>
      <c r="I116" s="107">
        <v>-144000</v>
      </c>
      <c r="J116" s="107">
        <v>5177000</v>
      </c>
      <c r="K116" s="107">
        <v>10908000</v>
      </c>
      <c r="L116" s="107">
        <v>934000</v>
      </c>
      <c r="M116" s="107"/>
      <c r="N116" s="107">
        <v>30992000</v>
      </c>
      <c r="O116" s="107"/>
      <c r="P116" s="107"/>
      <c r="Q116" s="107"/>
      <c r="R116" s="107">
        <v>-1048000</v>
      </c>
      <c r="S116" s="107">
        <v>1006000</v>
      </c>
      <c r="T116" s="107"/>
      <c r="U116" s="107">
        <v>-18740634.57</v>
      </c>
      <c r="V116" s="107">
        <v>18241000</v>
      </c>
      <c r="W116" s="107"/>
      <c r="X116" s="107"/>
      <c r="Y116" s="107"/>
      <c r="Z116" s="107">
        <v>-1117265.1000000001</v>
      </c>
      <c r="AA116" s="107"/>
      <c r="AB116" s="107"/>
      <c r="AC116" s="107"/>
      <c r="AD116" s="107">
        <v>-193256.46</v>
      </c>
      <c r="AE116" s="107"/>
      <c r="AF116" s="107"/>
      <c r="AG116" s="107">
        <v>-14210549.550000001</v>
      </c>
      <c r="AH116" s="107">
        <v>-3911926.82</v>
      </c>
      <c r="AI116" s="107"/>
      <c r="AJ116" s="107"/>
      <c r="AK116" s="107"/>
      <c r="AL116" s="107">
        <v>-3333681</v>
      </c>
      <c r="AM116" s="107">
        <v>-12002613.74</v>
      </c>
      <c r="AN116" s="107"/>
      <c r="AO116" s="107"/>
      <c r="AP116" s="108"/>
      <c r="AQ116" s="108"/>
      <c r="AR116" s="108"/>
      <c r="AS116" s="108">
        <v>4447000</v>
      </c>
      <c r="AT116" s="108">
        <v>673485598.87</v>
      </c>
    </row>
    <row r="117" spans="2:46" x14ac:dyDescent="0.35">
      <c r="B117" s="104" t="s">
        <v>355</v>
      </c>
      <c r="C117" s="109" t="s">
        <v>356</v>
      </c>
      <c r="D117" s="104" t="s">
        <v>130</v>
      </c>
      <c r="E117" s="110">
        <v>349782175.24000102</v>
      </c>
      <c r="F117" s="111">
        <v>-20401772.609999999</v>
      </c>
      <c r="G117" s="107"/>
      <c r="H117" s="107"/>
      <c r="I117" s="107">
        <v>-29463.77</v>
      </c>
      <c r="J117" s="107">
        <v>6442.87</v>
      </c>
      <c r="K117" s="107">
        <v>4770000</v>
      </c>
      <c r="L117" s="107"/>
      <c r="M117" s="107"/>
      <c r="N117" s="107"/>
      <c r="O117" s="107"/>
      <c r="P117" s="107"/>
      <c r="Q117" s="107"/>
      <c r="R117" s="107">
        <v>-18000</v>
      </c>
      <c r="S117" s="107">
        <v>500000</v>
      </c>
      <c r="T117" s="107"/>
      <c r="U117" s="107">
        <v>-2027884.21</v>
      </c>
      <c r="V117" s="107">
        <v>2027884.6</v>
      </c>
      <c r="W117" s="107"/>
      <c r="X117" s="107"/>
      <c r="Y117" s="107"/>
      <c r="Z117" s="107">
        <v>-6024397.3061919697</v>
      </c>
      <c r="AA117" s="107"/>
      <c r="AB117" s="107"/>
      <c r="AC117" s="107"/>
      <c r="AD117" s="107">
        <v>-989306.09498179995</v>
      </c>
      <c r="AE117" s="107"/>
      <c r="AF117" s="107"/>
      <c r="AG117" s="107">
        <v>-5193342.7902801102</v>
      </c>
      <c r="AH117" s="107"/>
      <c r="AI117" s="107"/>
      <c r="AJ117" s="107"/>
      <c r="AK117" s="107"/>
      <c r="AL117" s="107"/>
      <c r="AM117" s="107">
        <v>-1110728.25978615</v>
      </c>
      <c r="AN117" s="107"/>
      <c r="AO117" s="107"/>
      <c r="AP117" s="108"/>
      <c r="AQ117" s="108"/>
      <c r="AR117" s="108"/>
      <c r="AS117" s="108"/>
      <c r="AT117" s="108">
        <v>321291607.66876096</v>
      </c>
    </row>
    <row r="118" spans="2:46" x14ac:dyDescent="0.35">
      <c r="B118" s="104" t="s">
        <v>357</v>
      </c>
      <c r="C118" s="109" t="s">
        <v>358</v>
      </c>
      <c r="D118" s="104" t="s">
        <v>130</v>
      </c>
      <c r="E118" s="110">
        <v>391633999.56</v>
      </c>
      <c r="F118" s="111">
        <v>-27721000.5</v>
      </c>
      <c r="G118" s="107"/>
      <c r="H118" s="107"/>
      <c r="I118" s="107">
        <v>-67987.11</v>
      </c>
      <c r="J118" s="107">
        <v>158999.66</v>
      </c>
      <c r="K118" s="107">
        <v>4678884.32</v>
      </c>
      <c r="L118" s="107">
        <v>123000</v>
      </c>
      <c r="M118" s="107"/>
      <c r="N118" s="107"/>
      <c r="O118" s="107"/>
      <c r="P118" s="107"/>
      <c r="Q118" s="107"/>
      <c r="R118" s="107">
        <v>-210170.65</v>
      </c>
      <c r="S118" s="107"/>
      <c r="T118" s="107"/>
      <c r="U118" s="107">
        <v>-908305.7</v>
      </c>
      <c r="V118" s="107">
        <v>907000</v>
      </c>
      <c r="W118" s="107"/>
      <c r="X118" s="107"/>
      <c r="Y118" s="107"/>
      <c r="Z118" s="107"/>
      <c r="AA118" s="107"/>
      <c r="AB118" s="107"/>
      <c r="AC118" s="107">
        <v>-60763.91</v>
      </c>
      <c r="AD118" s="107">
        <v>-1668846.21352261</v>
      </c>
      <c r="AE118" s="107"/>
      <c r="AF118" s="107">
        <v>-396200.41868225002</v>
      </c>
      <c r="AG118" s="107">
        <v>-6018690.9593713302</v>
      </c>
      <c r="AH118" s="107">
        <v>-2017963.9404171</v>
      </c>
      <c r="AI118" s="107"/>
      <c r="AJ118" s="107"/>
      <c r="AK118" s="107">
        <v>-3854244.1119788499</v>
      </c>
      <c r="AL118" s="107">
        <v>-1767124.6949374501</v>
      </c>
      <c r="AM118" s="107">
        <v>-610883.88140040997</v>
      </c>
      <c r="AN118" s="107"/>
      <c r="AO118" s="107"/>
      <c r="AP118" s="108"/>
      <c r="AQ118" s="108"/>
      <c r="AR118" s="108">
        <v>-1401595.8634096701</v>
      </c>
      <c r="AS118" s="108"/>
      <c r="AT118" s="108">
        <v>350798105.58628029</v>
      </c>
    </row>
    <row r="119" spans="2:46" x14ac:dyDescent="0.35">
      <c r="B119" s="104" t="s">
        <v>359</v>
      </c>
      <c r="C119" s="109" t="s">
        <v>360</v>
      </c>
      <c r="D119" s="104" t="s">
        <v>150</v>
      </c>
      <c r="E119" s="110">
        <v>245423860</v>
      </c>
      <c r="F119" s="111">
        <v>-12745110</v>
      </c>
      <c r="G119" s="107"/>
      <c r="H119" s="107"/>
      <c r="I119" s="107">
        <v>-20000</v>
      </c>
      <c r="J119" s="107">
        <v>280000</v>
      </c>
      <c r="K119" s="107">
        <v>3550167</v>
      </c>
      <c r="L119" s="107"/>
      <c r="M119" s="107"/>
      <c r="N119" s="107">
        <v>1036398</v>
      </c>
      <c r="O119" s="107"/>
      <c r="P119" s="107"/>
      <c r="Q119" s="107"/>
      <c r="R119" s="107"/>
      <c r="S119" s="107"/>
      <c r="T119" s="107"/>
      <c r="U119" s="107">
        <v>-3195346</v>
      </c>
      <c r="V119" s="107"/>
      <c r="W119" s="107">
        <v>45100</v>
      </c>
      <c r="X119" s="107"/>
      <c r="Y119" s="107"/>
      <c r="Z119" s="107"/>
      <c r="AA119" s="107"/>
      <c r="AB119" s="107"/>
      <c r="AC119" s="107"/>
      <c r="AD119" s="107"/>
      <c r="AE119" s="107"/>
      <c r="AF119" s="107">
        <v>-256965</v>
      </c>
      <c r="AG119" s="107">
        <v>-1116782</v>
      </c>
      <c r="AH119" s="107">
        <v>-533687</v>
      </c>
      <c r="AI119" s="107">
        <v>-4702099</v>
      </c>
      <c r="AJ119" s="107">
        <v>-1398705</v>
      </c>
      <c r="AK119" s="107">
        <v>-15873155</v>
      </c>
      <c r="AL119" s="107">
        <v>-701766</v>
      </c>
      <c r="AM119" s="107"/>
      <c r="AN119" s="107">
        <v>-9421524</v>
      </c>
      <c r="AO119" s="107"/>
      <c r="AP119" s="108"/>
      <c r="AQ119" s="108"/>
      <c r="AR119" s="108"/>
      <c r="AS119" s="108"/>
      <c r="AT119" s="108">
        <v>200370386</v>
      </c>
    </row>
    <row r="120" spans="2:46" x14ac:dyDescent="0.35">
      <c r="B120" s="104" t="s">
        <v>361</v>
      </c>
      <c r="C120" s="109" t="s">
        <v>362</v>
      </c>
      <c r="D120" s="104" t="s">
        <v>130</v>
      </c>
      <c r="E120" s="110">
        <v>343504917</v>
      </c>
      <c r="F120" s="111">
        <v>-28829482</v>
      </c>
      <c r="G120" s="107"/>
      <c r="H120" s="107"/>
      <c r="I120" s="107">
        <v>-114547</v>
      </c>
      <c r="J120" s="107">
        <v>528971</v>
      </c>
      <c r="K120" s="107">
        <v>2498000</v>
      </c>
      <c r="L120" s="107">
        <v>131543</v>
      </c>
      <c r="M120" s="107"/>
      <c r="N120" s="107">
        <v>8844319</v>
      </c>
      <c r="O120" s="107"/>
      <c r="P120" s="107"/>
      <c r="Q120" s="107"/>
      <c r="R120" s="107">
        <v>-361655</v>
      </c>
      <c r="S120" s="107">
        <v>1314379</v>
      </c>
      <c r="T120" s="107"/>
      <c r="U120" s="107">
        <v>-3187755.46</v>
      </c>
      <c r="V120" s="107">
        <v>3277284.23</v>
      </c>
      <c r="W120" s="107"/>
      <c r="X120" s="107"/>
      <c r="Y120" s="107"/>
      <c r="Z120" s="107">
        <v>-12491165.300000001</v>
      </c>
      <c r="AA120" s="107"/>
      <c r="AB120" s="107"/>
      <c r="AC120" s="107">
        <v>-491155.63</v>
      </c>
      <c r="AD120" s="107">
        <v>-17797409.612398699</v>
      </c>
      <c r="AE120" s="107"/>
      <c r="AF120" s="107"/>
      <c r="AG120" s="107">
        <v>-2520901.2409413098</v>
      </c>
      <c r="AH120" s="107">
        <v>-437975.71080384997</v>
      </c>
      <c r="AI120" s="107">
        <v>-1170545.7649186801</v>
      </c>
      <c r="AJ120" s="107"/>
      <c r="AK120" s="107">
        <v>-1072206.79340804</v>
      </c>
      <c r="AL120" s="107">
        <v>-5246118.5776151102</v>
      </c>
      <c r="AM120" s="107">
        <v>-679282.34872313996</v>
      </c>
      <c r="AN120" s="107"/>
      <c r="AO120" s="107">
        <v>918000</v>
      </c>
      <c r="AP120" s="108"/>
      <c r="AQ120" s="108"/>
      <c r="AR120" s="108"/>
      <c r="AS120" s="108"/>
      <c r="AT120" s="108">
        <v>286617212.79119116</v>
      </c>
    </row>
    <row r="121" spans="2:46" x14ac:dyDescent="0.35">
      <c r="B121" s="104" t="s">
        <v>363</v>
      </c>
      <c r="C121" s="109" t="s">
        <v>364</v>
      </c>
      <c r="D121" s="104" t="s">
        <v>130</v>
      </c>
      <c r="E121" s="110">
        <v>1678192870.5699999</v>
      </c>
      <c r="F121" s="111">
        <v>-235042042.99000001</v>
      </c>
      <c r="G121" s="107"/>
      <c r="H121" s="107"/>
      <c r="I121" s="107">
        <v>-65980.61</v>
      </c>
      <c r="J121" s="107">
        <v>15033360.199999999</v>
      </c>
      <c r="K121" s="107">
        <v>7016000</v>
      </c>
      <c r="L121" s="107">
        <v>-595364.46</v>
      </c>
      <c r="M121" s="107"/>
      <c r="N121" s="107"/>
      <c r="O121" s="107"/>
      <c r="P121" s="107"/>
      <c r="Q121" s="107"/>
      <c r="R121" s="107"/>
      <c r="S121" s="107">
        <v>22448475.43</v>
      </c>
      <c r="T121" s="107"/>
      <c r="U121" s="107">
        <v>-22889200</v>
      </c>
      <c r="V121" s="107">
        <v>18820352.440000001</v>
      </c>
      <c r="W121" s="107"/>
      <c r="X121" s="107"/>
      <c r="Y121" s="107"/>
      <c r="Z121" s="107"/>
      <c r="AA121" s="107">
        <v>-13309837.09</v>
      </c>
      <c r="AB121" s="107">
        <v>862269.12</v>
      </c>
      <c r="AC121" s="107">
        <v>-357870.69</v>
      </c>
      <c r="AD121" s="107">
        <v>-4150976.91</v>
      </c>
      <c r="AE121" s="107">
        <v>-5934273.8099999996</v>
      </c>
      <c r="AF121" s="107"/>
      <c r="AG121" s="107">
        <v>-152534939.18000001</v>
      </c>
      <c r="AH121" s="107">
        <v>-872206</v>
      </c>
      <c r="AI121" s="107"/>
      <c r="AJ121" s="107"/>
      <c r="AK121" s="107"/>
      <c r="AL121" s="107"/>
      <c r="AM121" s="107">
        <v>-8816589.5500000007</v>
      </c>
      <c r="AN121" s="107">
        <v>-8552946.8499999996</v>
      </c>
      <c r="AO121" s="107"/>
      <c r="AP121" s="108"/>
      <c r="AQ121" s="108">
        <v>-1127208.8899999999</v>
      </c>
      <c r="AR121" s="108"/>
      <c r="AS121" s="108">
        <v>125392.84000000008</v>
      </c>
      <c r="AT121" s="108">
        <v>1288249283.5699999</v>
      </c>
    </row>
    <row r="122" spans="2:46" x14ac:dyDescent="0.35">
      <c r="B122" s="104" t="s">
        <v>365</v>
      </c>
      <c r="C122" s="109" t="s">
        <v>366</v>
      </c>
      <c r="D122" s="104" t="s">
        <v>150</v>
      </c>
      <c r="E122" s="110">
        <v>546213360.80999994</v>
      </c>
      <c r="F122" s="111">
        <v>-34928407.600000001</v>
      </c>
      <c r="G122" s="107"/>
      <c r="H122" s="107"/>
      <c r="I122" s="107">
        <v>-141786.75</v>
      </c>
      <c r="J122" s="107">
        <v>2905853.7</v>
      </c>
      <c r="K122" s="107"/>
      <c r="L122" s="107">
        <v>-458542.96</v>
      </c>
      <c r="M122" s="107"/>
      <c r="N122" s="107">
        <v>-7286700.96</v>
      </c>
      <c r="O122" s="107"/>
      <c r="P122" s="107"/>
      <c r="Q122" s="107"/>
      <c r="R122" s="107"/>
      <c r="S122" s="107"/>
      <c r="T122" s="107"/>
      <c r="U122" s="107">
        <v>-4828296.66</v>
      </c>
      <c r="V122" s="107">
        <v>4742590.29</v>
      </c>
      <c r="W122" s="107"/>
      <c r="X122" s="107"/>
      <c r="Y122" s="107"/>
      <c r="Z122" s="107"/>
      <c r="AA122" s="107">
        <v>-346775.68</v>
      </c>
      <c r="AB122" s="107"/>
      <c r="AC122" s="107"/>
      <c r="AD122" s="107"/>
      <c r="AE122" s="107">
        <v>-1097648.66102295</v>
      </c>
      <c r="AF122" s="107">
        <v>-143320.70477171001</v>
      </c>
      <c r="AG122" s="107">
        <v>-6156666.4807486497</v>
      </c>
      <c r="AH122" s="107">
        <v>-1154858.1000000001</v>
      </c>
      <c r="AI122" s="107">
        <v>-12124762.671638001</v>
      </c>
      <c r="AJ122" s="107">
        <v>-578808.48575594998</v>
      </c>
      <c r="AK122" s="107">
        <v>-3213687.5214577899</v>
      </c>
      <c r="AL122" s="107">
        <v>-125528463.550844</v>
      </c>
      <c r="AM122" s="107">
        <v>-8166508.5273832697</v>
      </c>
      <c r="AN122" s="107">
        <v>-14551439.895192601</v>
      </c>
      <c r="AO122" s="107"/>
      <c r="AP122" s="108"/>
      <c r="AQ122" s="108"/>
      <c r="AR122" s="108"/>
      <c r="AS122" s="108"/>
      <c r="AT122" s="108">
        <v>333155129.59118503</v>
      </c>
    </row>
    <row r="123" spans="2:46" x14ac:dyDescent="0.35">
      <c r="B123" s="104" t="s">
        <v>367</v>
      </c>
      <c r="C123" s="109" t="s">
        <v>368</v>
      </c>
      <c r="D123" s="104" t="s">
        <v>130</v>
      </c>
      <c r="E123" s="110">
        <v>474687004.00999999</v>
      </c>
      <c r="F123" s="111">
        <v>-25976593.510000002</v>
      </c>
      <c r="G123" s="107"/>
      <c r="H123" s="107">
        <v>-399517.09</v>
      </c>
      <c r="I123" s="107">
        <v>-55855.55</v>
      </c>
      <c r="J123" s="107">
        <v>312368.69</v>
      </c>
      <c r="K123" s="107">
        <v>4093000</v>
      </c>
      <c r="L123" s="107">
        <v>310939.75</v>
      </c>
      <c r="M123" s="107"/>
      <c r="N123" s="107">
        <v>-2431990.54</v>
      </c>
      <c r="O123" s="107"/>
      <c r="P123" s="107"/>
      <c r="Q123" s="107"/>
      <c r="R123" s="107">
        <v>-187156.59</v>
      </c>
      <c r="S123" s="107">
        <v>251677.7</v>
      </c>
      <c r="T123" s="107"/>
      <c r="U123" s="107">
        <v>-917958.8</v>
      </c>
      <c r="V123" s="107">
        <v>618269</v>
      </c>
      <c r="W123" s="107"/>
      <c r="X123" s="107"/>
      <c r="Y123" s="107"/>
      <c r="Z123" s="107">
        <v>-3669398.94</v>
      </c>
      <c r="AA123" s="107"/>
      <c r="AB123" s="107"/>
      <c r="AC123" s="107">
        <v>-36309.353468529996</v>
      </c>
      <c r="AD123" s="107">
        <v>-2768112.1065281299</v>
      </c>
      <c r="AE123" s="107">
        <v>-102661.2352717</v>
      </c>
      <c r="AF123" s="107">
        <v>-283107.11915307998</v>
      </c>
      <c r="AG123" s="107">
        <v>-5961800.0926532196</v>
      </c>
      <c r="AH123" s="107">
        <v>-376159.06391829997</v>
      </c>
      <c r="AI123" s="107">
        <v>-1919128.45391388</v>
      </c>
      <c r="AJ123" s="107"/>
      <c r="AK123" s="107"/>
      <c r="AL123" s="107">
        <v>-2692011.4191828198</v>
      </c>
      <c r="AM123" s="107">
        <v>-5117418.0223399997</v>
      </c>
      <c r="AN123" s="107"/>
      <c r="AO123" s="107"/>
      <c r="AP123" s="108"/>
      <c r="AQ123" s="108"/>
      <c r="AR123" s="108">
        <v>-1220173.0365982801</v>
      </c>
      <c r="AS123" s="108"/>
      <c r="AT123" s="108">
        <v>426157908.22697204</v>
      </c>
    </row>
    <row r="124" spans="2:46" x14ac:dyDescent="0.35">
      <c r="B124" s="104" t="s">
        <v>369</v>
      </c>
      <c r="C124" s="109" t="s">
        <v>370</v>
      </c>
      <c r="D124" s="104" t="s">
        <v>130</v>
      </c>
      <c r="E124" s="110">
        <v>113783068</v>
      </c>
      <c r="F124" s="111">
        <v>-6051329</v>
      </c>
      <c r="G124" s="107"/>
      <c r="H124" s="107"/>
      <c r="I124" s="107">
        <v>-44722</v>
      </c>
      <c r="J124" s="107">
        <v>313687</v>
      </c>
      <c r="K124" s="107">
        <v>1150913</v>
      </c>
      <c r="L124" s="107"/>
      <c r="M124" s="107"/>
      <c r="N124" s="107">
        <v>-360957</v>
      </c>
      <c r="O124" s="107"/>
      <c r="P124" s="107"/>
      <c r="Q124" s="107"/>
      <c r="R124" s="107">
        <v>-70201</v>
      </c>
      <c r="S124" s="107"/>
      <c r="T124" s="107"/>
      <c r="U124" s="107"/>
      <c r="V124" s="107"/>
      <c r="W124" s="107">
        <v>423034</v>
      </c>
      <c r="X124" s="107"/>
      <c r="Y124" s="107"/>
      <c r="Z124" s="107">
        <v>-8144103</v>
      </c>
      <c r="AA124" s="107"/>
      <c r="AB124" s="107"/>
      <c r="AC124" s="107"/>
      <c r="AD124" s="107"/>
      <c r="AE124" s="107"/>
      <c r="AF124" s="107"/>
      <c r="AG124" s="107"/>
      <c r="AH124" s="107">
        <v>-7300</v>
      </c>
      <c r="AI124" s="107"/>
      <c r="AJ124" s="107"/>
      <c r="AK124" s="107"/>
      <c r="AL124" s="107"/>
      <c r="AM124" s="107">
        <v>-3371151</v>
      </c>
      <c r="AN124" s="107"/>
      <c r="AO124" s="107">
        <v>104427</v>
      </c>
      <c r="AP124" s="108"/>
      <c r="AQ124" s="108"/>
      <c r="AR124" s="108"/>
      <c r="AS124" s="108"/>
      <c r="AT124" s="108">
        <v>97725366</v>
      </c>
    </row>
    <row r="125" spans="2:46" x14ac:dyDescent="0.35">
      <c r="B125" s="104" t="s">
        <v>371</v>
      </c>
      <c r="C125" s="109" t="s">
        <v>372</v>
      </c>
      <c r="D125" s="104" t="s">
        <v>130</v>
      </c>
      <c r="E125" s="110">
        <v>2006470000</v>
      </c>
      <c r="F125" s="111">
        <v>-227765000</v>
      </c>
      <c r="G125" s="107">
        <v>4303000</v>
      </c>
      <c r="H125" s="107">
        <v>-28285000</v>
      </c>
      <c r="I125" s="107">
        <v>-139000</v>
      </c>
      <c r="J125" s="107">
        <v>24326000</v>
      </c>
      <c r="K125" s="107">
        <v>0</v>
      </c>
      <c r="L125" s="107">
        <v>610000</v>
      </c>
      <c r="M125" s="107">
        <v>0</v>
      </c>
      <c r="N125" s="107">
        <v>13502000</v>
      </c>
      <c r="O125" s="107">
        <v>0</v>
      </c>
      <c r="P125" s="107">
        <v>0</v>
      </c>
      <c r="Q125" s="107">
        <v>0</v>
      </c>
      <c r="R125" s="107">
        <v>-2718000</v>
      </c>
      <c r="S125" s="107">
        <v>15511000</v>
      </c>
      <c r="T125" s="107">
        <v>0</v>
      </c>
      <c r="U125" s="107">
        <v>-27746974.399999999</v>
      </c>
      <c r="V125" s="107">
        <v>28285000</v>
      </c>
      <c r="W125" s="107">
        <v>0</v>
      </c>
      <c r="X125" s="107">
        <v>0</v>
      </c>
      <c r="Y125" s="107">
        <v>0</v>
      </c>
      <c r="Z125" s="107">
        <v>0</v>
      </c>
      <c r="AA125" s="107">
        <v>0</v>
      </c>
      <c r="AB125" s="107">
        <v>0</v>
      </c>
      <c r="AC125" s="107">
        <v>-1833975</v>
      </c>
      <c r="AD125" s="107">
        <v>-8610997.3311397005</v>
      </c>
      <c r="AE125" s="107"/>
      <c r="AF125" s="107">
        <v>-800197.86</v>
      </c>
      <c r="AG125" s="107">
        <v>-114040361.81525899</v>
      </c>
      <c r="AH125" s="107">
        <v>-156758.91932427001</v>
      </c>
      <c r="AI125" s="107"/>
      <c r="AJ125" s="107"/>
      <c r="AK125" s="107"/>
      <c r="AL125" s="107">
        <v>-866571.07745165005</v>
      </c>
      <c r="AM125" s="107">
        <v>-5390691.6520852502</v>
      </c>
      <c r="AN125" s="107">
        <v>-855965.23000850005</v>
      </c>
      <c r="AO125" s="107"/>
      <c r="AP125" s="108"/>
      <c r="AQ125" s="108"/>
      <c r="AR125" s="108"/>
      <c r="AS125" s="108"/>
      <c r="AT125" s="108">
        <v>1673797506.7147317</v>
      </c>
    </row>
    <row r="126" spans="2:46" x14ac:dyDescent="0.35">
      <c r="B126" s="104" t="s">
        <v>373</v>
      </c>
      <c r="C126" s="109" t="s">
        <v>374</v>
      </c>
      <c r="D126" s="104" t="s">
        <v>150</v>
      </c>
      <c r="E126" s="110">
        <v>382107000</v>
      </c>
      <c r="F126" s="111">
        <v>-10048000</v>
      </c>
      <c r="G126" s="107"/>
      <c r="H126" s="107"/>
      <c r="I126" s="107">
        <v>-39000</v>
      </c>
      <c r="J126" s="107">
        <v>275000</v>
      </c>
      <c r="K126" s="107">
        <v>5606000</v>
      </c>
      <c r="L126" s="107">
        <v>25000</v>
      </c>
      <c r="M126" s="107"/>
      <c r="N126" s="107">
        <v>-1237000</v>
      </c>
      <c r="O126" s="107"/>
      <c r="P126" s="107"/>
      <c r="Q126" s="107"/>
      <c r="R126" s="107">
        <v>-4000</v>
      </c>
      <c r="S126" s="107"/>
      <c r="T126" s="107"/>
      <c r="U126" s="107">
        <v>-2851000</v>
      </c>
      <c r="V126" s="107">
        <v>-234000</v>
      </c>
      <c r="W126" s="107"/>
      <c r="X126" s="107"/>
      <c r="Y126" s="107"/>
      <c r="Z126" s="107">
        <v>-114413432.2</v>
      </c>
      <c r="AA126" s="107"/>
      <c r="AB126" s="107"/>
      <c r="AC126" s="107"/>
      <c r="AD126" s="107"/>
      <c r="AE126" s="107"/>
      <c r="AF126" s="107">
        <v>-4404100.8499999996</v>
      </c>
      <c r="AG126" s="107"/>
      <c r="AH126" s="107">
        <v>-1725470.33</v>
      </c>
      <c r="AI126" s="107">
        <v>-3972627.07</v>
      </c>
      <c r="AJ126" s="107">
        <v>-1214607.8799999999</v>
      </c>
      <c r="AK126" s="107"/>
      <c r="AL126" s="107">
        <v>-6097674.3200000003</v>
      </c>
      <c r="AM126" s="107"/>
      <c r="AN126" s="107">
        <v>-10516492.52</v>
      </c>
      <c r="AO126" s="107"/>
      <c r="AP126" s="108"/>
      <c r="AQ126" s="108"/>
      <c r="AR126" s="108"/>
      <c r="AS126" s="108"/>
      <c r="AT126" s="108">
        <v>231255594.83000004</v>
      </c>
    </row>
    <row r="127" spans="2:46" x14ac:dyDescent="0.35">
      <c r="B127" s="104" t="s">
        <v>375</v>
      </c>
      <c r="C127" s="109" t="s">
        <v>376</v>
      </c>
      <c r="D127" s="104" t="s">
        <v>377</v>
      </c>
      <c r="E127" s="110">
        <v>601832000</v>
      </c>
      <c r="F127" s="111">
        <v>-7924000</v>
      </c>
      <c r="G127" s="107"/>
      <c r="H127" s="107"/>
      <c r="I127" s="107">
        <v>-25000</v>
      </c>
      <c r="J127" s="107">
        <v>-83000</v>
      </c>
      <c r="K127" s="107">
        <v>4890000</v>
      </c>
      <c r="L127" s="107">
        <v>626000</v>
      </c>
      <c r="M127" s="107"/>
      <c r="N127" s="107">
        <v>-3536000</v>
      </c>
      <c r="O127" s="107"/>
      <c r="P127" s="107"/>
      <c r="Q127" s="107"/>
      <c r="R127" s="107">
        <v>-43000</v>
      </c>
      <c r="S127" s="107"/>
      <c r="T127" s="107"/>
      <c r="U127" s="107"/>
      <c r="V127" s="107">
        <v>476000</v>
      </c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>
        <v>-8654778.4523567408</v>
      </c>
      <c r="AI127" s="107"/>
      <c r="AJ127" s="107">
        <v>-91156671.630035996</v>
      </c>
      <c r="AK127" s="107"/>
      <c r="AL127" s="107"/>
      <c r="AM127" s="107"/>
      <c r="AN127" s="107"/>
      <c r="AO127" s="107"/>
      <c r="AP127" s="108"/>
      <c r="AQ127" s="108"/>
      <c r="AR127" s="108"/>
      <c r="AS127" s="108"/>
      <c r="AT127" s="108">
        <v>496401549.91760731</v>
      </c>
    </row>
    <row r="128" spans="2:46" x14ac:dyDescent="0.35">
      <c r="B128" s="104" t="s">
        <v>378</v>
      </c>
      <c r="C128" s="109" t="s">
        <v>379</v>
      </c>
      <c r="D128" s="104" t="s">
        <v>130</v>
      </c>
      <c r="E128" s="110">
        <v>1400058074.22</v>
      </c>
      <c r="F128" s="111">
        <v>-217537510.83000001</v>
      </c>
      <c r="G128" s="107"/>
      <c r="H128" s="107">
        <v>-13295805.83</v>
      </c>
      <c r="I128" s="107">
        <v>-378299.1</v>
      </c>
      <c r="J128" s="107">
        <v>39252644.5</v>
      </c>
      <c r="K128" s="107">
        <v>5053000</v>
      </c>
      <c r="L128" s="107">
        <v>79499</v>
      </c>
      <c r="M128" s="107">
        <v>-6437000</v>
      </c>
      <c r="N128" s="107">
        <v>11032517.23</v>
      </c>
      <c r="O128" s="107"/>
      <c r="P128" s="107"/>
      <c r="Q128" s="107"/>
      <c r="R128" s="107">
        <v>-3484009</v>
      </c>
      <c r="S128" s="107">
        <v>235467.45</v>
      </c>
      <c r="T128" s="107"/>
      <c r="U128" s="107">
        <v>-26986915.079999998</v>
      </c>
      <c r="V128" s="107">
        <v>26986914.050000001</v>
      </c>
      <c r="W128" s="107"/>
      <c r="X128" s="107"/>
      <c r="Y128" s="107"/>
      <c r="Z128" s="107"/>
      <c r="AA128" s="107"/>
      <c r="AB128" s="107"/>
      <c r="AC128" s="107">
        <v>-584766.06000000006</v>
      </c>
      <c r="AD128" s="107">
        <v>-3072723.32</v>
      </c>
      <c r="AE128" s="107"/>
      <c r="AF128" s="107"/>
      <c r="AG128" s="107">
        <v>-63914058.310000002</v>
      </c>
      <c r="AH128" s="107">
        <v>-13543964.91</v>
      </c>
      <c r="AI128" s="107"/>
      <c r="AJ128" s="107"/>
      <c r="AK128" s="107"/>
      <c r="AL128" s="107"/>
      <c r="AM128" s="107">
        <v>-16646980.689999999</v>
      </c>
      <c r="AN128" s="107"/>
      <c r="AO128" s="107"/>
      <c r="AP128" s="108"/>
      <c r="AQ128" s="108">
        <v>-2694487.5</v>
      </c>
      <c r="AR128" s="108"/>
      <c r="AS128" s="108">
        <v>-60384267</v>
      </c>
      <c r="AT128" s="108">
        <v>1053737328.8200001</v>
      </c>
    </row>
    <row r="129" spans="2:46" x14ac:dyDescent="0.35">
      <c r="B129" s="104" t="s">
        <v>380</v>
      </c>
      <c r="C129" s="109" t="s">
        <v>381</v>
      </c>
      <c r="D129" s="104" t="s">
        <v>150</v>
      </c>
      <c r="E129" s="110">
        <v>275381000</v>
      </c>
      <c r="F129" s="111">
        <v>-25237000</v>
      </c>
      <c r="G129" s="107"/>
      <c r="H129" s="107">
        <v>-11004000</v>
      </c>
      <c r="I129" s="107">
        <v>-1096000</v>
      </c>
      <c r="J129" s="107">
        <v>1785000</v>
      </c>
      <c r="K129" s="107">
        <v>1348000</v>
      </c>
      <c r="L129" s="107"/>
      <c r="M129" s="107"/>
      <c r="N129" s="107">
        <v>-3197000</v>
      </c>
      <c r="O129" s="107"/>
      <c r="P129" s="107"/>
      <c r="Q129" s="107"/>
      <c r="R129" s="107"/>
      <c r="S129" s="107"/>
      <c r="T129" s="107"/>
      <c r="U129" s="107">
        <v>46000</v>
      </c>
      <c r="V129" s="107">
        <v>-3000</v>
      </c>
      <c r="W129" s="107"/>
      <c r="X129" s="107"/>
      <c r="Y129" s="107"/>
      <c r="Z129" s="107">
        <v>426000</v>
      </c>
      <c r="AA129" s="107"/>
      <c r="AB129" s="107"/>
      <c r="AC129" s="107"/>
      <c r="AD129" s="107"/>
      <c r="AE129" s="107"/>
      <c r="AF129" s="107"/>
      <c r="AG129" s="107">
        <v>-2174000</v>
      </c>
      <c r="AH129" s="107">
        <v>-123000</v>
      </c>
      <c r="AI129" s="107">
        <v>-5581000</v>
      </c>
      <c r="AJ129" s="107">
        <v>-230000</v>
      </c>
      <c r="AK129" s="107"/>
      <c r="AL129" s="107">
        <v>-5853000</v>
      </c>
      <c r="AM129" s="107">
        <v>-73000</v>
      </c>
      <c r="AN129" s="107">
        <v>-1066000</v>
      </c>
      <c r="AO129" s="107"/>
      <c r="AP129" s="108"/>
      <c r="AQ129" s="108"/>
      <c r="AR129" s="108"/>
      <c r="AS129" s="108"/>
      <c r="AT129" s="108">
        <v>223349000</v>
      </c>
    </row>
    <row r="130" spans="2:46" x14ac:dyDescent="0.35">
      <c r="B130" s="104" t="s">
        <v>382</v>
      </c>
      <c r="C130" s="109" t="s">
        <v>383</v>
      </c>
      <c r="D130" s="104" t="s">
        <v>150</v>
      </c>
      <c r="E130" s="110">
        <v>234824000</v>
      </c>
      <c r="F130" s="111">
        <v>-8874000</v>
      </c>
      <c r="G130" s="107"/>
      <c r="H130" s="107"/>
      <c r="I130" s="107">
        <v>-23000</v>
      </c>
      <c r="J130" s="107">
        <v>1143000</v>
      </c>
      <c r="K130" s="107">
        <v>2115000</v>
      </c>
      <c r="L130" s="107"/>
      <c r="M130" s="107"/>
      <c r="N130" s="107">
        <v>2356000</v>
      </c>
      <c r="O130" s="107"/>
      <c r="P130" s="107"/>
      <c r="Q130" s="107"/>
      <c r="R130" s="107"/>
      <c r="S130" s="107"/>
      <c r="T130" s="107"/>
      <c r="U130" s="107">
        <v>-103000</v>
      </c>
      <c r="V130" s="107">
        <v>103000</v>
      </c>
      <c r="W130" s="107">
        <v>-8943509</v>
      </c>
      <c r="X130" s="107"/>
      <c r="Y130" s="107"/>
      <c r="Z130" s="107">
        <v>-1850750</v>
      </c>
      <c r="AA130" s="107">
        <v>-1366503</v>
      </c>
      <c r="AB130" s="107"/>
      <c r="AC130" s="107"/>
      <c r="AD130" s="107"/>
      <c r="AE130" s="107"/>
      <c r="AF130" s="107">
        <v>-377443</v>
      </c>
      <c r="AG130" s="107"/>
      <c r="AH130" s="107"/>
      <c r="AI130" s="107">
        <v>-6421381</v>
      </c>
      <c r="AJ130" s="107"/>
      <c r="AK130" s="107"/>
      <c r="AL130" s="107">
        <v>-4080998</v>
      </c>
      <c r="AM130" s="107">
        <v>-1288610</v>
      </c>
      <c r="AN130" s="107">
        <v>-3732656</v>
      </c>
      <c r="AO130" s="107"/>
      <c r="AP130" s="108"/>
      <c r="AQ130" s="108"/>
      <c r="AR130" s="108"/>
      <c r="AS130" s="108">
        <v>-3334555</v>
      </c>
      <c r="AT130" s="108">
        <v>200144595</v>
      </c>
    </row>
    <row r="131" spans="2:46" x14ac:dyDescent="0.35">
      <c r="B131" s="104" t="s">
        <v>384</v>
      </c>
      <c r="C131" s="109" t="s">
        <v>385</v>
      </c>
      <c r="D131" s="104" t="s">
        <v>130</v>
      </c>
      <c r="E131" s="110">
        <v>535959860</v>
      </c>
      <c r="F131" s="111">
        <v>-32178198.699999999</v>
      </c>
      <c r="G131" s="107">
        <v>0</v>
      </c>
      <c r="H131" s="107">
        <v>0</v>
      </c>
      <c r="I131" s="107">
        <v>-38600</v>
      </c>
      <c r="J131" s="107">
        <v>874000</v>
      </c>
      <c r="K131" s="107">
        <v>7501000</v>
      </c>
      <c r="L131" s="107">
        <v>7119000</v>
      </c>
      <c r="M131" s="107">
        <v>0</v>
      </c>
      <c r="N131" s="107">
        <v>-12522389</v>
      </c>
      <c r="O131" s="107">
        <v>0</v>
      </c>
      <c r="P131" s="107">
        <v>0</v>
      </c>
      <c r="Q131" s="107">
        <v>0</v>
      </c>
      <c r="R131" s="107">
        <v>-2213420</v>
      </c>
      <c r="S131" s="107">
        <v>915975</v>
      </c>
      <c r="T131" s="107">
        <v>0</v>
      </c>
      <c r="U131" s="107">
        <v>-2161767.5970000001</v>
      </c>
      <c r="V131" s="107">
        <v>2158988</v>
      </c>
      <c r="W131" s="107">
        <v>0</v>
      </c>
      <c r="X131" s="107">
        <v>0</v>
      </c>
      <c r="Y131" s="107">
        <v>0</v>
      </c>
      <c r="Z131" s="107">
        <v>-4955668</v>
      </c>
      <c r="AA131" s="107">
        <v>-938165.95</v>
      </c>
      <c r="AB131" s="107">
        <v>0</v>
      </c>
      <c r="AC131" s="107">
        <v>0</v>
      </c>
      <c r="AD131" s="107"/>
      <c r="AE131" s="107"/>
      <c r="AF131" s="107"/>
      <c r="AG131" s="107">
        <v>-89019490.359999999</v>
      </c>
      <c r="AH131" s="107">
        <v>-2474985.4819999998</v>
      </c>
      <c r="AI131" s="107"/>
      <c r="AJ131" s="107"/>
      <c r="AK131" s="107">
        <v>-3864681.6850000001</v>
      </c>
      <c r="AL131" s="107"/>
      <c r="AM131" s="107">
        <v>-35853875.609999999</v>
      </c>
      <c r="AN131" s="107"/>
      <c r="AO131" s="107"/>
      <c r="AP131" s="108"/>
      <c r="AQ131" s="108"/>
      <c r="AR131" s="108"/>
      <c r="AS131" s="108">
        <v>-7282294.2199999997</v>
      </c>
      <c r="AT131" s="108">
        <v>361025286.39600003</v>
      </c>
    </row>
    <row r="132" spans="2:46" x14ac:dyDescent="0.35">
      <c r="B132" s="104" t="s">
        <v>386</v>
      </c>
      <c r="C132" s="109" t="s">
        <v>387</v>
      </c>
      <c r="D132" s="104" t="s">
        <v>150</v>
      </c>
      <c r="E132" s="110">
        <v>348302000</v>
      </c>
      <c r="F132" s="111">
        <v>-39280000</v>
      </c>
      <c r="G132" s="107"/>
      <c r="H132" s="107">
        <v>-1507000</v>
      </c>
      <c r="I132" s="107">
        <v>-19000</v>
      </c>
      <c r="J132" s="107">
        <v>1010000</v>
      </c>
      <c r="K132" s="107">
        <v>5139000</v>
      </c>
      <c r="L132" s="107">
        <v>-48000</v>
      </c>
      <c r="M132" s="107"/>
      <c r="N132" s="107">
        <v>2055000</v>
      </c>
      <c r="O132" s="107"/>
      <c r="P132" s="107"/>
      <c r="Q132" s="107"/>
      <c r="R132" s="107">
        <v>-15000</v>
      </c>
      <c r="S132" s="107">
        <v>43000</v>
      </c>
      <c r="T132" s="107"/>
      <c r="U132" s="107">
        <v>-6585052</v>
      </c>
      <c r="V132" s="107">
        <v>6346000</v>
      </c>
      <c r="W132" s="107"/>
      <c r="X132" s="107"/>
      <c r="Y132" s="107"/>
      <c r="Z132" s="107">
        <v>-2722505</v>
      </c>
      <c r="AA132" s="107"/>
      <c r="AB132" s="107"/>
      <c r="AC132" s="107"/>
      <c r="AD132" s="107"/>
      <c r="AE132" s="107"/>
      <c r="AF132" s="107">
        <v>-776916.06</v>
      </c>
      <c r="AG132" s="107">
        <v>-1985412.37</v>
      </c>
      <c r="AH132" s="107"/>
      <c r="AI132" s="107">
        <v>-14944909.41</v>
      </c>
      <c r="AJ132" s="107">
        <v>-2652534.37</v>
      </c>
      <c r="AK132" s="107">
        <v>-646216.57999999996</v>
      </c>
      <c r="AL132" s="107">
        <v>-14904632.91</v>
      </c>
      <c r="AM132" s="107"/>
      <c r="AN132" s="107">
        <v>-481905.07</v>
      </c>
      <c r="AO132" s="107"/>
      <c r="AP132" s="108"/>
      <c r="AQ132" s="108"/>
      <c r="AR132" s="108"/>
      <c r="AS132" s="108"/>
      <c r="AT132" s="108">
        <v>276325916.23000002</v>
      </c>
    </row>
    <row r="133" spans="2:46" x14ac:dyDescent="0.35">
      <c r="B133" s="104" t="s">
        <v>388</v>
      </c>
      <c r="C133" s="109" t="s">
        <v>389</v>
      </c>
      <c r="D133" s="104" t="s">
        <v>130</v>
      </c>
      <c r="E133" s="110">
        <v>1342253987.7</v>
      </c>
      <c r="F133" s="111">
        <v>-190788000</v>
      </c>
      <c r="G133" s="107"/>
      <c r="H133" s="107"/>
      <c r="I133" s="107">
        <v>-1346000</v>
      </c>
      <c r="J133" s="107">
        <v>26185000</v>
      </c>
      <c r="K133" s="107">
        <v>4985000</v>
      </c>
      <c r="L133" s="107">
        <v>-3038000</v>
      </c>
      <c r="M133" s="107"/>
      <c r="N133" s="107">
        <v>4676000</v>
      </c>
      <c r="O133" s="107"/>
      <c r="P133" s="107"/>
      <c r="Q133" s="107"/>
      <c r="R133" s="107">
        <v>-1213000</v>
      </c>
      <c r="S133" s="107">
        <v>257000</v>
      </c>
      <c r="T133" s="107"/>
      <c r="U133" s="107">
        <v>-23037836.039999999</v>
      </c>
      <c r="V133" s="107">
        <v>23037000</v>
      </c>
      <c r="W133" s="107"/>
      <c r="X133" s="107"/>
      <c r="Y133" s="107"/>
      <c r="Z133" s="107"/>
      <c r="AA133" s="107">
        <v>-9843349.3200000003</v>
      </c>
      <c r="AB133" s="107"/>
      <c r="AC133" s="107"/>
      <c r="AD133" s="107">
        <v>-6586752.6900000004</v>
      </c>
      <c r="AE133" s="107">
        <v>-2752544.27</v>
      </c>
      <c r="AF133" s="107">
        <v>-2922563.82</v>
      </c>
      <c r="AG133" s="107">
        <v>-84262106.409999996</v>
      </c>
      <c r="AH133" s="107">
        <v>-457359.69</v>
      </c>
      <c r="AI133" s="107"/>
      <c r="AJ133" s="107">
        <v>-1219644.04</v>
      </c>
      <c r="AK133" s="107">
        <v>-2048105.75</v>
      </c>
      <c r="AL133" s="107">
        <v>-1658370.49</v>
      </c>
      <c r="AM133" s="107">
        <v>-10583019.84</v>
      </c>
      <c r="AN133" s="107">
        <v>-637529.51</v>
      </c>
      <c r="AO133" s="107">
        <v>-847000</v>
      </c>
      <c r="AP133" s="108"/>
      <c r="AQ133" s="108"/>
      <c r="AR133" s="108"/>
      <c r="AS133" s="108">
        <v>-7569321.8399999999</v>
      </c>
      <c r="AT133" s="108">
        <v>1050583483.99</v>
      </c>
    </row>
    <row r="134" spans="2:46" x14ac:dyDescent="0.35">
      <c r="B134" s="104" t="s">
        <v>390</v>
      </c>
      <c r="C134" s="109" t="s">
        <v>391</v>
      </c>
      <c r="D134" s="104" t="s">
        <v>130</v>
      </c>
      <c r="E134" s="110">
        <v>687465601</v>
      </c>
      <c r="F134" s="111">
        <v>-67401127</v>
      </c>
      <c r="G134" s="107"/>
      <c r="H134" s="107"/>
      <c r="I134" s="107">
        <v>-109862</v>
      </c>
      <c r="J134" s="107">
        <v>3360873</v>
      </c>
      <c r="K134" s="107">
        <v>5310000</v>
      </c>
      <c r="L134" s="107">
        <v>-63396</v>
      </c>
      <c r="M134" s="107"/>
      <c r="N134" s="107">
        <v>-4355212</v>
      </c>
      <c r="O134" s="107"/>
      <c r="P134" s="107"/>
      <c r="Q134" s="107"/>
      <c r="R134" s="107">
        <v>-650000</v>
      </c>
      <c r="S134" s="107">
        <v>12958815</v>
      </c>
      <c r="T134" s="107"/>
      <c r="U134" s="107">
        <v>-3013000</v>
      </c>
      <c r="V134" s="107"/>
      <c r="W134" s="107">
        <v>3035000</v>
      </c>
      <c r="X134" s="107"/>
      <c r="Y134" s="107"/>
      <c r="Z134" s="107"/>
      <c r="AA134" s="107"/>
      <c r="AB134" s="107"/>
      <c r="AC134" s="107"/>
      <c r="AD134" s="107">
        <v>-3348175.4117596201</v>
      </c>
      <c r="AE134" s="107"/>
      <c r="AF134" s="107">
        <v>-44696.995615530002</v>
      </c>
      <c r="AG134" s="107">
        <v>-24742627.8738482</v>
      </c>
      <c r="AH134" s="107">
        <v>-461169.66</v>
      </c>
      <c r="AI134" s="107"/>
      <c r="AJ134" s="107"/>
      <c r="AK134" s="107"/>
      <c r="AL134" s="107"/>
      <c r="AM134" s="107">
        <v>-9255859.5138307009</v>
      </c>
      <c r="AN134" s="107">
        <v>-739055.45155879005</v>
      </c>
      <c r="AO134" s="107">
        <v>-867453.88</v>
      </c>
      <c r="AP134" s="108"/>
      <c r="AQ134" s="108"/>
      <c r="AR134" s="108"/>
      <c r="AS134" s="108"/>
      <c r="AT134" s="108">
        <v>597078653.21338713</v>
      </c>
    </row>
    <row r="135" spans="2:46" x14ac:dyDescent="0.35">
      <c r="B135" s="104" t="s">
        <v>392</v>
      </c>
      <c r="C135" s="109" t="s">
        <v>393</v>
      </c>
      <c r="D135" s="104" t="s">
        <v>130</v>
      </c>
      <c r="E135" s="110">
        <v>1034162746</v>
      </c>
      <c r="F135" s="111">
        <v>-87981690</v>
      </c>
      <c r="G135" s="107">
        <v>551354</v>
      </c>
      <c r="H135" s="107">
        <v>-934893.63</v>
      </c>
      <c r="I135" s="107">
        <v>-430566</v>
      </c>
      <c r="J135" s="107">
        <v>15299310</v>
      </c>
      <c r="K135" s="107">
        <v>8790513</v>
      </c>
      <c r="L135" s="107">
        <v>-726452</v>
      </c>
      <c r="M135" s="107"/>
      <c r="N135" s="107">
        <v>-7355702.8200000003</v>
      </c>
      <c r="O135" s="107"/>
      <c r="P135" s="107"/>
      <c r="Q135" s="107"/>
      <c r="R135" s="107">
        <v>-879161.97</v>
      </c>
      <c r="S135" s="107">
        <v>392951.65</v>
      </c>
      <c r="T135" s="107"/>
      <c r="U135" s="107">
        <v>-1306391</v>
      </c>
      <c r="V135" s="107">
        <v>909000</v>
      </c>
      <c r="W135" s="107"/>
      <c r="X135" s="107"/>
      <c r="Y135" s="107"/>
      <c r="Z135" s="107">
        <v>84280</v>
      </c>
      <c r="AA135" s="107"/>
      <c r="AB135" s="107">
        <v>7344.34</v>
      </c>
      <c r="AC135" s="107">
        <v>-2208784</v>
      </c>
      <c r="AD135" s="107">
        <v>-11933305.477794001</v>
      </c>
      <c r="AE135" s="107"/>
      <c r="AF135" s="107"/>
      <c r="AG135" s="107">
        <v>-8586175.4075706303</v>
      </c>
      <c r="AH135" s="107"/>
      <c r="AI135" s="107"/>
      <c r="AJ135" s="107"/>
      <c r="AK135" s="107">
        <v>-2331200.21135619</v>
      </c>
      <c r="AL135" s="107"/>
      <c r="AM135" s="107">
        <v>-7615642.7109695803</v>
      </c>
      <c r="AN135" s="107"/>
      <c r="AO135" s="107">
        <v>397000</v>
      </c>
      <c r="AP135" s="108"/>
      <c r="AQ135" s="108">
        <v>-4827078.6899821404</v>
      </c>
      <c r="AR135" s="108"/>
      <c r="AS135" s="108"/>
      <c r="AT135" s="108">
        <v>923477455.07232749</v>
      </c>
    </row>
    <row r="136" spans="2:46" x14ac:dyDescent="0.35">
      <c r="B136" s="104" t="s">
        <v>394</v>
      </c>
      <c r="C136" s="109" t="s">
        <v>395</v>
      </c>
      <c r="D136" s="104" t="s">
        <v>130</v>
      </c>
      <c r="E136" s="110">
        <v>1386505633.1800001</v>
      </c>
      <c r="F136" s="111">
        <v>-189524838.12</v>
      </c>
      <c r="G136" s="107"/>
      <c r="H136" s="107"/>
      <c r="I136" s="107">
        <v>-41240.97</v>
      </c>
      <c r="J136" s="107">
        <v>23137862.640000001</v>
      </c>
      <c r="K136" s="107">
        <v>9995500</v>
      </c>
      <c r="L136" s="107">
        <v>-59219.16</v>
      </c>
      <c r="M136" s="107">
        <v>-120774</v>
      </c>
      <c r="N136" s="107">
        <v>-16519480.92</v>
      </c>
      <c r="O136" s="107"/>
      <c r="P136" s="107"/>
      <c r="Q136" s="107"/>
      <c r="R136" s="107">
        <v>-2880358.43</v>
      </c>
      <c r="S136" s="107">
        <v>4746647.5199999996</v>
      </c>
      <c r="T136" s="107"/>
      <c r="U136" s="107">
        <v>-4280899.75</v>
      </c>
      <c r="V136" s="107">
        <v>4590696.9000000004</v>
      </c>
      <c r="W136" s="107"/>
      <c r="X136" s="107"/>
      <c r="Y136" s="107"/>
      <c r="Z136" s="107"/>
      <c r="AA136" s="107"/>
      <c r="AB136" s="107"/>
      <c r="AC136" s="107"/>
      <c r="AD136" s="107">
        <v>-4404629.83</v>
      </c>
      <c r="AE136" s="107">
        <v>-1736358.16</v>
      </c>
      <c r="AF136" s="107"/>
      <c r="AG136" s="107">
        <v>-82027873.590000004</v>
      </c>
      <c r="AH136" s="107">
        <v>-30403</v>
      </c>
      <c r="AI136" s="107"/>
      <c r="AJ136" s="107"/>
      <c r="AK136" s="107"/>
      <c r="AL136" s="107"/>
      <c r="AM136" s="107">
        <v>-15257949.390000001</v>
      </c>
      <c r="AN136" s="107"/>
      <c r="AO136" s="107"/>
      <c r="AP136" s="108"/>
      <c r="AQ136" s="108"/>
      <c r="AR136" s="108"/>
      <c r="AS136" s="108">
        <v>-78441.67</v>
      </c>
      <c r="AT136" s="108">
        <v>1112013873.25</v>
      </c>
    </row>
    <row r="137" spans="2:46" x14ac:dyDescent="0.35">
      <c r="B137" s="104" t="s">
        <v>396</v>
      </c>
      <c r="C137" s="109" t="s">
        <v>397</v>
      </c>
      <c r="D137" s="104" t="s">
        <v>130</v>
      </c>
      <c r="E137" s="110">
        <v>411731680.55000001</v>
      </c>
      <c r="F137" s="111">
        <v>-30136990.530000001</v>
      </c>
      <c r="G137" s="107"/>
      <c r="H137" s="107">
        <v>-935678.27</v>
      </c>
      <c r="I137" s="107">
        <v>-75203.64</v>
      </c>
      <c r="J137" s="107">
        <v>242391.91</v>
      </c>
      <c r="K137" s="107">
        <v>6407000</v>
      </c>
      <c r="L137" s="107">
        <v>-84604</v>
      </c>
      <c r="M137" s="107"/>
      <c r="N137" s="107">
        <v>-1282052.47</v>
      </c>
      <c r="O137" s="107"/>
      <c r="P137" s="107"/>
      <c r="Q137" s="107"/>
      <c r="R137" s="107">
        <v>-453755.17</v>
      </c>
      <c r="S137" s="107">
        <v>546753.43999999994</v>
      </c>
      <c r="T137" s="107"/>
      <c r="U137" s="107">
        <v>-300999.78000000003</v>
      </c>
      <c r="V137" s="107">
        <v>1475319.12</v>
      </c>
      <c r="W137" s="107"/>
      <c r="X137" s="107"/>
      <c r="Y137" s="107"/>
      <c r="Z137" s="107"/>
      <c r="AA137" s="107"/>
      <c r="AB137" s="107">
        <v>33418.839999999997</v>
      </c>
      <c r="AC137" s="107">
        <v>-20833.96</v>
      </c>
      <c r="AD137" s="107">
        <v>-379399.34686696</v>
      </c>
      <c r="AE137" s="107"/>
      <c r="AF137" s="107"/>
      <c r="AG137" s="107">
        <v>-5230196.03999977</v>
      </c>
      <c r="AH137" s="107">
        <v>-7059.11</v>
      </c>
      <c r="AI137" s="107"/>
      <c r="AJ137" s="107"/>
      <c r="AK137" s="107"/>
      <c r="AL137" s="107">
        <v>-315299.28470513999</v>
      </c>
      <c r="AM137" s="107">
        <v>-1238151.2393173799</v>
      </c>
      <c r="AN137" s="107">
        <v>-5544645.6284480002</v>
      </c>
      <c r="AO137" s="107"/>
      <c r="AP137" s="108"/>
      <c r="AQ137" s="108"/>
      <c r="AR137" s="108"/>
      <c r="AS137" s="108">
        <v>-152181.43</v>
      </c>
      <c r="AT137" s="108">
        <v>374279513.96066278</v>
      </c>
    </row>
    <row r="138" spans="2:46" x14ac:dyDescent="0.35">
      <c r="B138" s="104" t="s">
        <v>398</v>
      </c>
      <c r="C138" s="109" t="s">
        <v>399</v>
      </c>
      <c r="D138" s="104" t="s">
        <v>150</v>
      </c>
      <c r="E138" s="110">
        <v>253813038.65000001</v>
      </c>
      <c r="F138" s="111">
        <v>-8597662.3399999999</v>
      </c>
      <c r="G138" s="107">
        <v>660667.54</v>
      </c>
      <c r="H138" s="107"/>
      <c r="I138" s="107">
        <v>-44868.62</v>
      </c>
      <c r="J138" s="107">
        <v>15080.17</v>
      </c>
      <c r="K138" s="107">
        <v>2717268.76</v>
      </c>
      <c r="L138" s="107"/>
      <c r="M138" s="107"/>
      <c r="N138" s="107">
        <v>-79515.64</v>
      </c>
      <c r="O138" s="107"/>
      <c r="P138" s="107"/>
      <c r="Q138" s="107"/>
      <c r="R138" s="107">
        <v>-87002.54</v>
      </c>
      <c r="S138" s="107"/>
      <c r="T138" s="107"/>
      <c r="U138" s="107">
        <v>-1158024.1299999999</v>
      </c>
      <c r="V138" s="107">
        <v>392000</v>
      </c>
      <c r="W138" s="107"/>
      <c r="X138" s="107"/>
      <c r="Y138" s="107"/>
      <c r="Z138" s="107">
        <v>-8764945.7011506502</v>
      </c>
      <c r="AA138" s="107">
        <v>-411427.07365778001</v>
      </c>
      <c r="AB138" s="107"/>
      <c r="AC138" s="107"/>
      <c r="AD138" s="107"/>
      <c r="AE138" s="107"/>
      <c r="AF138" s="107">
        <v>-1532571.2278402599</v>
      </c>
      <c r="AG138" s="107">
        <v>-574278.03237707994</v>
      </c>
      <c r="AH138" s="107"/>
      <c r="AI138" s="107">
        <v>-9013343.4144826494</v>
      </c>
      <c r="AJ138" s="107"/>
      <c r="AK138" s="107">
        <v>-735119.65381627996</v>
      </c>
      <c r="AL138" s="107">
        <v>-37335291.365374699</v>
      </c>
      <c r="AM138" s="107"/>
      <c r="AN138" s="107">
        <v>-280780.81</v>
      </c>
      <c r="AO138" s="107">
        <v>-80000</v>
      </c>
      <c r="AP138" s="108"/>
      <c r="AQ138" s="108"/>
      <c r="AR138" s="108"/>
      <c r="AS138" s="108"/>
      <c r="AT138" s="108">
        <v>188903224.5713006</v>
      </c>
    </row>
    <row r="139" spans="2:46" x14ac:dyDescent="0.35">
      <c r="B139" s="104" t="s">
        <v>400</v>
      </c>
      <c r="C139" s="109" t="s">
        <v>401</v>
      </c>
      <c r="D139" s="104" t="s">
        <v>130</v>
      </c>
      <c r="E139" s="110">
        <v>795552000</v>
      </c>
      <c r="F139" s="111">
        <v>-59460000</v>
      </c>
      <c r="G139" s="107"/>
      <c r="H139" s="107">
        <v>-2602287</v>
      </c>
      <c r="I139" s="107">
        <v>-213000</v>
      </c>
      <c r="J139" s="107">
        <v>24912000</v>
      </c>
      <c r="K139" s="107">
        <v>3123000</v>
      </c>
      <c r="L139" s="107">
        <v>-580000</v>
      </c>
      <c r="M139" s="107"/>
      <c r="N139" s="107">
        <v>-4268000</v>
      </c>
      <c r="O139" s="107"/>
      <c r="P139" s="107"/>
      <c r="Q139" s="107"/>
      <c r="R139" s="107">
        <v>-1810000</v>
      </c>
      <c r="S139" s="107">
        <v>7464000</v>
      </c>
      <c r="T139" s="107"/>
      <c r="U139" s="107">
        <v>-3955000</v>
      </c>
      <c r="V139" s="107">
        <v>3853000</v>
      </c>
      <c r="W139" s="107"/>
      <c r="X139" s="107"/>
      <c r="Y139" s="107"/>
      <c r="Z139" s="107"/>
      <c r="AA139" s="107">
        <v>-283984</v>
      </c>
      <c r="AB139" s="107">
        <v>1108000</v>
      </c>
      <c r="AC139" s="107">
        <v>-62000</v>
      </c>
      <c r="AD139" s="107"/>
      <c r="AE139" s="107">
        <v>-1977562</v>
      </c>
      <c r="AF139" s="107"/>
      <c r="AG139" s="107">
        <v>-17743468</v>
      </c>
      <c r="AH139" s="107">
        <v>-2139059</v>
      </c>
      <c r="AI139" s="107">
        <v>-199723</v>
      </c>
      <c r="AJ139" s="107"/>
      <c r="AK139" s="107"/>
      <c r="AL139" s="107"/>
      <c r="AM139" s="107">
        <v>-1725995</v>
      </c>
      <c r="AN139" s="107"/>
      <c r="AO139" s="107">
        <v>-598000</v>
      </c>
      <c r="AP139" s="108"/>
      <c r="AQ139" s="108"/>
      <c r="AR139" s="108">
        <v>-601158</v>
      </c>
      <c r="AS139" s="108">
        <v>-10343874</v>
      </c>
      <c r="AT139" s="108">
        <v>727448890</v>
      </c>
    </row>
    <row r="140" spans="2:46" x14ac:dyDescent="0.35">
      <c r="B140" s="104" t="s">
        <v>402</v>
      </c>
      <c r="C140" s="109" t="s">
        <v>403</v>
      </c>
      <c r="D140" s="104" t="s">
        <v>130</v>
      </c>
      <c r="E140" s="110">
        <v>523245269.31999898</v>
      </c>
      <c r="F140" s="111">
        <v>-32366262.390000001</v>
      </c>
      <c r="G140" s="107"/>
      <c r="H140" s="107">
        <v>-1090164</v>
      </c>
      <c r="I140" s="107">
        <v>-50297.42</v>
      </c>
      <c r="J140" s="107">
        <v>1825</v>
      </c>
      <c r="K140" s="107">
        <v>4958000</v>
      </c>
      <c r="L140" s="107"/>
      <c r="M140" s="107"/>
      <c r="N140" s="107">
        <v>-14562050</v>
      </c>
      <c r="O140" s="107"/>
      <c r="P140" s="107"/>
      <c r="Q140" s="107"/>
      <c r="R140" s="107">
        <v>-606500.06999999995</v>
      </c>
      <c r="S140" s="107">
        <v>246493.79</v>
      </c>
      <c r="T140" s="107"/>
      <c r="U140" s="107">
        <v>-7472000</v>
      </c>
      <c r="V140" s="107">
        <v>4639823</v>
      </c>
      <c r="W140" s="107"/>
      <c r="X140" s="107"/>
      <c r="Y140" s="107"/>
      <c r="Z140" s="107"/>
      <c r="AA140" s="107"/>
      <c r="AB140" s="107"/>
      <c r="AC140" s="107">
        <v>-13975</v>
      </c>
      <c r="AD140" s="107">
        <v>-4421508.6534709902</v>
      </c>
      <c r="AE140" s="107"/>
      <c r="AF140" s="107">
        <v>-852060.48242661997</v>
      </c>
      <c r="AG140" s="107">
        <v>-6526442.2065789001</v>
      </c>
      <c r="AH140" s="107">
        <v>-827950.65713146003</v>
      </c>
      <c r="AI140" s="107"/>
      <c r="AJ140" s="107"/>
      <c r="AK140" s="107">
        <v>-2615322.6162133901</v>
      </c>
      <c r="AL140" s="107"/>
      <c r="AM140" s="107">
        <v>-672447.97580078</v>
      </c>
      <c r="AN140" s="107">
        <v>-1894833.6300735001</v>
      </c>
      <c r="AO140" s="107"/>
      <c r="AP140" s="108"/>
      <c r="AQ140" s="108"/>
      <c r="AR140" s="108"/>
      <c r="AS140" s="108">
        <v>-105472</v>
      </c>
      <c r="AT140" s="108">
        <v>459014124.00830334</v>
      </c>
    </row>
    <row r="141" spans="2:46" x14ac:dyDescent="0.35">
      <c r="B141" s="104" t="s">
        <v>404</v>
      </c>
      <c r="C141" s="109" t="s">
        <v>405</v>
      </c>
      <c r="D141" s="104" t="s">
        <v>150</v>
      </c>
      <c r="E141" s="110">
        <v>671221053.18406403</v>
      </c>
      <c r="F141" s="111">
        <v>-51417570.25</v>
      </c>
      <c r="G141" s="107"/>
      <c r="H141" s="107"/>
      <c r="I141" s="107">
        <v>-47000</v>
      </c>
      <c r="J141" s="107">
        <v>13000</v>
      </c>
      <c r="K141" s="107">
        <v>4761000</v>
      </c>
      <c r="L141" s="107"/>
      <c r="M141" s="107"/>
      <c r="N141" s="107">
        <v>3042000</v>
      </c>
      <c r="O141" s="107"/>
      <c r="P141" s="107"/>
      <c r="Q141" s="107"/>
      <c r="R141" s="107"/>
      <c r="S141" s="107"/>
      <c r="T141" s="107"/>
      <c r="U141" s="107">
        <v>-10236114.789999999</v>
      </c>
      <c r="V141" s="107">
        <v>10263570.25</v>
      </c>
      <c r="W141" s="107"/>
      <c r="X141" s="107"/>
      <c r="Y141" s="107"/>
      <c r="Z141" s="107">
        <v>-24805818.577926401</v>
      </c>
      <c r="AA141" s="107"/>
      <c r="AB141" s="107"/>
      <c r="AC141" s="107"/>
      <c r="AD141" s="107"/>
      <c r="AE141" s="107"/>
      <c r="AF141" s="107">
        <v>-454741.15055547998</v>
      </c>
      <c r="AG141" s="107">
        <v>-7873306.3898243001</v>
      </c>
      <c r="AH141" s="107"/>
      <c r="AI141" s="107">
        <v>-11196548.8591373</v>
      </c>
      <c r="AJ141" s="107"/>
      <c r="AK141" s="107">
        <v>-443455.07553660998</v>
      </c>
      <c r="AL141" s="107">
        <v>-20881452.296641</v>
      </c>
      <c r="AM141" s="107"/>
      <c r="AN141" s="107">
        <v>-42887067.640580297</v>
      </c>
      <c r="AO141" s="107"/>
      <c r="AP141" s="108"/>
      <c r="AQ141" s="108"/>
      <c r="AR141" s="108"/>
      <c r="AS141" s="108">
        <v>-8081233.9162351796</v>
      </c>
      <c r="AT141" s="108">
        <v>510976314.48762751</v>
      </c>
    </row>
    <row r="142" spans="2:46" x14ac:dyDescent="0.35">
      <c r="B142" s="104" t="s">
        <v>406</v>
      </c>
      <c r="C142" s="109" t="s">
        <v>407</v>
      </c>
      <c r="D142" s="104" t="s">
        <v>150</v>
      </c>
      <c r="E142" s="110">
        <v>532530510</v>
      </c>
      <c r="F142" s="111">
        <v>-78079728</v>
      </c>
      <c r="G142" s="107"/>
      <c r="H142" s="107"/>
      <c r="I142" s="107">
        <v>-96938</v>
      </c>
      <c r="J142" s="107">
        <v>74981</v>
      </c>
      <c r="K142" s="107">
        <v>4497000</v>
      </c>
      <c r="L142" s="107">
        <v>-166821</v>
      </c>
      <c r="M142" s="107"/>
      <c r="N142" s="107">
        <v>1480731</v>
      </c>
      <c r="O142" s="107"/>
      <c r="P142" s="107"/>
      <c r="Q142" s="107"/>
      <c r="R142" s="107">
        <v>-501000</v>
      </c>
      <c r="S142" s="107">
        <v>9398018</v>
      </c>
      <c r="T142" s="107"/>
      <c r="U142" s="107">
        <v>-1404031</v>
      </c>
      <c r="V142" s="107">
        <v>313000</v>
      </c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>
        <v>-208630</v>
      </c>
      <c r="AG142" s="107"/>
      <c r="AH142" s="107"/>
      <c r="AI142" s="107">
        <v>-5182493</v>
      </c>
      <c r="AJ142" s="107">
        <v>-7529882</v>
      </c>
      <c r="AK142" s="107"/>
      <c r="AL142" s="107">
        <v>-16044357</v>
      </c>
      <c r="AM142" s="107">
        <v>-41682.400000000001</v>
      </c>
      <c r="AN142" s="107">
        <v>-24336162</v>
      </c>
      <c r="AO142" s="107"/>
      <c r="AP142" s="108"/>
      <c r="AQ142" s="108"/>
      <c r="AR142" s="108"/>
      <c r="AS142" s="108"/>
      <c r="AT142" s="108">
        <v>414702515.60000002</v>
      </c>
    </row>
    <row r="143" spans="2:46" x14ac:dyDescent="0.35">
      <c r="B143" s="104" t="s">
        <v>408</v>
      </c>
      <c r="C143" s="109" t="s">
        <v>409</v>
      </c>
      <c r="D143" s="104" t="s">
        <v>150</v>
      </c>
      <c r="E143" s="110">
        <v>212079921.90000001</v>
      </c>
      <c r="F143" s="111">
        <v>-13520574.48</v>
      </c>
      <c r="G143" s="107"/>
      <c r="H143" s="107">
        <v>-334344</v>
      </c>
      <c r="I143" s="107">
        <v>-242135.58</v>
      </c>
      <c r="J143" s="107">
        <v>430805.86</v>
      </c>
      <c r="K143" s="107">
        <v>2248000</v>
      </c>
      <c r="L143" s="107">
        <v>-64420</v>
      </c>
      <c r="M143" s="107"/>
      <c r="N143" s="107">
        <v>-5166620.83</v>
      </c>
      <c r="O143" s="107"/>
      <c r="P143" s="107"/>
      <c r="Q143" s="107"/>
      <c r="R143" s="107">
        <v>-58487</v>
      </c>
      <c r="S143" s="107"/>
      <c r="T143" s="107"/>
      <c r="U143" s="107">
        <v>-3198000</v>
      </c>
      <c r="V143" s="107"/>
      <c r="W143" s="107"/>
      <c r="X143" s="107"/>
      <c r="Y143" s="107"/>
      <c r="Z143" s="107">
        <v>-21578739</v>
      </c>
      <c r="AA143" s="107"/>
      <c r="AB143" s="107"/>
      <c r="AC143" s="107"/>
      <c r="AD143" s="107"/>
      <c r="AE143" s="107"/>
      <c r="AF143" s="107">
        <v>-3294142</v>
      </c>
      <c r="AG143" s="107">
        <v>-633483</v>
      </c>
      <c r="AH143" s="107">
        <v>-1787</v>
      </c>
      <c r="AI143" s="107">
        <v>-12426780</v>
      </c>
      <c r="AJ143" s="107"/>
      <c r="AK143" s="107"/>
      <c r="AL143" s="107">
        <v>-21367314</v>
      </c>
      <c r="AM143" s="107"/>
      <c r="AN143" s="107">
        <v>-3949568</v>
      </c>
      <c r="AO143" s="107"/>
      <c r="AP143" s="108"/>
      <c r="AQ143" s="108"/>
      <c r="AR143" s="108"/>
      <c r="AS143" s="108"/>
      <c r="AT143" s="108">
        <v>128922332.87000002</v>
      </c>
    </row>
    <row r="144" spans="2:46" x14ac:dyDescent="0.35">
      <c r="B144" s="104" t="s">
        <v>410</v>
      </c>
      <c r="C144" s="109" t="s">
        <v>411</v>
      </c>
      <c r="D144" s="104" t="s">
        <v>130</v>
      </c>
      <c r="E144" s="110">
        <v>754252000</v>
      </c>
      <c r="F144" s="111">
        <v>-90201000</v>
      </c>
      <c r="G144" s="107">
        <v>4202086</v>
      </c>
      <c r="H144" s="107"/>
      <c r="I144" s="107">
        <v>-287000</v>
      </c>
      <c r="J144" s="107">
        <v>35117000</v>
      </c>
      <c r="K144" s="107">
        <v>4289000</v>
      </c>
      <c r="L144" s="107">
        <v>-1011000</v>
      </c>
      <c r="M144" s="107"/>
      <c r="N144" s="107">
        <v>-2753000</v>
      </c>
      <c r="O144" s="107"/>
      <c r="P144" s="107"/>
      <c r="Q144" s="107"/>
      <c r="R144" s="107">
        <v>-690000</v>
      </c>
      <c r="S144" s="107">
        <v>43000</v>
      </c>
      <c r="T144" s="107"/>
      <c r="U144" s="107">
        <v>-18304424</v>
      </c>
      <c r="V144" s="107">
        <v>17984000</v>
      </c>
      <c r="W144" s="107"/>
      <c r="X144" s="107"/>
      <c r="Y144" s="107"/>
      <c r="Z144" s="107"/>
      <c r="AA144" s="107">
        <v>-9665113</v>
      </c>
      <c r="AB144" s="107">
        <v>934786</v>
      </c>
      <c r="AC144" s="107">
        <v>-1790798</v>
      </c>
      <c r="AD144" s="107">
        <v>-3239054.59</v>
      </c>
      <c r="AE144" s="107">
        <v>-2055907</v>
      </c>
      <c r="AF144" s="107"/>
      <c r="AG144" s="107">
        <v>-3378216.97</v>
      </c>
      <c r="AH144" s="107"/>
      <c r="AI144" s="107"/>
      <c r="AJ144" s="107"/>
      <c r="AK144" s="107"/>
      <c r="AL144" s="107"/>
      <c r="AM144" s="107">
        <v>-7596950.4400000004</v>
      </c>
      <c r="AN144" s="107">
        <v>-3097670.84</v>
      </c>
      <c r="AO144" s="107">
        <v>-193000</v>
      </c>
      <c r="AP144" s="108"/>
      <c r="AQ144" s="108"/>
      <c r="AR144" s="108"/>
      <c r="AS144" s="108"/>
      <c r="AT144" s="108">
        <v>672558737.15999997</v>
      </c>
    </row>
    <row r="145" spans="2:46" x14ac:dyDescent="0.35">
      <c r="B145" s="104" t="s">
        <v>412</v>
      </c>
      <c r="C145" s="109" t="s">
        <v>413</v>
      </c>
      <c r="D145" s="104" t="s">
        <v>150</v>
      </c>
      <c r="E145" s="110">
        <v>328064380</v>
      </c>
      <c r="F145" s="111">
        <v>-14193588</v>
      </c>
      <c r="G145" s="107"/>
      <c r="H145" s="107">
        <v>-778482</v>
      </c>
      <c r="I145" s="107">
        <v>-16625</v>
      </c>
      <c r="J145" s="107">
        <v>6793949</v>
      </c>
      <c r="K145" s="107">
        <v>2294000</v>
      </c>
      <c r="L145" s="107"/>
      <c r="M145" s="107"/>
      <c r="N145" s="107">
        <v>-6452737</v>
      </c>
      <c r="O145" s="107"/>
      <c r="P145" s="107"/>
      <c r="Q145" s="107"/>
      <c r="R145" s="107">
        <v>-16000</v>
      </c>
      <c r="S145" s="107"/>
      <c r="T145" s="107"/>
      <c r="U145" s="107">
        <v>-486862</v>
      </c>
      <c r="V145" s="107">
        <v>283269</v>
      </c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>
        <v>-960308.88652861002</v>
      </c>
      <c r="AH145" s="107">
        <v>-4576391.67</v>
      </c>
      <c r="AI145" s="107">
        <v>-11791047.9682463</v>
      </c>
      <c r="AJ145" s="107"/>
      <c r="AK145" s="107"/>
      <c r="AL145" s="107">
        <v>-30071395.442278501</v>
      </c>
      <c r="AM145" s="107">
        <v>-935805.24710519996</v>
      </c>
      <c r="AN145" s="107">
        <v>-19546383.151394099</v>
      </c>
      <c r="AO145" s="107"/>
      <c r="AP145" s="108"/>
      <c r="AQ145" s="108"/>
      <c r="AR145" s="108"/>
      <c r="AS145" s="108">
        <v>-182475.05187522003</v>
      </c>
      <c r="AT145" s="108">
        <v>247427496.58257207</v>
      </c>
    </row>
    <row r="146" spans="2:46" x14ac:dyDescent="0.35">
      <c r="B146" s="104" t="s">
        <v>414</v>
      </c>
      <c r="C146" s="109" t="s">
        <v>415</v>
      </c>
      <c r="D146" s="104" t="s">
        <v>130</v>
      </c>
      <c r="E146" s="110">
        <v>628346000</v>
      </c>
      <c r="F146" s="111">
        <v>-41965000</v>
      </c>
      <c r="G146" s="107"/>
      <c r="H146" s="107"/>
      <c r="I146" s="107">
        <v>-25000</v>
      </c>
      <c r="J146" s="107">
        <v>995000</v>
      </c>
      <c r="K146" s="107">
        <v>4989000</v>
      </c>
      <c r="L146" s="107">
        <v>118000</v>
      </c>
      <c r="M146" s="107"/>
      <c r="N146" s="107">
        <v>-2659000</v>
      </c>
      <c r="O146" s="107"/>
      <c r="P146" s="107"/>
      <c r="Q146" s="107"/>
      <c r="R146" s="107"/>
      <c r="S146" s="107">
        <v>1176000</v>
      </c>
      <c r="T146" s="107"/>
      <c r="U146" s="107">
        <v>-438000</v>
      </c>
      <c r="V146" s="107"/>
      <c r="W146" s="107">
        <v>416000</v>
      </c>
      <c r="X146" s="107"/>
      <c r="Y146" s="107"/>
      <c r="Z146" s="107"/>
      <c r="AA146" s="107"/>
      <c r="AB146" s="107"/>
      <c r="AC146" s="107"/>
      <c r="AD146" s="107">
        <v>-1485409</v>
      </c>
      <c r="AE146" s="107"/>
      <c r="AF146" s="107"/>
      <c r="AG146" s="107">
        <v>-1434264</v>
      </c>
      <c r="AH146" s="107">
        <v>-10389253</v>
      </c>
      <c r="AI146" s="107"/>
      <c r="AJ146" s="107"/>
      <c r="AK146" s="107">
        <v>-8970134</v>
      </c>
      <c r="AL146" s="107">
        <v>-1760506</v>
      </c>
      <c r="AM146" s="107">
        <v>-3119516</v>
      </c>
      <c r="AN146" s="107"/>
      <c r="AO146" s="107"/>
      <c r="AP146" s="108"/>
      <c r="AQ146" s="108"/>
      <c r="AR146" s="108"/>
      <c r="AS146" s="108">
        <v>-712223</v>
      </c>
      <c r="AT146" s="108">
        <v>563081695</v>
      </c>
    </row>
    <row r="147" spans="2:46" x14ac:dyDescent="0.35">
      <c r="B147" s="104" t="s">
        <v>416</v>
      </c>
      <c r="C147" s="109" t="s">
        <v>417</v>
      </c>
      <c r="D147" s="104" t="s">
        <v>130</v>
      </c>
      <c r="E147" s="110">
        <v>858571000</v>
      </c>
      <c r="F147" s="111">
        <v>-57178592</v>
      </c>
      <c r="G147" s="107">
        <v>0</v>
      </c>
      <c r="H147" s="107">
        <v>-392109.01</v>
      </c>
      <c r="I147" s="107">
        <v>-24000</v>
      </c>
      <c r="J147" s="107">
        <v>0</v>
      </c>
      <c r="K147" s="107">
        <v>7868000</v>
      </c>
      <c r="L147" s="107">
        <v>844000</v>
      </c>
      <c r="M147" s="107">
        <v>-9580408</v>
      </c>
      <c r="N147" s="107">
        <v>-7922000</v>
      </c>
      <c r="O147" s="107">
        <v>0</v>
      </c>
      <c r="P147" s="107">
        <v>0</v>
      </c>
      <c r="Q147" s="107">
        <v>0</v>
      </c>
      <c r="R147" s="107">
        <v>-1756713.06</v>
      </c>
      <c r="S147" s="107">
        <v>849322</v>
      </c>
      <c r="T147" s="107">
        <v>0</v>
      </c>
      <c r="U147" s="107">
        <v>-6406938.7814800004</v>
      </c>
      <c r="V147" s="107">
        <v>6381000</v>
      </c>
      <c r="W147" s="107">
        <v>0</v>
      </c>
      <c r="X147" s="107">
        <v>0</v>
      </c>
      <c r="Y147" s="107">
        <v>0</v>
      </c>
      <c r="Z147" s="107">
        <v>-182381</v>
      </c>
      <c r="AA147" s="107">
        <v>0</v>
      </c>
      <c r="AB147" s="107">
        <v>0</v>
      </c>
      <c r="AC147" s="107">
        <v>0</v>
      </c>
      <c r="AD147" s="107">
        <v>-7489339.7212027404</v>
      </c>
      <c r="AE147" s="107">
        <v>-1010637.55876295</v>
      </c>
      <c r="AF147" s="107"/>
      <c r="AG147" s="107">
        <v>-19162890.359671</v>
      </c>
      <c r="AH147" s="107">
        <v>-118486.47274549</v>
      </c>
      <c r="AI147" s="107"/>
      <c r="AJ147" s="107"/>
      <c r="AK147" s="107"/>
      <c r="AL147" s="107">
        <v>-73153.354765349999</v>
      </c>
      <c r="AM147" s="107">
        <v>-937210.31728750002</v>
      </c>
      <c r="AN147" s="107"/>
      <c r="AO147" s="107"/>
      <c r="AP147" s="108"/>
      <c r="AQ147" s="108"/>
      <c r="AR147" s="108"/>
      <c r="AS147" s="108">
        <v>-6139208</v>
      </c>
      <c r="AT147" s="108">
        <v>756139254.36408496</v>
      </c>
    </row>
    <row r="148" spans="2:46" x14ac:dyDescent="0.35">
      <c r="B148" s="104" t="s">
        <v>418</v>
      </c>
      <c r="C148" s="109" t="s">
        <v>419</v>
      </c>
      <c r="D148" s="104" t="s">
        <v>130</v>
      </c>
      <c r="E148" s="110">
        <v>380096320</v>
      </c>
      <c r="F148" s="111">
        <v>-34099197</v>
      </c>
      <c r="G148" s="107">
        <v>1695284</v>
      </c>
      <c r="H148" s="107"/>
      <c r="I148" s="107">
        <v>-74335</v>
      </c>
      <c r="J148" s="107">
        <v>542000</v>
      </c>
      <c r="K148" s="107">
        <v>1487000</v>
      </c>
      <c r="L148" s="107">
        <v>6956048</v>
      </c>
      <c r="M148" s="107"/>
      <c r="N148" s="107">
        <v>-18912000</v>
      </c>
      <c r="O148" s="107"/>
      <c r="P148" s="107"/>
      <c r="Q148" s="107"/>
      <c r="R148" s="107">
        <v>-421000</v>
      </c>
      <c r="S148" s="107">
        <v>850691</v>
      </c>
      <c r="T148" s="107"/>
      <c r="U148" s="107">
        <v>-3252577</v>
      </c>
      <c r="V148" s="107">
        <v>3161000</v>
      </c>
      <c r="W148" s="107"/>
      <c r="X148" s="107"/>
      <c r="Y148" s="107"/>
      <c r="Z148" s="107"/>
      <c r="AA148" s="107">
        <v>-81026</v>
      </c>
      <c r="AB148" s="107"/>
      <c r="AC148" s="107">
        <v>-1131617</v>
      </c>
      <c r="AD148" s="107">
        <v>-5241863</v>
      </c>
      <c r="AE148" s="107"/>
      <c r="AF148" s="107">
        <v>-764524</v>
      </c>
      <c r="AG148" s="107">
        <v>-2859761</v>
      </c>
      <c r="AH148" s="107">
        <v>-501385</v>
      </c>
      <c r="AI148" s="107"/>
      <c r="AJ148" s="107"/>
      <c r="AK148" s="107"/>
      <c r="AL148" s="107"/>
      <c r="AM148" s="107">
        <v>-472067</v>
      </c>
      <c r="AN148" s="107"/>
      <c r="AO148" s="107"/>
      <c r="AP148" s="108"/>
      <c r="AQ148" s="108"/>
      <c r="AR148" s="108"/>
      <c r="AS148" s="108">
        <v>944779</v>
      </c>
      <c r="AT148" s="108">
        <v>327921770</v>
      </c>
    </row>
    <row r="149" spans="2:46" x14ac:dyDescent="0.35">
      <c r="B149" s="104" t="s">
        <v>420</v>
      </c>
      <c r="C149" s="109" t="s">
        <v>421</v>
      </c>
      <c r="D149" s="104" t="s">
        <v>130</v>
      </c>
      <c r="E149" s="110">
        <v>247602000</v>
      </c>
      <c r="F149" s="111">
        <v>-11799000</v>
      </c>
      <c r="G149" s="107"/>
      <c r="H149" s="107"/>
      <c r="I149" s="107">
        <v>-9000</v>
      </c>
      <c r="J149" s="107">
        <v>1805000</v>
      </c>
      <c r="K149" s="107">
        <v>2603000</v>
      </c>
      <c r="L149" s="107">
        <v>-12000</v>
      </c>
      <c r="M149" s="107"/>
      <c r="N149" s="107"/>
      <c r="O149" s="107"/>
      <c r="P149" s="107"/>
      <c r="Q149" s="107"/>
      <c r="R149" s="107">
        <v>-193000</v>
      </c>
      <c r="S149" s="107">
        <v>93000</v>
      </c>
      <c r="T149" s="107"/>
      <c r="U149" s="107">
        <v>-149000</v>
      </c>
      <c r="V149" s="107">
        <v>149000</v>
      </c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>
        <v>-106239</v>
      </c>
      <c r="AH149" s="107"/>
      <c r="AI149" s="107"/>
      <c r="AJ149" s="107"/>
      <c r="AK149" s="107"/>
      <c r="AL149" s="107">
        <v>-2891018</v>
      </c>
      <c r="AM149" s="107">
        <v>-730715</v>
      </c>
      <c r="AN149" s="107"/>
      <c r="AO149" s="107"/>
      <c r="AP149" s="108"/>
      <c r="AQ149" s="108"/>
      <c r="AR149" s="108"/>
      <c r="AS149" s="108">
        <v>-474111</v>
      </c>
      <c r="AT149" s="108">
        <v>235887917</v>
      </c>
    </row>
    <row r="150" spans="2:46" x14ac:dyDescent="0.35">
      <c r="B150" s="104" t="s">
        <v>422</v>
      </c>
      <c r="C150" s="109" t="s">
        <v>423</v>
      </c>
      <c r="D150" s="104" t="s">
        <v>150</v>
      </c>
      <c r="E150" s="110">
        <v>403096000</v>
      </c>
      <c r="F150" s="111">
        <v>-23224000</v>
      </c>
      <c r="G150" s="107"/>
      <c r="H150" s="107"/>
      <c r="I150" s="107">
        <v>-30000</v>
      </c>
      <c r="J150" s="107">
        <v>1205000</v>
      </c>
      <c r="K150" s="107">
        <v>4786000</v>
      </c>
      <c r="L150" s="107">
        <v>496000</v>
      </c>
      <c r="M150" s="107"/>
      <c r="N150" s="107">
        <v>-7781000</v>
      </c>
      <c r="O150" s="107"/>
      <c r="P150" s="107"/>
      <c r="Q150" s="107"/>
      <c r="R150" s="107">
        <v>-221000</v>
      </c>
      <c r="S150" s="107">
        <v>112000</v>
      </c>
      <c r="T150" s="107"/>
      <c r="U150" s="107">
        <v>-520000</v>
      </c>
      <c r="V150" s="107">
        <v>472000</v>
      </c>
      <c r="W150" s="107"/>
      <c r="X150" s="107"/>
      <c r="Y150" s="107"/>
      <c r="Z150" s="107">
        <v>-2943910.69</v>
      </c>
      <c r="AA150" s="107">
        <v>-1528985.68</v>
      </c>
      <c r="AB150" s="107"/>
      <c r="AC150" s="107"/>
      <c r="AD150" s="107"/>
      <c r="AE150" s="107"/>
      <c r="AF150" s="107">
        <v>-137268.5</v>
      </c>
      <c r="AG150" s="107">
        <v>-2292509</v>
      </c>
      <c r="AH150" s="107"/>
      <c r="AI150" s="107"/>
      <c r="AJ150" s="107"/>
      <c r="AK150" s="107"/>
      <c r="AL150" s="107">
        <v>-34999520.950000003</v>
      </c>
      <c r="AM150" s="107">
        <v>-558733.4</v>
      </c>
      <c r="AN150" s="107">
        <v>-12144042.060000001</v>
      </c>
      <c r="AO150" s="107"/>
      <c r="AP150" s="108"/>
      <c r="AQ150" s="108"/>
      <c r="AR150" s="108"/>
      <c r="AS150" s="108"/>
      <c r="AT150" s="108">
        <v>323786029.72000003</v>
      </c>
    </row>
    <row r="151" spans="2:46" x14ac:dyDescent="0.35">
      <c r="B151" s="104" t="s">
        <v>424</v>
      </c>
      <c r="C151" s="109" t="s">
        <v>425</v>
      </c>
      <c r="D151" s="104" t="s">
        <v>150</v>
      </c>
      <c r="E151" s="110">
        <v>640920007</v>
      </c>
      <c r="F151" s="111">
        <v>-33491579.73</v>
      </c>
      <c r="G151" s="107"/>
      <c r="H151" s="107"/>
      <c r="I151" s="107">
        <v>-50663.99</v>
      </c>
      <c r="J151" s="107">
        <v>2980447.61</v>
      </c>
      <c r="K151" s="107">
        <v>3976000</v>
      </c>
      <c r="L151" s="107">
        <v>-774008.55</v>
      </c>
      <c r="M151" s="107"/>
      <c r="N151" s="107">
        <v>-7663827</v>
      </c>
      <c r="O151" s="107"/>
      <c r="P151" s="107"/>
      <c r="Q151" s="107"/>
      <c r="R151" s="107"/>
      <c r="S151" s="107"/>
      <c r="T151" s="107"/>
      <c r="U151" s="107">
        <v>-3776202.375</v>
      </c>
      <c r="V151" s="107">
        <v>543892</v>
      </c>
      <c r="W151" s="107"/>
      <c r="X151" s="107"/>
      <c r="Y151" s="107"/>
      <c r="Z151" s="107">
        <v>-7336160.1900000004</v>
      </c>
      <c r="AA151" s="107"/>
      <c r="AB151" s="107"/>
      <c r="AC151" s="107"/>
      <c r="AD151" s="107"/>
      <c r="AE151" s="107"/>
      <c r="AF151" s="107">
        <v>-885392.59169236</v>
      </c>
      <c r="AG151" s="107">
        <v>-2949485.3988468498</v>
      </c>
      <c r="AH151" s="107"/>
      <c r="AI151" s="107">
        <v>-67938312.122997805</v>
      </c>
      <c r="AJ151" s="107">
        <v>-3146843.2796948301</v>
      </c>
      <c r="AK151" s="107">
        <v>-564579.27203283994</v>
      </c>
      <c r="AL151" s="107">
        <v>-47924467.712022498</v>
      </c>
      <c r="AM151" s="107">
        <v>-7068032.95196197</v>
      </c>
      <c r="AN151" s="107">
        <v>-17063316.122456301</v>
      </c>
      <c r="AO151" s="107"/>
      <c r="AP151" s="108"/>
      <c r="AQ151" s="108"/>
      <c r="AR151" s="108"/>
      <c r="AS151" s="108"/>
      <c r="AT151" s="108">
        <v>447787475.32329452</v>
      </c>
    </row>
    <row r="152" spans="2:46" x14ac:dyDescent="0.35">
      <c r="B152" s="104" t="s">
        <v>426</v>
      </c>
      <c r="C152" s="109" t="s">
        <v>427</v>
      </c>
      <c r="D152" s="104" t="s">
        <v>150</v>
      </c>
      <c r="E152" s="110">
        <v>500723000</v>
      </c>
      <c r="F152" s="111">
        <v>-56201000</v>
      </c>
      <c r="G152" s="107"/>
      <c r="H152" s="107">
        <v>-7873547</v>
      </c>
      <c r="I152" s="107">
        <v>-30000</v>
      </c>
      <c r="J152" s="107">
        <v>1590000</v>
      </c>
      <c r="K152" s="107">
        <v>4567000</v>
      </c>
      <c r="L152" s="107">
        <v>142000</v>
      </c>
      <c r="M152" s="107">
        <v>-129000</v>
      </c>
      <c r="N152" s="107">
        <v>-2371000</v>
      </c>
      <c r="O152" s="107"/>
      <c r="P152" s="107"/>
      <c r="Q152" s="107"/>
      <c r="R152" s="107"/>
      <c r="S152" s="107"/>
      <c r="T152" s="107"/>
      <c r="U152" s="107">
        <v>-22741000</v>
      </c>
      <c r="V152" s="107">
        <v>10845000</v>
      </c>
      <c r="W152" s="107"/>
      <c r="X152" s="107"/>
      <c r="Y152" s="107"/>
      <c r="Z152" s="107">
        <v>-74198</v>
      </c>
      <c r="AA152" s="107"/>
      <c r="AB152" s="107"/>
      <c r="AC152" s="107"/>
      <c r="AD152" s="107"/>
      <c r="AE152" s="107"/>
      <c r="AF152" s="107">
        <v>-1851616</v>
      </c>
      <c r="AG152" s="107">
        <v>-3445202</v>
      </c>
      <c r="AH152" s="107"/>
      <c r="AI152" s="107">
        <v>-13989264</v>
      </c>
      <c r="AJ152" s="107">
        <v>-8106447</v>
      </c>
      <c r="AK152" s="107">
        <v>-3028255</v>
      </c>
      <c r="AL152" s="107">
        <v>-7598614</v>
      </c>
      <c r="AM152" s="107"/>
      <c r="AN152" s="107">
        <v>-46886572</v>
      </c>
      <c r="AO152" s="107"/>
      <c r="AP152" s="108"/>
      <c r="AQ152" s="108"/>
      <c r="AR152" s="108"/>
      <c r="AS152" s="108">
        <v>-164721</v>
      </c>
      <c r="AT152" s="108">
        <v>343376564</v>
      </c>
    </row>
    <row r="153" spans="2:46" x14ac:dyDescent="0.35">
      <c r="B153" s="104" t="s">
        <v>428</v>
      </c>
      <c r="C153" s="109" t="s">
        <v>429</v>
      </c>
      <c r="D153" s="104" t="s">
        <v>130</v>
      </c>
      <c r="E153" s="110">
        <v>793780740</v>
      </c>
      <c r="F153" s="111">
        <v>-98369000</v>
      </c>
      <c r="G153" s="107"/>
      <c r="H153" s="107"/>
      <c r="I153" s="107">
        <v>-41103.129999999997</v>
      </c>
      <c r="J153" s="107">
        <v>5922611.46</v>
      </c>
      <c r="K153" s="107">
        <v>7677000</v>
      </c>
      <c r="L153" s="107">
        <v>180191.25</v>
      </c>
      <c r="M153" s="107"/>
      <c r="N153" s="107">
        <v>-15919000</v>
      </c>
      <c r="O153" s="107"/>
      <c r="P153" s="107"/>
      <c r="Q153" s="107"/>
      <c r="R153" s="107">
        <v>-719266.03</v>
      </c>
      <c r="S153" s="107">
        <v>17454064.670000002</v>
      </c>
      <c r="T153" s="107"/>
      <c r="U153" s="107">
        <v>-15995010.7504477</v>
      </c>
      <c r="V153" s="107">
        <v>16285953.4</v>
      </c>
      <c r="W153" s="107"/>
      <c r="X153" s="107"/>
      <c r="Y153" s="107"/>
      <c r="Z153" s="107">
        <v>-610421.93000000005</v>
      </c>
      <c r="AA153" s="107"/>
      <c r="AB153" s="107"/>
      <c r="AC153" s="107">
        <v>-91874</v>
      </c>
      <c r="AD153" s="107">
        <v>-4642360.5969890701</v>
      </c>
      <c r="AE153" s="107">
        <v>-784463.09989005001</v>
      </c>
      <c r="AF153" s="107"/>
      <c r="AG153" s="107">
        <v>-31262449.170875002</v>
      </c>
      <c r="AH153" s="107">
        <v>-2620187.6582666198</v>
      </c>
      <c r="AI153" s="107"/>
      <c r="AJ153" s="107"/>
      <c r="AK153" s="107"/>
      <c r="AL153" s="107"/>
      <c r="AM153" s="107">
        <v>-257583.96497005</v>
      </c>
      <c r="AN153" s="107">
        <v>-8056734.5120583205</v>
      </c>
      <c r="AO153" s="107"/>
      <c r="AP153" s="108"/>
      <c r="AQ153" s="108">
        <v>-131933.06756269999</v>
      </c>
      <c r="AR153" s="108">
        <v>-267263.66471434</v>
      </c>
      <c r="AS153" s="108">
        <v>-290552.8</v>
      </c>
      <c r="AT153" s="108">
        <v>661241356.40422618</v>
      </c>
    </row>
    <row r="154" spans="2:46" x14ac:dyDescent="0.35">
      <c r="B154" s="104" t="s">
        <v>430</v>
      </c>
      <c r="C154" s="109" t="s">
        <v>431</v>
      </c>
      <c r="D154" s="104" t="s">
        <v>130</v>
      </c>
      <c r="E154" s="110">
        <v>680694155.29999995</v>
      </c>
      <c r="F154" s="111">
        <v>-41499082.75</v>
      </c>
      <c r="G154" s="107">
        <v>21658.5</v>
      </c>
      <c r="H154" s="107">
        <v>-341223.25</v>
      </c>
      <c r="I154" s="107">
        <v>-54212.800000000003</v>
      </c>
      <c r="J154" s="107">
        <v>-18116.759999999998</v>
      </c>
      <c r="K154" s="107">
        <v>6561000</v>
      </c>
      <c r="L154" s="107">
        <v>232427.89</v>
      </c>
      <c r="M154" s="107"/>
      <c r="N154" s="107">
        <v>-8388701.8699999992</v>
      </c>
      <c r="O154" s="107"/>
      <c r="P154" s="107"/>
      <c r="Q154" s="107"/>
      <c r="R154" s="107">
        <v>-668399.79</v>
      </c>
      <c r="S154" s="107">
        <v>27420.36</v>
      </c>
      <c r="T154" s="107"/>
      <c r="U154" s="107">
        <v>-1073411.3</v>
      </c>
      <c r="V154" s="107">
        <v>1154567.07</v>
      </c>
      <c r="W154" s="107"/>
      <c r="X154" s="107"/>
      <c r="Y154" s="107"/>
      <c r="Z154" s="107">
        <v>-1623879.77</v>
      </c>
      <c r="AA154" s="107"/>
      <c r="AB154" s="107"/>
      <c r="AC154" s="107">
        <v>-622997.17000000004</v>
      </c>
      <c r="AD154" s="107">
        <v>-3077886.55</v>
      </c>
      <c r="AE154" s="107"/>
      <c r="AF154" s="107"/>
      <c r="AG154" s="107">
        <v>-13408602.76</v>
      </c>
      <c r="AH154" s="107"/>
      <c r="AI154" s="107"/>
      <c r="AJ154" s="107"/>
      <c r="AK154" s="107"/>
      <c r="AL154" s="107">
        <v>-125644.6</v>
      </c>
      <c r="AM154" s="107">
        <v>-1095610.8189999999</v>
      </c>
      <c r="AN154" s="107">
        <v>-1272480.8700000001</v>
      </c>
      <c r="AO154" s="107"/>
      <c r="AP154" s="108">
        <v>-434073.89</v>
      </c>
      <c r="AQ154" s="108"/>
      <c r="AR154" s="108"/>
      <c r="AS154" s="108">
        <v>-301629</v>
      </c>
      <c r="AT154" s="108">
        <v>614685275.171</v>
      </c>
    </row>
    <row r="155" spans="2:46" x14ac:dyDescent="0.35">
      <c r="B155" s="104" t="s">
        <v>432</v>
      </c>
      <c r="C155" s="109" t="s">
        <v>433</v>
      </c>
      <c r="D155" s="104" t="s">
        <v>130</v>
      </c>
      <c r="E155" s="110">
        <v>591440944.96000004</v>
      </c>
      <c r="F155" s="111">
        <v>-43038449.039999999</v>
      </c>
      <c r="G155" s="107"/>
      <c r="H155" s="107"/>
      <c r="I155" s="107">
        <v>-17513.77</v>
      </c>
      <c r="J155" s="107">
        <v>14527560.369999999</v>
      </c>
      <c r="K155" s="107">
        <v>3369000</v>
      </c>
      <c r="L155" s="107">
        <v>37021.910000000003</v>
      </c>
      <c r="M155" s="107"/>
      <c r="N155" s="107">
        <v>16051216.029999999</v>
      </c>
      <c r="O155" s="107"/>
      <c r="P155" s="107">
        <v>-5631396.6399999997</v>
      </c>
      <c r="Q155" s="107"/>
      <c r="R155" s="107">
        <v>-645409.53</v>
      </c>
      <c r="S155" s="107">
        <v>376759.32</v>
      </c>
      <c r="T155" s="107"/>
      <c r="U155" s="107">
        <v>-6440601.46</v>
      </c>
      <c r="V155" s="107">
        <v>6440783.1299999999</v>
      </c>
      <c r="W155" s="107"/>
      <c r="X155" s="107"/>
      <c r="Y155" s="107"/>
      <c r="Z155" s="107"/>
      <c r="AA155" s="107"/>
      <c r="AB155" s="107"/>
      <c r="AC155" s="107">
        <v>-268396.03000000003</v>
      </c>
      <c r="AD155" s="107"/>
      <c r="AE155" s="107"/>
      <c r="AF155" s="107"/>
      <c r="AG155" s="107">
        <v>-9491045.9499999993</v>
      </c>
      <c r="AH155" s="107">
        <v>-770202.43</v>
      </c>
      <c r="AI155" s="107"/>
      <c r="AJ155" s="107"/>
      <c r="AK155" s="107"/>
      <c r="AL155" s="107"/>
      <c r="AM155" s="107">
        <v>-3660626.78</v>
      </c>
      <c r="AN155" s="107">
        <v>-9713873.0500000007</v>
      </c>
      <c r="AO155" s="107"/>
      <c r="AP155" s="108"/>
      <c r="AQ155" s="108"/>
      <c r="AR155" s="108">
        <v>-3986690.71</v>
      </c>
      <c r="AS155" s="108"/>
      <c r="AT155" s="108">
        <v>548579080.33000004</v>
      </c>
    </row>
    <row r="156" spans="2:46" x14ac:dyDescent="0.35">
      <c r="B156" s="104" t="s">
        <v>434</v>
      </c>
      <c r="C156" s="109" t="s">
        <v>435</v>
      </c>
      <c r="D156" s="104" t="s">
        <v>130</v>
      </c>
      <c r="E156" s="110">
        <v>471993783.74992502</v>
      </c>
      <c r="F156" s="111">
        <v>-29216409.84</v>
      </c>
      <c r="G156" s="107"/>
      <c r="H156" s="107"/>
      <c r="I156" s="107"/>
      <c r="J156" s="107">
        <v>-69053.919999999998</v>
      </c>
      <c r="K156" s="107">
        <v>6828000</v>
      </c>
      <c r="L156" s="107">
        <v>40717</v>
      </c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>
        <v>-1160939.77179803</v>
      </c>
      <c r="AE156" s="107"/>
      <c r="AF156" s="107"/>
      <c r="AG156" s="107">
        <v>-6240416.2690693801</v>
      </c>
      <c r="AH156" s="107">
        <v>-33727.901150270001</v>
      </c>
      <c r="AI156" s="107"/>
      <c r="AJ156" s="107"/>
      <c r="AK156" s="107"/>
      <c r="AL156" s="107"/>
      <c r="AM156" s="107">
        <v>-1570151.04782735</v>
      </c>
      <c r="AN156" s="107">
        <v>-7604769.0348217497</v>
      </c>
      <c r="AO156" s="107"/>
      <c r="AP156" s="108"/>
      <c r="AQ156" s="108"/>
      <c r="AR156" s="108"/>
      <c r="AS156" s="108"/>
      <c r="AT156" s="108">
        <v>432967032.96525824</v>
      </c>
    </row>
    <row r="157" spans="2:46" x14ac:dyDescent="0.35">
      <c r="B157" s="104" t="s">
        <v>436</v>
      </c>
      <c r="C157" s="109" t="s">
        <v>437</v>
      </c>
      <c r="D157" s="104" t="s">
        <v>130</v>
      </c>
      <c r="E157" s="110">
        <v>571584075.92999995</v>
      </c>
      <c r="F157" s="111">
        <v>-48565054.82</v>
      </c>
      <c r="G157" s="107"/>
      <c r="H157" s="107"/>
      <c r="I157" s="107">
        <v>-39106.47</v>
      </c>
      <c r="J157" s="107">
        <v>2094165.25</v>
      </c>
      <c r="K157" s="107">
        <v>4666000</v>
      </c>
      <c r="L157" s="107">
        <v>479481.08</v>
      </c>
      <c r="M157" s="107"/>
      <c r="N157" s="107">
        <v>-155003.12</v>
      </c>
      <c r="O157" s="107"/>
      <c r="P157" s="107"/>
      <c r="Q157" s="107"/>
      <c r="R157" s="107">
        <v>-586943</v>
      </c>
      <c r="S157" s="107">
        <v>405169.83</v>
      </c>
      <c r="T157" s="107"/>
      <c r="U157" s="107">
        <v>-3871000</v>
      </c>
      <c r="V157" s="107">
        <v>3870599.07</v>
      </c>
      <c r="W157" s="107"/>
      <c r="X157" s="107"/>
      <c r="Y157" s="107"/>
      <c r="Z157" s="107"/>
      <c r="AA157" s="107"/>
      <c r="AB157" s="107"/>
      <c r="AC157" s="107">
        <v>-270177.26</v>
      </c>
      <c r="AD157" s="107">
        <v>-525349.81999999995</v>
      </c>
      <c r="AE157" s="107"/>
      <c r="AF157" s="107"/>
      <c r="AG157" s="107">
        <v>-5742379</v>
      </c>
      <c r="AH157" s="107"/>
      <c r="AI157" s="107"/>
      <c r="AJ157" s="107"/>
      <c r="AK157" s="107">
        <v>-831575</v>
      </c>
      <c r="AL157" s="107"/>
      <c r="AM157" s="107">
        <v>-2080204.85</v>
      </c>
      <c r="AN157" s="107"/>
      <c r="AO157" s="107"/>
      <c r="AP157" s="108"/>
      <c r="AQ157" s="108"/>
      <c r="AR157" s="108"/>
      <c r="AS157" s="108"/>
      <c r="AT157" s="108">
        <v>520432697.81999999</v>
      </c>
    </row>
    <row r="158" spans="2:46" x14ac:dyDescent="0.35">
      <c r="B158" s="104" t="s">
        <v>438</v>
      </c>
      <c r="C158" s="109" t="s">
        <v>439</v>
      </c>
      <c r="D158" s="104" t="s">
        <v>130</v>
      </c>
      <c r="E158" s="110">
        <v>411294000</v>
      </c>
      <c r="F158" s="111">
        <v>-41276000</v>
      </c>
      <c r="G158" s="107"/>
      <c r="H158" s="107"/>
      <c r="I158" s="107">
        <v>-70000</v>
      </c>
      <c r="J158" s="107">
        <v>612000</v>
      </c>
      <c r="K158" s="107">
        <v>3607000</v>
      </c>
      <c r="L158" s="107">
        <v>-560000</v>
      </c>
      <c r="M158" s="107"/>
      <c r="N158" s="107">
        <v>639000</v>
      </c>
      <c r="O158" s="107"/>
      <c r="P158" s="107"/>
      <c r="Q158" s="107"/>
      <c r="R158" s="107">
        <v>-449000</v>
      </c>
      <c r="S158" s="107"/>
      <c r="T158" s="107"/>
      <c r="U158" s="107">
        <v>-878000</v>
      </c>
      <c r="V158" s="107">
        <v>878000</v>
      </c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>
        <v>-160756.45287574001</v>
      </c>
      <c r="AG158" s="107">
        <v>-4281765.43163181</v>
      </c>
      <c r="AH158" s="107"/>
      <c r="AI158" s="107"/>
      <c r="AJ158" s="107"/>
      <c r="AK158" s="107">
        <v>-2543167.9558175099</v>
      </c>
      <c r="AL158" s="107">
        <v>-24096.568475069998</v>
      </c>
      <c r="AM158" s="107">
        <v>-211550.47597393999</v>
      </c>
      <c r="AN158" s="107"/>
      <c r="AO158" s="107"/>
      <c r="AP158" s="108"/>
      <c r="AQ158" s="108"/>
      <c r="AR158" s="108"/>
      <c r="AS158" s="108"/>
      <c r="AT158" s="108">
        <v>366575663.11522591</v>
      </c>
    </row>
    <row r="159" spans="2:46" x14ac:dyDescent="0.35">
      <c r="B159" s="104" t="s">
        <v>440</v>
      </c>
      <c r="C159" s="109" t="s">
        <v>441</v>
      </c>
      <c r="D159" s="104" t="s">
        <v>150</v>
      </c>
      <c r="E159" s="110">
        <v>584558767.27999997</v>
      </c>
      <c r="F159" s="111">
        <v>-33790388.710000001</v>
      </c>
      <c r="G159" s="107">
        <v>437579.62</v>
      </c>
      <c r="H159" s="107"/>
      <c r="I159" s="107">
        <v>-240000</v>
      </c>
      <c r="J159" s="107">
        <v>2221000</v>
      </c>
      <c r="K159" s="107">
        <v>5289000</v>
      </c>
      <c r="L159" s="107">
        <v>-7000</v>
      </c>
      <c r="M159" s="107">
        <v>224000</v>
      </c>
      <c r="N159" s="107">
        <v>157000</v>
      </c>
      <c r="O159" s="107"/>
      <c r="P159" s="107"/>
      <c r="Q159" s="107"/>
      <c r="R159" s="107">
        <v>-84000</v>
      </c>
      <c r="S159" s="107"/>
      <c r="T159" s="107"/>
      <c r="U159" s="107">
        <v>-13440490</v>
      </c>
      <c r="V159" s="107">
        <v>11428212</v>
      </c>
      <c r="W159" s="107"/>
      <c r="X159" s="107"/>
      <c r="Y159" s="107"/>
      <c r="Z159" s="107"/>
      <c r="AA159" s="107"/>
      <c r="AB159" s="107"/>
      <c r="AC159" s="107"/>
      <c r="AD159" s="107"/>
      <c r="AE159" s="107">
        <v>-421308.80505283998</v>
      </c>
      <c r="AF159" s="107"/>
      <c r="AG159" s="107">
        <v>-2392037.5217776499</v>
      </c>
      <c r="AH159" s="107">
        <v>-501688.43143358</v>
      </c>
      <c r="AI159" s="107"/>
      <c r="AJ159" s="107"/>
      <c r="AK159" s="107">
        <v>-7507216.7805942297</v>
      </c>
      <c r="AL159" s="107">
        <v>-44315828.028847203</v>
      </c>
      <c r="AM159" s="107">
        <v>-55608.10755927</v>
      </c>
      <c r="AN159" s="107">
        <v>-24061459.7645947</v>
      </c>
      <c r="AO159" s="107"/>
      <c r="AP159" s="108"/>
      <c r="AQ159" s="108"/>
      <c r="AR159" s="108"/>
      <c r="AS159" s="108"/>
      <c r="AT159" s="108">
        <v>477498532.75014055</v>
      </c>
    </row>
    <row r="160" spans="2:46" x14ac:dyDescent="0.35">
      <c r="B160" s="104" t="s">
        <v>442</v>
      </c>
      <c r="C160" s="109" t="s">
        <v>443</v>
      </c>
      <c r="D160" s="104" t="s">
        <v>130</v>
      </c>
      <c r="E160" s="110">
        <v>577209854</v>
      </c>
      <c r="F160" s="111">
        <v>-31230264</v>
      </c>
      <c r="G160" s="107">
        <v>0</v>
      </c>
      <c r="H160" s="107">
        <v>0</v>
      </c>
      <c r="I160" s="107">
        <v>-24467.47</v>
      </c>
      <c r="J160" s="107">
        <v>13066469</v>
      </c>
      <c r="K160" s="107">
        <v>7455132.9000000004</v>
      </c>
      <c r="L160" s="107">
        <v>438755</v>
      </c>
      <c r="M160" s="107">
        <v>0</v>
      </c>
      <c r="N160" s="107">
        <v>-237625</v>
      </c>
      <c r="O160" s="107">
        <v>0</v>
      </c>
      <c r="P160" s="107">
        <v>0</v>
      </c>
      <c r="Q160" s="107">
        <v>0</v>
      </c>
      <c r="R160" s="107">
        <v>-166800</v>
      </c>
      <c r="S160" s="107">
        <v>317571.09999999998</v>
      </c>
      <c r="T160" s="107">
        <v>0</v>
      </c>
      <c r="U160" s="107">
        <v>-4988500.6100000003</v>
      </c>
      <c r="V160" s="107">
        <v>0</v>
      </c>
      <c r="W160" s="107">
        <v>5139508</v>
      </c>
      <c r="X160" s="107">
        <v>0</v>
      </c>
      <c r="Y160" s="107">
        <v>0</v>
      </c>
      <c r="Z160" s="107">
        <v>-2145948</v>
      </c>
      <c r="AA160" s="107">
        <v>0</v>
      </c>
      <c r="AB160" s="107">
        <v>0</v>
      </c>
      <c r="AC160" s="107">
        <v>0</v>
      </c>
      <c r="AD160" s="107">
        <v>-8130955.4487774996</v>
      </c>
      <c r="AE160" s="107"/>
      <c r="AF160" s="107"/>
      <c r="AG160" s="107">
        <v>-5689223.0010309098</v>
      </c>
      <c r="AH160" s="107"/>
      <c r="AI160" s="107"/>
      <c r="AJ160" s="107"/>
      <c r="AK160" s="107"/>
      <c r="AL160" s="107"/>
      <c r="AM160" s="107">
        <v>-2422567.3264987501</v>
      </c>
      <c r="AN160" s="107">
        <v>-2230641.1915615499</v>
      </c>
      <c r="AO160" s="107"/>
      <c r="AP160" s="108"/>
      <c r="AQ160" s="108"/>
      <c r="AR160" s="108"/>
      <c r="AS160" s="108"/>
      <c r="AT160" s="108">
        <v>546360297.95213127</v>
      </c>
    </row>
    <row r="161" spans="2:46" x14ac:dyDescent="0.35">
      <c r="B161" s="104" t="s">
        <v>444</v>
      </c>
      <c r="C161" s="109" t="s">
        <v>445</v>
      </c>
      <c r="D161" s="104" t="s">
        <v>150</v>
      </c>
      <c r="E161" s="110">
        <v>340527000</v>
      </c>
      <c r="F161" s="111">
        <v>-13935000</v>
      </c>
      <c r="G161" s="107"/>
      <c r="H161" s="107">
        <v>-34032000</v>
      </c>
      <c r="I161" s="107">
        <v>-68000</v>
      </c>
      <c r="J161" s="107">
        <v>186000</v>
      </c>
      <c r="K161" s="107">
        <v>3180000</v>
      </c>
      <c r="L161" s="107"/>
      <c r="M161" s="107"/>
      <c r="N161" s="107">
        <v>-512000</v>
      </c>
      <c r="O161" s="107"/>
      <c r="P161" s="107"/>
      <c r="Q161" s="107"/>
      <c r="R161" s="107"/>
      <c r="S161" s="107"/>
      <c r="T161" s="107"/>
      <c r="U161" s="107">
        <v>-59000</v>
      </c>
      <c r="V161" s="107">
        <v>57000</v>
      </c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>
        <v>-942099</v>
      </c>
      <c r="AI161" s="107">
        <v>-59493814</v>
      </c>
      <c r="AJ161" s="107"/>
      <c r="AK161" s="107">
        <v>-13127404</v>
      </c>
      <c r="AL161" s="107">
        <v>-27420284</v>
      </c>
      <c r="AM161" s="107"/>
      <c r="AN161" s="107">
        <v>-15488809</v>
      </c>
      <c r="AO161" s="107"/>
      <c r="AP161" s="108"/>
      <c r="AQ161" s="108"/>
      <c r="AR161" s="108"/>
      <c r="AS161" s="108"/>
      <c r="AT161" s="108">
        <v>178871590</v>
      </c>
    </row>
    <row r="162" spans="2:46" x14ac:dyDescent="0.35">
      <c r="B162" s="104" t="s">
        <v>446</v>
      </c>
      <c r="C162" s="109" t="s">
        <v>447</v>
      </c>
      <c r="D162" s="104" t="s">
        <v>150</v>
      </c>
      <c r="E162" s="110">
        <v>329155000</v>
      </c>
      <c r="F162" s="111">
        <v>-13332000</v>
      </c>
      <c r="G162" s="107"/>
      <c r="H162" s="107"/>
      <c r="I162" s="107">
        <v>-32126</v>
      </c>
      <c r="J162" s="107">
        <v>-9000</v>
      </c>
      <c r="K162" s="107">
        <v>3224000</v>
      </c>
      <c r="L162" s="107">
        <v>22000</v>
      </c>
      <c r="M162" s="107"/>
      <c r="N162" s="107">
        <v>-3875000</v>
      </c>
      <c r="O162" s="107"/>
      <c r="P162" s="107"/>
      <c r="Q162" s="107"/>
      <c r="R162" s="107">
        <v>-30000</v>
      </c>
      <c r="S162" s="107"/>
      <c r="T162" s="107"/>
      <c r="U162" s="107">
        <v>-188000</v>
      </c>
      <c r="V162" s="107">
        <v>44151</v>
      </c>
      <c r="W162" s="107"/>
      <c r="X162" s="107"/>
      <c r="Y162" s="107"/>
      <c r="Z162" s="107">
        <v>-1265034</v>
      </c>
      <c r="AA162" s="107"/>
      <c r="AB162" s="107"/>
      <c r="AC162" s="107"/>
      <c r="AD162" s="107"/>
      <c r="AE162" s="107"/>
      <c r="AF162" s="107"/>
      <c r="AG162" s="107"/>
      <c r="AH162" s="107">
        <v>-1160807</v>
      </c>
      <c r="AI162" s="107">
        <v>-50378</v>
      </c>
      <c r="AJ162" s="107">
        <v>-617524</v>
      </c>
      <c r="AK162" s="107"/>
      <c r="AL162" s="107">
        <v>-717273</v>
      </c>
      <c r="AM162" s="107"/>
      <c r="AN162" s="107">
        <v>-117953828</v>
      </c>
      <c r="AO162" s="107"/>
      <c r="AP162" s="108"/>
      <c r="AQ162" s="108"/>
      <c r="AR162" s="108"/>
      <c r="AS162" s="108">
        <v>610027</v>
      </c>
      <c r="AT162" s="108">
        <v>193824208</v>
      </c>
    </row>
    <row r="163" spans="2:46" x14ac:dyDescent="0.35">
      <c r="B163" s="104" t="s">
        <v>448</v>
      </c>
      <c r="C163" s="109" t="s">
        <v>449</v>
      </c>
      <c r="D163" s="104" t="s">
        <v>130</v>
      </c>
      <c r="E163" s="110">
        <v>329653000</v>
      </c>
      <c r="F163" s="111">
        <v>-25992000</v>
      </c>
      <c r="G163" s="107"/>
      <c r="H163" s="107"/>
      <c r="I163" s="107">
        <v>-35000</v>
      </c>
      <c r="J163" s="107"/>
      <c r="K163" s="107">
        <v>4180000</v>
      </c>
      <c r="L163" s="107">
        <v>81000</v>
      </c>
      <c r="M163" s="107"/>
      <c r="N163" s="107">
        <v>-2494000</v>
      </c>
      <c r="O163" s="107"/>
      <c r="P163" s="107"/>
      <c r="Q163" s="107"/>
      <c r="R163" s="107">
        <v>-252000</v>
      </c>
      <c r="S163" s="107">
        <v>154000</v>
      </c>
      <c r="T163" s="107"/>
      <c r="U163" s="107">
        <v>-1962182</v>
      </c>
      <c r="V163" s="107">
        <v>1963000</v>
      </c>
      <c r="W163" s="107"/>
      <c r="X163" s="107"/>
      <c r="Y163" s="107"/>
      <c r="Z163" s="107"/>
      <c r="AA163" s="107"/>
      <c r="AB163" s="107"/>
      <c r="AC163" s="107"/>
      <c r="AD163" s="107">
        <v>-720000</v>
      </c>
      <c r="AE163" s="107"/>
      <c r="AF163" s="107"/>
      <c r="AG163" s="107">
        <v>-1813023.19</v>
      </c>
      <c r="AH163" s="107">
        <v>-1064240.12610798</v>
      </c>
      <c r="AI163" s="107"/>
      <c r="AJ163" s="107"/>
      <c r="AK163" s="107"/>
      <c r="AL163" s="107"/>
      <c r="AM163" s="107">
        <v>-252932.77352024999</v>
      </c>
      <c r="AN163" s="107"/>
      <c r="AO163" s="107"/>
      <c r="AP163" s="108"/>
      <c r="AQ163" s="108"/>
      <c r="AR163" s="108"/>
      <c r="AS163" s="108">
        <v>-299974.06</v>
      </c>
      <c r="AT163" s="108">
        <v>301145647.85037178</v>
      </c>
    </row>
    <row r="164" spans="2:46" x14ac:dyDescent="0.35">
      <c r="B164" s="104" t="s">
        <v>450</v>
      </c>
      <c r="C164" s="109" t="s">
        <v>451</v>
      </c>
      <c r="D164" s="104" t="s">
        <v>150</v>
      </c>
      <c r="E164" s="110">
        <v>313267487.39999998</v>
      </c>
      <c r="F164" s="111">
        <v>-18114000</v>
      </c>
      <c r="G164" s="107"/>
      <c r="H164" s="107"/>
      <c r="I164" s="107">
        <v>-29676.880000000001</v>
      </c>
      <c r="J164" s="107">
        <v>4020814.62</v>
      </c>
      <c r="K164" s="107">
        <v>911000</v>
      </c>
      <c r="L164" s="107">
        <v>-1425032.4</v>
      </c>
      <c r="M164" s="107"/>
      <c r="N164" s="107">
        <v>-776922.78</v>
      </c>
      <c r="O164" s="107"/>
      <c r="P164" s="107"/>
      <c r="Q164" s="107"/>
      <c r="R164" s="107">
        <v>-68985.990000000005</v>
      </c>
      <c r="S164" s="107"/>
      <c r="T164" s="107"/>
      <c r="U164" s="107">
        <v>-527088</v>
      </c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>
        <v>-504665.98</v>
      </c>
      <c r="AH164" s="107">
        <v>-801259.35</v>
      </c>
      <c r="AI164" s="107">
        <v>-12971933.32</v>
      </c>
      <c r="AJ164" s="107"/>
      <c r="AK164" s="107"/>
      <c r="AL164" s="107">
        <v>-20425855</v>
      </c>
      <c r="AM164" s="107"/>
      <c r="AN164" s="107">
        <v>-15589454.35</v>
      </c>
      <c r="AO164" s="107"/>
      <c r="AP164" s="108"/>
      <c r="AQ164" s="108"/>
      <c r="AR164" s="108"/>
      <c r="AS164" s="108"/>
      <c r="AT164" s="108">
        <v>246964427.96999997</v>
      </c>
    </row>
    <row r="165" spans="2:46" x14ac:dyDescent="0.35">
      <c r="B165" s="104" t="s">
        <v>452</v>
      </c>
      <c r="C165" s="109" t="s">
        <v>453</v>
      </c>
      <c r="D165" s="104" t="s">
        <v>130</v>
      </c>
      <c r="E165" s="110">
        <v>506449093.37300003</v>
      </c>
      <c r="F165" s="111">
        <v>-56200044.880000003</v>
      </c>
      <c r="G165" s="107"/>
      <c r="H165" s="107"/>
      <c r="I165" s="107">
        <v>-83951</v>
      </c>
      <c r="J165" s="107">
        <v>12950394.710000001</v>
      </c>
      <c r="K165" s="107">
        <v>1272000</v>
      </c>
      <c r="L165" s="107">
        <v>107836</v>
      </c>
      <c r="M165" s="107">
        <v>-265000</v>
      </c>
      <c r="N165" s="107">
        <v>-317750</v>
      </c>
      <c r="O165" s="107"/>
      <c r="P165" s="107"/>
      <c r="Q165" s="107"/>
      <c r="R165" s="107">
        <v>-432580</v>
      </c>
      <c r="S165" s="107">
        <v>927370</v>
      </c>
      <c r="T165" s="107"/>
      <c r="U165" s="107">
        <v>-7380097</v>
      </c>
      <c r="V165" s="107">
        <v>6702631.96</v>
      </c>
      <c r="W165" s="107"/>
      <c r="X165" s="107"/>
      <c r="Y165" s="107"/>
      <c r="Z165" s="107"/>
      <c r="AA165" s="107">
        <v>-194936.21944746</v>
      </c>
      <c r="AB165" s="107"/>
      <c r="AC165" s="107"/>
      <c r="AD165" s="107">
        <v>-1700829.3232738699</v>
      </c>
      <c r="AE165" s="107"/>
      <c r="AF165" s="107"/>
      <c r="AG165" s="107">
        <v>-6370472.7861615298</v>
      </c>
      <c r="AH165" s="107"/>
      <c r="AI165" s="107"/>
      <c r="AJ165" s="107"/>
      <c r="AK165" s="107">
        <v>-164139.54781009001</v>
      </c>
      <c r="AL165" s="107">
        <v>-1299735.8198283301</v>
      </c>
      <c r="AM165" s="107">
        <v>-63458.394417809999</v>
      </c>
      <c r="AN165" s="107"/>
      <c r="AO165" s="107"/>
      <c r="AP165" s="108"/>
      <c r="AQ165" s="108"/>
      <c r="AR165" s="108"/>
      <c r="AS165" s="108">
        <v>-316569.27138986997</v>
      </c>
      <c r="AT165" s="108">
        <v>453619761.8006711</v>
      </c>
    </row>
    <row r="166" spans="2:46" x14ac:dyDescent="0.35">
      <c r="B166" s="104" t="s">
        <v>454</v>
      </c>
      <c r="C166" s="109" t="s">
        <v>455</v>
      </c>
      <c r="D166" s="104" t="s">
        <v>130</v>
      </c>
      <c r="E166" s="110">
        <v>1440889425.9300001</v>
      </c>
      <c r="F166" s="111">
        <v>-160836038.88999999</v>
      </c>
      <c r="G166" s="107"/>
      <c r="H166" s="107"/>
      <c r="I166" s="107">
        <v>-86136.42</v>
      </c>
      <c r="J166" s="107">
        <v>2290655.02</v>
      </c>
      <c r="K166" s="107">
        <v>12581000</v>
      </c>
      <c r="L166" s="107">
        <v>-43871.98</v>
      </c>
      <c r="M166" s="107"/>
      <c r="N166" s="107">
        <v>2284615.2400000002</v>
      </c>
      <c r="O166" s="107"/>
      <c r="P166" s="107">
        <v>-4740859.32</v>
      </c>
      <c r="Q166" s="107"/>
      <c r="R166" s="107">
        <v>-1603138.92</v>
      </c>
      <c r="S166" s="107">
        <v>21369065.59</v>
      </c>
      <c r="T166" s="107"/>
      <c r="U166" s="107">
        <v>-7303000</v>
      </c>
      <c r="V166" s="107">
        <v>7303000</v>
      </c>
      <c r="W166" s="107"/>
      <c r="X166" s="107"/>
      <c r="Y166" s="107"/>
      <c r="Z166" s="107"/>
      <c r="AA166" s="107">
        <v>-9027613.8100000005</v>
      </c>
      <c r="AB166" s="107"/>
      <c r="AC166" s="107">
        <v>-228518</v>
      </c>
      <c r="AD166" s="107">
        <v>-13354747.539999999</v>
      </c>
      <c r="AE166" s="107">
        <v>-4001347.53</v>
      </c>
      <c r="AF166" s="107">
        <v>-161513.03</v>
      </c>
      <c r="AG166" s="107">
        <v>-76568178.590000004</v>
      </c>
      <c r="AH166" s="107">
        <v>-1028527.93</v>
      </c>
      <c r="AI166" s="107"/>
      <c r="AJ166" s="107"/>
      <c r="AK166" s="107">
        <v>-15928.27</v>
      </c>
      <c r="AL166" s="107">
        <v>-4217509.2699999996</v>
      </c>
      <c r="AM166" s="107">
        <v>-1634594.65</v>
      </c>
      <c r="AN166" s="107">
        <v>-8379252</v>
      </c>
      <c r="AO166" s="107"/>
      <c r="AP166" s="108"/>
      <c r="AQ166" s="108"/>
      <c r="AR166" s="108"/>
      <c r="AS166" s="108">
        <v>-5242537.34</v>
      </c>
      <c r="AT166" s="108">
        <v>1188244448.29</v>
      </c>
    </row>
    <row r="167" spans="2:46" x14ac:dyDescent="0.35">
      <c r="B167" s="104" t="s">
        <v>456</v>
      </c>
      <c r="C167" s="109" t="s">
        <v>457</v>
      </c>
      <c r="D167" s="104" t="s">
        <v>150</v>
      </c>
      <c r="E167" s="110">
        <v>438411061.31999999</v>
      </c>
      <c r="F167" s="111">
        <v>-29312383</v>
      </c>
      <c r="G167" s="107"/>
      <c r="H167" s="107">
        <v>-71138571</v>
      </c>
      <c r="I167" s="107">
        <v>-41912.769999999997</v>
      </c>
      <c r="J167" s="107">
        <v>2228802.42</v>
      </c>
      <c r="K167" s="107">
        <v>3006000</v>
      </c>
      <c r="L167" s="107">
        <v>94511.9</v>
      </c>
      <c r="M167" s="107">
        <v>-25500</v>
      </c>
      <c r="N167" s="107">
        <v>-1468480</v>
      </c>
      <c r="O167" s="107"/>
      <c r="P167" s="107"/>
      <c r="Q167" s="107"/>
      <c r="R167" s="107">
        <v>-31641</v>
      </c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>
        <v>-3350688.6195101398</v>
      </c>
      <c r="AJ167" s="107"/>
      <c r="AK167" s="107">
        <v>-5642197.9518398298</v>
      </c>
      <c r="AL167" s="107"/>
      <c r="AM167" s="107"/>
      <c r="AN167" s="107">
        <v>-17520190.2819179</v>
      </c>
      <c r="AO167" s="107"/>
      <c r="AP167" s="108"/>
      <c r="AQ167" s="108"/>
      <c r="AR167" s="108"/>
      <c r="AS167" s="108"/>
      <c r="AT167" s="108">
        <v>315208811.0167321</v>
      </c>
    </row>
    <row r="168" spans="2:46" x14ac:dyDescent="0.35">
      <c r="B168" s="104" t="s">
        <v>458</v>
      </c>
      <c r="C168" s="109" t="s">
        <v>459</v>
      </c>
      <c r="D168" s="104" t="s">
        <v>150</v>
      </c>
      <c r="E168" s="110">
        <v>444567000</v>
      </c>
      <c r="F168" s="111">
        <v>-23011000</v>
      </c>
      <c r="G168" s="107"/>
      <c r="H168" s="107"/>
      <c r="I168" s="107">
        <v>-44000</v>
      </c>
      <c r="J168" s="107">
        <v>1054000</v>
      </c>
      <c r="K168" s="107">
        <v>2801000</v>
      </c>
      <c r="L168" s="107">
        <v>-509000</v>
      </c>
      <c r="M168" s="107"/>
      <c r="N168" s="107">
        <v>-10698000</v>
      </c>
      <c r="O168" s="107"/>
      <c r="P168" s="107"/>
      <c r="Q168" s="107"/>
      <c r="R168" s="107"/>
      <c r="S168" s="107"/>
      <c r="T168" s="107"/>
      <c r="U168" s="107">
        <v>-1530000</v>
      </c>
      <c r="V168" s="107">
        <v>90000</v>
      </c>
      <c r="W168" s="107">
        <v>0</v>
      </c>
      <c r="X168" s="107">
        <v>0</v>
      </c>
      <c r="Y168" s="107">
        <v>0</v>
      </c>
      <c r="Z168" s="107">
        <v>-340314</v>
      </c>
      <c r="AA168" s="107"/>
      <c r="AB168" s="107"/>
      <c r="AC168" s="107"/>
      <c r="AD168" s="107"/>
      <c r="AE168" s="107"/>
      <c r="AF168" s="107"/>
      <c r="AG168" s="107"/>
      <c r="AH168" s="107"/>
      <c r="AI168" s="107">
        <v>-57007573.258921698</v>
      </c>
      <c r="AJ168" s="107"/>
      <c r="AK168" s="107"/>
      <c r="AL168" s="107">
        <v>-773789.20424849004</v>
      </c>
      <c r="AM168" s="107">
        <v>-300788.99842596002</v>
      </c>
      <c r="AN168" s="107">
        <v>-4112318.8714669999</v>
      </c>
      <c r="AO168" s="107"/>
      <c r="AP168" s="108"/>
      <c r="AQ168" s="108"/>
      <c r="AR168" s="108"/>
      <c r="AS168" s="108">
        <v>-5940152.6465624003</v>
      </c>
      <c r="AT168" s="108">
        <v>344245063.02037442</v>
      </c>
    </row>
    <row r="169" spans="2:46" x14ac:dyDescent="0.35">
      <c r="B169" s="104" t="s">
        <v>460</v>
      </c>
      <c r="C169" s="109" t="s">
        <v>461</v>
      </c>
      <c r="D169" s="104" t="s">
        <v>150</v>
      </c>
      <c r="E169" s="110">
        <v>532421458</v>
      </c>
      <c r="F169" s="111">
        <v>-40537636.020000003</v>
      </c>
      <c r="G169" s="107"/>
      <c r="H169" s="107"/>
      <c r="I169" s="107">
        <v>-80261.73</v>
      </c>
      <c r="J169" s="107">
        <v>5575140.1900000004</v>
      </c>
      <c r="K169" s="107">
        <v>517000</v>
      </c>
      <c r="L169" s="107">
        <v>3322777.49</v>
      </c>
      <c r="M169" s="107">
        <v>-202591.71</v>
      </c>
      <c r="N169" s="107">
        <v>-3377977.51</v>
      </c>
      <c r="O169" s="107"/>
      <c r="P169" s="107"/>
      <c r="Q169" s="107"/>
      <c r="R169" s="107">
        <v>-2000</v>
      </c>
      <c r="S169" s="107"/>
      <c r="T169" s="107"/>
      <c r="U169" s="107">
        <v>-1059999.57</v>
      </c>
      <c r="V169" s="107"/>
      <c r="W169" s="107">
        <v>101000</v>
      </c>
      <c r="X169" s="107"/>
      <c r="Y169" s="107"/>
      <c r="Z169" s="107">
        <v>-67610792</v>
      </c>
      <c r="AA169" s="107"/>
      <c r="AB169" s="107"/>
      <c r="AC169" s="107"/>
      <c r="AD169" s="107"/>
      <c r="AE169" s="107"/>
      <c r="AF169" s="107"/>
      <c r="AG169" s="107"/>
      <c r="AH169" s="107">
        <v>-643683.14</v>
      </c>
      <c r="AI169" s="107">
        <v>-50077059.156173803</v>
      </c>
      <c r="AJ169" s="107">
        <v>-24509418.340637699</v>
      </c>
      <c r="AK169" s="107"/>
      <c r="AL169" s="107">
        <v>-4474998.8</v>
      </c>
      <c r="AM169" s="107">
        <v>-8501627.8501667604</v>
      </c>
      <c r="AN169" s="107"/>
      <c r="AO169" s="107"/>
      <c r="AP169" s="108"/>
      <c r="AQ169" s="108"/>
      <c r="AR169" s="108"/>
      <c r="AS169" s="108">
        <v>-253713.63</v>
      </c>
      <c r="AT169" s="108">
        <v>340605616.22302181</v>
      </c>
    </row>
    <row r="170" spans="2:46" x14ac:dyDescent="0.35">
      <c r="B170" s="104" t="s">
        <v>462</v>
      </c>
      <c r="C170" s="109" t="s">
        <v>463</v>
      </c>
      <c r="D170" s="104" t="s">
        <v>377</v>
      </c>
      <c r="E170" s="110">
        <v>182246294.24000001</v>
      </c>
      <c r="F170" s="111">
        <v>-5177610.05</v>
      </c>
      <c r="G170" s="107">
        <v>257092.48000000001</v>
      </c>
      <c r="H170" s="107"/>
      <c r="I170" s="107">
        <v>-42979.17</v>
      </c>
      <c r="J170" s="107">
        <v>245746.41</v>
      </c>
      <c r="K170" s="107">
        <v>467000</v>
      </c>
      <c r="L170" s="107">
        <v>4381.29</v>
      </c>
      <c r="M170" s="107"/>
      <c r="N170" s="107">
        <v>611112.56999999995</v>
      </c>
      <c r="O170" s="107"/>
      <c r="P170" s="107"/>
      <c r="Q170" s="107"/>
      <c r="R170" s="107"/>
      <c r="S170" s="107"/>
      <c r="T170" s="107"/>
      <c r="U170" s="107">
        <v>-375802.79</v>
      </c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>
        <v>-41768294.488164797</v>
      </c>
      <c r="AI170" s="107"/>
      <c r="AJ170" s="107">
        <v>-22766761.4927007</v>
      </c>
      <c r="AK170" s="107"/>
      <c r="AL170" s="107"/>
      <c r="AM170" s="107"/>
      <c r="AN170" s="107"/>
      <c r="AO170" s="107"/>
      <c r="AP170" s="108"/>
      <c r="AQ170" s="108"/>
      <c r="AR170" s="108"/>
      <c r="AS170" s="108"/>
      <c r="AT170" s="108">
        <v>113700178.99913448</v>
      </c>
    </row>
    <row r="171" spans="2:46" x14ac:dyDescent="0.35">
      <c r="B171" s="104" t="s">
        <v>464</v>
      </c>
      <c r="C171" s="109" t="s">
        <v>465</v>
      </c>
      <c r="D171" s="104" t="s">
        <v>377</v>
      </c>
      <c r="E171" s="110">
        <v>468687501</v>
      </c>
      <c r="F171" s="111">
        <v>-12002034</v>
      </c>
      <c r="G171" s="107"/>
      <c r="H171" s="107">
        <v>-199466</v>
      </c>
      <c r="I171" s="107">
        <v>-33880</v>
      </c>
      <c r="J171" s="107">
        <v>-155186</v>
      </c>
      <c r="K171" s="107">
        <v>1114000</v>
      </c>
      <c r="L171" s="107">
        <v>-70123</v>
      </c>
      <c r="M171" s="107"/>
      <c r="N171" s="107">
        <v>-322873</v>
      </c>
      <c r="O171" s="107"/>
      <c r="P171" s="107"/>
      <c r="Q171" s="107"/>
      <c r="R171" s="107">
        <v>-59684</v>
      </c>
      <c r="S171" s="107">
        <v>817290</v>
      </c>
      <c r="T171" s="107"/>
      <c r="U171" s="107">
        <v>-26100</v>
      </c>
      <c r="V171" s="107">
        <v>26000</v>
      </c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>
        <v>-64869672.101362102</v>
      </c>
      <c r="AI171" s="107"/>
      <c r="AJ171" s="107">
        <v>-39427871.1390374</v>
      </c>
      <c r="AK171" s="107"/>
      <c r="AL171" s="107"/>
      <c r="AM171" s="107"/>
      <c r="AN171" s="107"/>
      <c r="AO171" s="107"/>
      <c r="AP171" s="108"/>
      <c r="AQ171" s="108"/>
      <c r="AR171" s="108"/>
      <c r="AS171" s="108"/>
      <c r="AT171" s="108">
        <v>353477901.75960052</v>
      </c>
    </row>
    <row r="172" spans="2:46" x14ac:dyDescent="0.35">
      <c r="B172" s="104" t="s">
        <v>466</v>
      </c>
      <c r="C172" s="109" t="s">
        <v>467</v>
      </c>
      <c r="D172" s="104" t="s">
        <v>377</v>
      </c>
      <c r="E172" s="110">
        <v>349085662.05000001</v>
      </c>
      <c r="F172" s="111">
        <v>-11056000</v>
      </c>
      <c r="G172" s="107"/>
      <c r="H172" s="107"/>
      <c r="I172" s="107">
        <v>-40000</v>
      </c>
      <c r="J172" s="107">
        <v>-48000</v>
      </c>
      <c r="K172" s="107">
        <v>2091000</v>
      </c>
      <c r="L172" s="107">
        <v>-423004.77</v>
      </c>
      <c r="M172" s="107"/>
      <c r="N172" s="107">
        <v>410678.2</v>
      </c>
      <c r="O172" s="107"/>
      <c r="P172" s="107"/>
      <c r="Q172" s="107"/>
      <c r="R172" s="107"/>
      <c r="S172" s="107"/>
      <c r="T172" s="107"/>
      <c r="U172" s="107">
        <v>-242000</v>
      </c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>
        <v>-53699840</v>
      </c>
      <c r="AI172" s="107"/>
      <c r="AJ172" s="107">
        <v>-32328930.52</v>
      </c>
      <c r="AK172" s="107"/>
      <c r="AL172" s="107"/>
      <c r="AM172" s="107"/>
      <c r="AN172" s="107"/>
      <c r="AO172" s="107"/>
      <c r="AP172" s="108"/>
      <c r="AQ172" s="108"/>
      <c r="AR172" s="108"/>
      <c r="AS172" s="108"/>
      <c r="AT172" s="108">
        <v>253749564.96000001</v>
      </c>
    </row>
    <row r="173" spans="2:46" x14ac:dyDescent="0.35">
      <c r="B173" s="104" t="s">
        <v>468</v>
      </c>
      <c r="C173" s="109" t="s">
        <v>469</v>
      </c>
      <c r="D173" s="104" t="s">
        <v>377</v>
      </c>
      <c r="E173" s="110">
        <v>254741535</v>
      </c>
      <c r="F173" s="111">
        <v>-6531783</v>
      </c>
      <c r="G173" s="107">
        <v>3163</v>
      </c>
      <c r="H173" s="107"/>
      <c r="I173" s="107">
        <v>-18265</v>
      </c>
      <c r="J173" s="107">
        <v>1992</v>
      </c>
      <c r="K173" s="107">
        <v>1754000</v>
      </c>
      <c r="L173" s="107">
        <v>-1161642</v>
      </c>
      <c r="M173" s="107"/>
      <c r="N173" s="107">
        <v>1364055</v>
      </c>
      <c r="O173" s="107"/>
      <c r="P173" s="107"/>
      <c r="Q173" s="107"/>
      <c r="R173" s="107">
        <v>-41145</v>
      </c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>
        <v>-19954087.530000001</v>
      </c>
      <c r="AI173" s="107"/>
      <c r="AJ173" s="107">
        <v>-3626264.42</v>
      </c>
      <c r="AK173" s="107"/>
      <c r="AL173" s="107"/>
      <c r="AM173" s="107"/>
      <c r="AN173" s="107"/>
      <c r="AO173" s="107"/>
      <c r="AP173" s="108"/>
      <c r="AQ173" s="108"/>
      <c r="AR173" s="108"/>
      <c r="AS173" s="108"/>
      <c r="AT173" s="108">
        <v>226531558.05000001</v>
      </c>
    </row>
    <row r="174" spans="2:46" x14ac:dyDescent="0.35">
      <c r="B174" s="104" t="s">
        <v>470</v>
      </c>
      <c r="C174" s="109" t="s">
        <v>471</v>
      </c>
      <c r="D174" s="104" t="s">
        <v>150</v>
      </c>
      <c r="E174" s="110">
        <v>226505000</v>
      </c>
      <c r="F174" s="111">
        <v>-13686000</v>
      </c>
      <c r="G174" s="107"/>
      <c r="H174" s="107">
        <v>-5224206</v>
      </c>
      <c r="I174" s="107">
        <v>-20000</v>
      </c>
      <c r="J174" s="107">
        <v>22000</v>
      </c>
      <c r="K174" s="107">
        <v>1087000</v>
      </c>
      <c r="L174" s="107"/>
      <c r="M174" s="107"/>
      <c r="N174" s="107"/>
      <c r="O174" s="107"/>
      <c r="P174" s="107"/>
      <c r="Q174" s="107"/>
      <c r="R174" s="107"/>
      <c r="S174" s="107"/>
      <c r="T174" s="107"/>
      <c r="U174" s="107">
        <v>-1553000</v>
      </c>
      <c r="V174" s="107">
        <v>1553000</v>
      </c>
      <c r="W174" s="107"/>
      <c r="X174" s="107"/>
      <c r="Y174" s="107"/>
      <c r="Z174" s="107">
        <v>-409137</v>
      </c>
      <c r="AA174" s="107"/>
      <c r="AB174" s="107"/>
      <c r="AC174" s="107"/>
      <c r="AD174" s="107"/>
      <c r="AE174" s="107"/>
      <c r="AF174" s="107"/>
      <c r="AG174" s="107">
        <v>-697346</v>
      </c>
      <c r="AH174" s="107">
        <v>-233935</v>
      </c>
      <c r="AI174" s="107">
        <v>-18638368</v>
      </c>
      <c r="AJ174" s="107">
        <v>-1250945</v>
      </c>
      <c r="AK174" s="107">
        <v>-1989782</v>
      </c>
      <c r="AL174" s="107">
        <v>-21715321</v>
      </c>
      <c r="AM174" s="107">
        <v>-494240</v>
      </c>
      <c r="AN174" s="107">
        <v>-3537008</v>
      </c>
      <c r="AO174" s="107"/>
      <c r="AP174" s="108"/>
      <c r="AQ174" s="108"/>
      <c r="AR174" s="108"/>
      <c r="AS174" s="108">
        <v>-81251151</v>
      </c>
      <c r="AT174" s="108">
        <v>78466561</v>
      </c>
    </row>
    <row r="175" spans="2:46" x14ac:dyDescent="0.35">
      <c r="B175" s="104" t="s">
        <v>472</v>
      </c>
      <c r="C175" s="109" t="s">
        <v>473</v>
      </c>
      <c r="D175" s="104" t="s">
        <v>130</v>
      </c>
      <c r="E175" s="110">
        <v>561880535.28999603</v>
      </c>
      <c r="F175" s="111">
        <v>-41066691.299999997</v>
      </c>
      <c r="G175" s="107"/>
      <c r="H175" s="107"/>
      <c r="I175" s="107">
        <v>-34156.14</v>
      </c>
      <c r="J175" s="107">
        <v>3929.35</v>
      </c>
      <c r="K175" s="107">
        <v>7850036.3700000001</v>
      </c>
      <c r="L175" s="107">
        <v>-9934.2199999999993</v>
      </c>
      <c r="M175" s="107"/>
      <c r="N175" s="107">
        <v>-810501.87</v>
      </c>
      <c r="O175" s="107"/>
      <c r="P175" s="107"/>
      <c r="Q175" s="107"/>
      <c r="R175" s="107">
        <v>-1134640.2</v>
      </c>
      <c r="S175" s="107">
        <v>759960.36</v>
      </c>
      <c r="T175" s="107"/>
      <c r="U175" s="107">
        <v>-7226059.2599999998</v>
      </c>
      <c r="V175" s="107">
        <v>7006135.71</v>
      </c>
      <c r="W175" s="107"/>
      <c r="X175" s="107"/>
      <c r="Y175" s="107"/>
      <c r="Z175" s="107">
        <v>-10214581.4511151</v>
      </c>
      <c r="AA175" s="107">
        <v>-303344.99</v>
      </c>
      <c r="AB175" s="107"/>
      <c r="AC175" s="107">
        <v>-79505.919999999998</v>
      </c>
      <c r="AD175" s="107"/>
      <c r="AE175" s="107"/>
      <c r="AF175" s="107"/>
      <c r="AG175" s="107">
        <v>-11726397.061825899</v>
      </c>
      <c r="AH175" s="107">
        <v>-204708.37852602999</v>
      </c>
      <c r="AI175" s="107"/>
      <c r="AJ175" s="107"/>
      <c r="AK175" s="107">
        <v>-155437.19235637999</v>
      </c>
      <c r="AL175" s="107">
        <v>-1929643.5582292201</v>
      </c>
      <c r="AM175" s="107">
        <v>-1846591.04025052</v>
      </c>
      <c r="AN175" s="107">
        <v>-1371091.8194289999</v>
      </c>
      <c r="AO175" s="107"/>
      <c r="AP175" s="108"/>
      <c r="AQ175" s="108"/>
      <c r="AR175" s="108"/>
      <c r="AS175" s="108">
        <v>-237901.13</v>
      </c>
      <c r="AT175" s="108">
        <v>499149411.54826385</v>
      </c>
    </row>
    <row r="176" spans="2:46" x14ac:dyDescent="0.35">
      <c r="B176" s="104" t="s">
        <v>474</v>
      </c>
      <c r="C176" s="109" t="s">
        <v>475</v>
      </c>
      <c r="D176" s="104" t="s">
        <v>150</v>
      </c>
      <c r="E176" s="110">
        <v>187618000</v>
      </c>
      <c r="F176" s="111">
        <v>-10984000</v>
      </c>
      <c r="G176" s="107"/>
      <c r="H176" s="107">
        <v>-1813622</v>
      </c>
      <c r="I176" s="107">
        <v>-80000</v>
      </c>
      <c r="J176" s="107">
        <v>1548000</v>
      </c>
      <c r="K176" s="107">
        <v>1523000</v>
      </c>
      <c r="L176" s="107">
        <v>23000</v>
      </c>
      <c r="M176" s="107"/>
      <c r="N176" s="107">
        <v>660000</v>
      </c>
      <c r="O176" s="107"/>
      <c r="P176" s="107"/>
      <c r="Q176" s="107"/>
      <c r="R176" s="107"/>
      <c r="S176" s="107"/>
      <c r="T176" s="107"/>
      <c r="U176" s="107">
        <v>-943068</v>
      </c>
      <c r="V176" s="107">
        <v>940000</v>
      </c>
      <c r="W176" s="107"/>
      <c r="X176" s="107"/>
      <c r="Y176" s="107"/>
      <c r="Z176" s="107">
        <v>-3146663</v>
      </c>
      <c r="AA176" s="107"/>
      <c r="AB176" s="107"/>
      <c r="AC176" s="107"/>
      <c r="AD176" s="107"/>
      <c r="AE176" s="107"/>
      <c r="AF176" s="107"/>
      <c r="AG176" s="107">
        <v>-709630.87358575</v>
      </c>
      <c r="AH176" s="107"/>
      <c r="AI176" s="107">
        <v>-12271664.3391679</v>
      </c>
      <c r="AJ176" s="107"/>
      <c r="AK176" s="107"/>
      <c r="AL176" s="107">
        <v>-21319988.910901599</v>
      </c>
      <c r="AM176" s="107"/>
      <c r="AN176" s="107">
        <v>-748127.47</v>
      </c>
      <c r="AO176" s="107">
        <v>-109000</v>
      </c>
      <c r="AP176" s="108"/>
      <c r="AQ176" s="108"/>
      <c r="AR176" s="108"/>
      <c r="AS176" s="108">
        <v>-3206096.68118328</v>
      </c>
      <c r="AT176" s="108">
        <v>136980138.72516146</v>
      </c>
    </row>
    <row r="177" spans="2:46" x14ac:dyDescent="0.35">
      <c r="B177" s="104" t="s">
        <v>476</v>
      </c>
      <c r="C177" s="109" t="s">
        <v>477</v>
      </c>
      <c r="D177" s="104" t="s">
        <v>130</v>
      </c>
      <c r="E177" s="110">
        <v>666942000</v>
      </c>
      <c r="F177" s="111">
        <v>-44164000</v>
      </c>
      <c r="G177" s="107"/>
      <c r="H177" s="107">
        <v>-1998378.03</v>
      </c>
      <c r="I177" s="107">
        <v>-105000</v>
      </c>
      <c r="J177" s="107">
        <v>8045000</v>
      </c>
      <c r="K177" s="107">
        <v>4152000</v>
      </c>
      <c r="L177" s="107">
        <v>221000</v>
      </c>
      <c r="M177" s="107"/>
      <c r="N177" s="107">
        <v>1165000</v>
      </c>
      <c r="O177" s="107"/>
      <c r="P177" s="107"/>
      <c r="Q177" s="107"/>
      <c r="R177" s="107">
        <v>-452000</v>
      </c>
      <c r="S177" s="107">
        <v>636000</v>
      </c>
      <c r="T177" s="107"/>
      <c r="U177" s="107">
        <v>-4609000</v>
      </c>
      <c r="V177" s="107">
        <v>4269000</v>
      </c>
      <c r="W177" s="107"/>
      <c r="X177" s="107"/>
      <c r="Y177" s="107"/>
      <c r="Z177" s="107">
        <v>-8254087.6500000004</v>
      </c>
      <c r="AA177" s="107"/>
      <c r="AB177" s="107"/>
      <c r="AC177" s="107">
        <v>-455659.54</v>
      </c>
      <c r="AD177" s="107"/>
      <c r="AE177" s="107"/>
      <c r="AF177" s="107">
        <v>-252677</v>
      </c>
      <c r="AG177" s="107">
        <v>-10155501</v>
      </c>
      <c r="AH177" s="107">
        <v>-9678</v>
      </c>
      <c r="AI177" s="107">
        <v>-192636</v>
      </c>
      <c r="AJ177" s="107"/>
      <c r="AK177" s="107"/>
      <c r="AL177" s="107">
        <v>-34965</v>
      </c>
      <c r="AM177" s="107">
        <v>-951111</v>
      </c>
      <c r="AN177" s="107">
        <v>-582127</v>
      </c>
      <c r="AO177" s="107"/>
      <c r="AP177" s="108"/>
      <c r="AQ177" s="108"/>
      <c r="AR177" s="108"/>
      <c r="AS177" s="108">
        <v>-23822</v>
      </c>
      <c r="AT177" s="108">
        <v>613189357.78000009</v>
      </c>
    </row>
    <row r="178" spans="2:46" x14ac:dyDescent="0.35">
      <c r="B178" s="104" t="s">
        <v>478</v>
      </c>
      <c r="C178" s="109" t="s">
        <v>479</v>
      </c>
      <c r="D178" s="104" t="s">
        <v>150</v>
      </c>
      <c r="E178" s="110">
        <v>290037540</v>
      </c>
      <c r="F178" s="111">
        <v>-15385805</v>
      </c>
      <c r="G178" s="107"/>
      <c r="H178" s="107">
        <v>-15213685</v>
      </c>
      <c r="I178" s="107">
        <v>-39160</v>
      </c>
      <c r="J178" s="107"/>
      <c r="K178" s="107">
        <v>2070000</v>
      </c>
      <c r="L178" s="107">
        <v>-1154032</v>
      </c>
      <c r="M178" s="107"/>
      <c r="N178" s="107">
        <v>1212986</v>
      </c>
      <c r="O178" s="107"/>
      <c r="P178" s="107"/>
      <c r="Q178" s="107"/>
      <c r="R178" s="107"/>
      <c r="S178" s="107">
        <v>19197</v>
      </c>
      <c r="T178" s="107"/>
      <c r="U178" s="107">
        <v>-4733000</v>
      </c>
      <c r="V178" s="107">
        <v>303927</v>
      </c>
      <c r="W178" s="107"/>
      <c r="X178" s="107"/>
      <c r="Y178" s="107"/>
      <c r="Z178" s="107">
        <v>-159303</v>
      </c>
      <c r="AA178" s="107">
        <v>-256198</v>
      </c>
      <c r="AB178" s="107"/>
      <c r="AC178" s="107"/>
      <c r="AD178" s="107"/>
      <c r="AE178" s="107"/>
      <c r="AF178" s="107">
        <v>-3531290</v>
      </c>
      <c r="AG178" s="107">
        <v>-591017</v>
      </c>
      <c r="AH178" s="107">
        <v>-253269</v>
      </c>
      <c r="AI178" s="107">
        <v>-11939458</v>
      </c>
      <c r="AJ178" s="107"/>
      <c r="AK178" s="107"/>
      <c r="AL178" s="107">
        <v>-3046736</v>
      </c>
      <c r="AM178" s="107"/>
      <c r="AN178" s="107">
        <v>-5405278</v>
      </c>
      <c r="AO178" s="107">
        <v>590000</v>
      </c>
      <c r="AP178" s="108"/>
      <c r="AQ178" s="108"/>
      <c r="AR178" s="108"/>
      <c r="AS178" s="108"/>
      <c r="AT178" s="108">
        <v>232525419</v>
      </c>
    </row>
    <row r="179" spans="2:46" x14ac:dyDescent="0.35">
      <c r="B179" s="104" t="s">
        <v>480</v>
      </c>
      <c r="C179" s="109" t="s">
        <v>481</v>
      </c>
      <c r="D179" s="104" t="s">
        <v>130</v>
      </c>
      <c r="E179" s="110">
        <v>878806681</v>
      </c>
      <c r="F179" s="111">
        <v>-65985350</v>
      </c>
      <c r="G179" s="107"/>
      <c r="H179" s="107">
        <v>-1863191</v>
      </c>
      <c r="I179" s="107">
        <v>-28592</v>
      </c>
      <c r="J179" s="107">
        <v>2275530</v>
      </c>
      <c r="K179" s="107">
        <v>5790000</v>
      </c>
      <c r="L179" s="107"/>
      <c r="M179" s="107"/>
      <c r="N179" s="107">
        <v>-230742831</v>
      </c>
      <c r="O179" s="107">
        <v>4800000</v>
      </c>
      <c r="P179" s="107"/>
      <c r="Q179" s="107"/>
      <c r="R179" s="107">
        <v>-247010</v>
      </c>
      <c r="S179" s="107">
        <v>47045</v>
      </c>
      <c r="T179" s="107"/>
      <c r="U179" s="107">
        <v>-1963000</v>
      </c>
      <c r="V179" s="107">
        <v>2014000</v>
      </c>
      <c r="W179" s="107"/>
      <c r="X179" s="107"/>
      <c r="Y179" s="107"/>
      <c r="Z179" s="107">
        <v>1661911</v>
      </c>
      <c r="AA179" s="107"/>
      <c r="AB179" s="107"/>
      <c r="AC179" s="107">
        <v>-7065455</v>
      </c>
      <c r="AD179" s="107">
        <v>-6156804.3297828399</v>
      </c>
      <c r="AE179" s="107"/>
      <c r="AF179" s="107"/>
      <c r="AG179" s="107">
        <v>-9750499.0004299805</v>
      </c>
      <c r="AH179" s="107">
        <v>-742060.17145400995</v>
      </c>
      <c r="AI179" s="107"/>
      <c r="AJ179" s="107"/>
      <c r="AK179" s="107">
        <v>-523718.75454577</v>
      </c>
      <c r="AL179" s="107">
        <v>-11505058.4943342</v>
      </c>
      <c r="AM179" s="107">
        <v>-141635.96598976999</v>
      </c>
      <c r="AN179" s="107"/>
      <c r="AO179" s="107"/>
      <c r="AP179" s="108"/>
      <c r="AQ179" s="108"/>
      <c r="AR179" s="108"/>
      <c r="AS179" s="108"/>
      <c r="AT179" s="108">
        <v>558679961.28346348</v>
      </c>
    </row>
    <row r="180" spans="2:46" x14ac:dyDescent="0.35">
      <c r="B180" s="104" t="s">
        <v>482</v>
      </c>
      <c r="C180" s="109" t="s">
        <v>483</v>
      </c>
      <c r="D180" s="104" t="s">
        <v>130</v>
      </c>
      <c r="E180" s="110">
        <v>618927611</v>
      </c>
      <c r="F180" s="111">
        <v>-33884430</v>
      </c>
      <c r="G180" s="107">
        <v>0</v>
      </c>
      <c r="H180" s="107"/>
      <c r="I180" s="107">
        <v>-25356</v>
      </c>
      <c r="J180" s="107">
        <v>890936</v>
      </c>
      <c r="K180" s="107">
        <v>4285000</v>
      </c>
      <c r="L180" s="107">
        <v>91142</v>
      </c>
      <c r="M180" s="107"/>
      <c r="N180" s="107">
        <v>2730000</v>
      </c>
      <c r="O180" s="107"/>
      <c r="P180" s="107"/>
      <c r="Q180" s="107"/>
      <c r="R180" s="107">
        <v>-331000</v>
      </c>
      <c r="S180" s="107">
        <v>201397</v>
      </c>
      <c r="T180" s="107"/>
      <c r="U180" s="107">
        <v>-5258300</v>
      </c>
      <c r="V180" s="107">
        <v>4799000</v>
      </c>
      <c r="W180" s="107"/>
      <c r="X180" s="107"/>
      <c r="Y180" s="107"/>
      <c r="Z180" s="107"/>
      <c r="AA180" s="107">
        <v>-63774</v>
      </c>
      <c r="AB180" s="107"/>
      <c r="AC180" s="107"/>
      <c r="AD180" s="107">
        <v>-3690673.9352274099</v>
      </c>
      <c r="AE180" s="107"/>
      <c r="AF180" s="107">
        <v>-5234415.80754398</v>
      </c>
      <c r="AG180" s="107">
        <v>-8271024.8099999996</v>
      </c>
      <c r="AH180" s="107">
        <v>-587569.99289273005</v>
      </c>
      <c r="AI180" s="107"/>
      <c r="AJ180" s="107">
        <v>-2376094.28743314</v>
      </c>
      <c r="AK180" s="107">
        <v>-5288347.79186414</v>
      </c>
      <c r="AL180" s="107"/>
      <c r="AM180" s="107">
        <v>-1975890.5331963</v>
      </c>
      <c r="AN180" s="107"/>
      <c r="AO180" s="107">
        <v>-140000</v>
      </c>
      <c r="AP180" s="108"/>
      <c r="AQ180" s="108"/>
      <c r="AR180" s="108"/>
      <c r="AS180" s="108">
        <v>-26000</v>
      </c>
      <c r="AT180" s="108">
        <v>564772208.84184229</v>
      </c>
    </row>
    <row r="181" spans="2:46" x14ac:dyDescent="0.35">
      <c r="B181" s="104" t="s">
        <v>484</v>
      </c>
      <c r="C181" s="109" t="s">
        <v>485</v>
      </c>
      <c r="D181" s="104" t="s">
        <v>150</v>
      </c>
      <c r="E181" s="110">
        <v>179932718.919999</v>
      </c>
      <c r="F181" s="111">
        <v>-11457551.59</v>
      </c>
      <c r="G181" s="107"/>
      <c r="H181" s="107"/>
      <c r="I181" s="107">
        <v>-21382.81</v>
      </c>
      <c r="J181" s="107">
        <v>2092794.96</v>
      </c>
      <c r="K181" s="107">
        <v>1779088.58</v>
      </c>
      <c r="L181" s="107"/>
      <c r="M181" s="107"/>
      <c r="N181" s="107">
        <v>-770979.49</v>
      </c>
      <c r="O181" s="107">
        <v>60500</v>
      </c>
      <c r="P181" s="107"/>
      <c r="Q181" s="107"/>
      <c r="R181" s="107"/>
      <c r="S181" s="107"/>
      <c r="T181" s="107"/>
      <c r="U181" s="107">
        <v>-250337.91</v>
      </c>
      <c r="V181" s="107">
        <v>227000</v>
      </c>
      <c r="W181" s="107"/>
      <c r="X181" s="107"/>
      <c r="Y181" s="107"/>
      <c r="Z181" s="107">
        <v>-112873.19</v>
      </c>
      <c r="AA181" s="107">
        <v>-1113944.42</v>
      </c>
      <c r="AB181" s="107"/>
      <c r="AC181" s="107"/>
      <c r="AD181" s="107"/>
      <c r="AE181" s="107"/>
      <c r="AF181" s="107"/>
      <c r="AG181" s="107">
        <v>-703724.29959444003</v>
      </c>
      <c r="AH181" s="107"/>
      <c r="AI181" s="107">
        <v>-5331736.5776675604</v>
      </c>
      <c r="AJ181" s="107"/>
      <c r="AK181" s="107"/>
      <c r="AL181" s="107">
        <v>-12145641.2361681</v>
      </c>
      <c r="AM181" s="107"/>
      <c r="AN181" s="107">
        <v>-7572323.1570183504</v>
      </c>
      <c r="AO181" s="107"/>
      <c r="AP181" s="108"/>
      <c r="AQ181" s="108"/>
      <c r="AR181" s="108"/>
      <c r="AS181" s="108"/>
      <c r="AT181" s="108">
        <v>144611607.77955055</v>
      </c>
    </row>
    <row r="182" spans="2:46" x14ac:dyDescent="0.35">
      <c r="B182" s="104" t="s">
        <v>486</v>
      </c>
      <c r="C182" s="109" t="s">
        <v>487</v>
      </c>
      <c r="D182" s="104" t="s">
        <v>130</v>
      </c>
      <c r="E182" s="110">
        <v>743461000</v>
      </c>
      <c r="F182" s="111">
        <v>-81199000</v>
      </c>
      <c r="G182" s="107">
        <v>-381574</v>
      </c>
      <c r="H182" s="107">
        <v>0</v>
      </c>
      <c r="I182" s="107">
        <v>-74000</v>
      </c>
      <c r="J182" s="107">
        <v>226000</v>
      </c>
      <c r="K182" s="107">
        <v>7636000</v>
      </c>
      <c r="L182" s="107">
        <v>196000</v>
      </c>
      <c r="M182" s="107">
        <v>0</v>
      </c>
      <c r="N182" s="107">
        <v>-9411000</v>
      </c>
      <c r="O182" s="107">
        <v>0</v>
      </c>
      <c r="P182" s="107">
        <v>0</v>
      </c>
      <c r="Q182" s="107">
        <v>0</v>
      </c>
      <c r="R182" s="107">
        <v>-553000</v>
      </c>
      <c r="S182" s="107">
        <v>1639000</v>
      </c>
      <c r="T182" s="107">
        <v>0</v>
      </c>
      <c r="U182" s="107">
        <v>-17071000</v>
      </c>
      <c r="V182" s="107">
        <v>21589000</v>
      </c>
      <c r="W182" s="107">
        <v>0</v>
      </c>
      <c r="X182" s="107">
        <v>0</v>
      </c>
      <c r="Y182" s="107">
        <v>0</v>
      </c>
      <c r="Z182" s="107">
        <v>0</v>
      </c>
      <c r="AA182" s="107">
        <v>-931952</v>
      </c>
      <c r="AB182" s="107">
        <v>0</v>
      </c>
      <c r="AC182" s="107">
        <v>0</v>
      </c>
      <c r="AD182" s="107"/>
      <c r="AE182" s="107">
        <v>-10810338.4108663</v>
      </c>
      <c r="AF182" s="107"/>
      <c r="AG182" s="107">
        <v>-13465776.2058143</v>
      </c>
      <c r="AH182" s="107"/>
      <c r="AI182" s="107"/>
      <c r="AJ182" s="107"/>
      <c r="AK182" s="107"/>
      <c r="AL182" s="107"/>
      <c r="AM182" s="107">
        <v>-899223.55064289004</v>
      </c>
      <c r="AN182" s="107">
        <v>-3959528.3994865599</v>
      </c>
      <c r="AO182" s="107"/>
      <c r="AP182" s="108">
        <v>-249026.9</v>
      </c>
      <c r="AQ182" s="108"/>
      <c r="AR182" s="108">
        <v>-7477097.7423340501</v>
      </c>
      <c r="AS182" s="108">
        <v>-6311811.7613035012</v>
      </c>
      <c r="AT182" s="108">
        <v>621952671.02955234</v>
      </c>
    </row>
    <row r="183" spans="2:46" x14ac:dyDescent="0.35">
      <c r="B183" s="104" t="s">
        <v>488</v>
      </c>
      <c r="C183" s="109" t="s">
        <v>489</v>
      </c>
      <c r="D183" s="104" t="s">
        <v>130</v>
      </c>
      <c r="E183" s="110">
        <v>598644714</v>
      </c>
      <c r="F183" s="111">
        <v>-35677353</v>
      </c>
      <c r="G183" s="107"/>
      <c r="H183" s="107"/>
      <c r="I183" s="107">
        <v>-81673</v>
      </c>
      <c r="J183" s="107">
        <v>13489672</v>
      </c>
      <c r="K183" s="107">
        <v>1741438</v>
      </c>
      <c r="L183" s="107">
        <v>448659</v>
      </c>
      <c r="M183" s="107"/>
      <c r="N183" s="107">
        <v>-5867851</v>
      </c>
      <c r="O183" s="107"/>
      <c r="P183" s="107"/>
      <c r="Q183" s="107"/>
      <c r="R183" s="107">
        <v>-421420</v>
      </c>
      <c r="S183" s="107">
        <v>1316860</v>
      </c>
      <c r="T183" s="107"/>
      <c r="U183" s="107">
        <v>-7433143</v>
      </c>
      <c r="V183" s="107">
        <v>6113630</v>
      </c>
      <c r="W183" s="107"/>
      <c r="X183" s="107"/>
      <c r="Y183" s="107"/>
      <c r="Z183" s="107">
        <v>3575795</v>
      </c>
      <c r="AA183" s="107"/>
      <c r="AB183" s="107">
        <v>40378</v>
      </c>
      <c r="AC183" s="107">
        <v>-879075</v>
      </c>
      <c r="AD183" s="107">
        <v>-2226028.7343218802</v>
      </c>
      <c r="AE183" s="107"/>
      <c r="AF183" s="107">
        <v>-7956732.57530165</v>
      </c>
      <c r="AG183" s="107">
        <v>-13084329.4993058</v>
      </c>
      <c r="AH183" s="107"/>
      <c r="AI183" s="107"/>
      <c r="AJ183" s="107"/>
      <c r="AK183" s="107">
        <v>-1273060.0915053301</v>
      </c>
      <c r="AL183" s="107">
        <v>-6995399.7094842</v>
      </c>
      <c r="AM183" s="107">
        <v>-14095.49447824</v>
      </c>
      <c r="AN183" s="107">
        <v>-2216663.5484712999</v>
      </c>
      <c r="AO183" s="107">
        <v>-451986</v>
      </c>
      <c r="AP183" s="108"/>
      <c r="AQ183" s="108"/>
      <c r="AR183" s="108"/>
      <c r="AS183" s="108">
        <v>-436158</v>
      </c>
      <c r="AT183" s="108">
        <v>540356177.34713161</v>
      </c>
    </row>
    <row r="184" spans="2:46" x14ac:dyDescent="0.35">
      <c r="B184" s="104" t="s">
        <v>490</v>
      </c>
      <c r="C184" s="109" t="s">
        <v>491</v>
      </c>
      <c r="D184" s="104" t="s">
        <v>130</v>
      </c>
      <c r="E184" s="110">
        <v>559451440</v>
      </c>
      <c r="F184" s="111">
        <v>-40309000</v>
      </c>
      <c r="G184" s="107"/>
      <c r="H184" s="107">
        <v>-6269544</v>
      </c>
      <c r="I184" s="107">
        <v>-207000</v>
      </c>
      <c r="J184" s="107">
        <v>9692510</v>
      </c>
      <c r="K184" s="107">
        <v>6597000</v>
      </c>
      <c r="L184" s="107">
        <v>70000</v>
      </c>
      <c r="M184" s="107"/>
      <c r="N184" s="107">
        <v>5725000</v>
      </c>
      <c r="O184" s="107"/>
      <c r="P184" s="107"/>
      <c r="Q184" s="107"/>
      <c r="R184" s="107">
        <v>-1817000</v>
      </c>
      <c r="S184" s="107">
        <v>6858000</v>
      </c>
      <c r="T184" s="107"/>
      <c r="U184" s="107">
        <v>-871000</v>
      </c>
      <c r="V184" s="107">
        <v>831000</v>
      </c>
      <c r="W184" s="107"/>
      <c r="X184" s="107"/>
      <c r="Y184" s="107"/>
      <c r="Z184" s="107">
        <v>-2991668</v>
      </c>
      <c r="AA184" s="107"/>
      <c r="AB184" s="107"/>
      <c r="AC184" s="107"/>
      <c r="AD184" s="107">
        <v>-3428152</v>
      </c>
      <c r="AE184" s="107"/>
      <c r="AF184" s="107">
        <v>-331120</v>
      </c>
      <c r="AG184" s="107">
        <v>-10600298</v>
      </c>
      <c r="AH184" s="107">
        <v>-1849813</v>
      </c>
      <c r="AI184" s="107">
        <v>-222013</v>
      </c>
      <c r="AJ184" s="107"/>
      <c r="AK184" s="107">
        <v>-503211</v>
      </c>
      <c r="AL184" s="107">
        <v>-360506</v>
      </c>
      <c r="AM184" s="107">
        <v>-5160840</v>
      </c>
      <c r="AN184" s="107">
        <v>-15288464</v>
      </c>
      <c r="AO184" s="107">
        <v>-60000</v>
      </c>
      <c r="AP184" s="108"/>
      <c r="AQ184" s="108"/>
      <c r="AR184" s="108"/>
      <c r="AS184" s="108">
        <v>-1205672</v>
      </c>
      <c r="AT184" s="108">
        <v>497749649</v>
      </c>
    </row>
    <row r="185" spans="2:46" x14ac:dyDescent="0.35">
      <c r="B185" s="104" t="s">
        <v>492</v>
      </c>
      <c r="C185" s="109" t="s">
        <v>493</v>
      </c>
      <c r="D185" s="104" t="s">
        <v>130</v>
      </c>
      <c r="E185" s="110">
        <v>679571492.36000001</v>
      </c>
      <c r="F185" s="111">
        <v>-48322033.630000003</v>
      </c>
      <c r="G185" s="107">
        <v>0</v>
      </c>
      <c r="H185" s="107">
        <v>0</v>
      </c>
      <c r="I185" s="107">
        <v>-102958.16</v>
      </c>
      <c r="J185" s="107">
        <v>8232047.1100000003</v>
      </c>
      <c r="K185" s="107">
        <v>2912104.44</v>
      </c>
      <c r="L185" s="107">
        <v>26023.72</v>
      </c>
      <c r="M185" s="107">
        <v>0</v>
      </c>
      <c r="N185" s="107">
        <v>10685359.85</v>
      </c>
      <c r="O185" s="107">
        <v>0</v>
      </c>
      <c r="P185" s="107">
        <v>0</v>
      </c>
      <c r="Q185" s="107">
        <v>0</v>
      </c>
      <c r="R185" s="107">
        <v>-424649.77</v>
      </c>
      <c r="S185" s="107">
        <v>125199.13</v>
      </c>
      <c r="T185" s="107">
        <v>0</v>
      </c>
      <c r="U185" s="107">
        <v>-8532000</v>
      </c>
      <c r="V185" s="107">
        <v>8741398</v>
      </c>
      <c r="W185" s="107">
        <v>0</v>
      </c>
      <c r="X185" s="107">
        <v>0</v>
      </c>
      <c r="Y185" s="107">
        <v>0</v>
      </c>
      <c r="Z185" s="107">
        <v>-344135</v>
      </c>
      <c r="AA185" s="107">
        <v>0</v>
      </c>
      <c r="AB185" s="107">
        <v>0</v>
      </c>
      <c r="AC185" s="107">
        <v>0</v>
      </c>
      <c r="AD185" s="107">
        <v>-1529399.31967523</v>
      </c>
      <c r="AE185" s="107"/>
      <c r="AF185" s="107">
        <v>-292615.08920264</v>
      </c>
      <c r="AG185" s="107">
        <v>-11211579.0484102</v>
      </c>
      <c r="AH185" s="107">
        <v>-951246.79928399995</v>
      </c>
      <c r="AI185" s="107"/>
      <c r="AJ185" s="107"/>
      <c r="AK185" s="107"/>
      <c r="AL185" s="107">
        <v>-1107056.77719155</v>
      </c>
      <c r="AM185" s="107">
        <v>-601786.42689007998</v>
      </c>
      <c r="AN185" s="107">
        <v>-4064887.7649135101</v>
      </c>
      <c r="AO185" s="107"/>
      <c r="AP185" s="108"/>
      <c r="AQ185" s="108"/>
      <c r="AR185" s="108"/>
      <c r="AS185" s="108"/>
      <c r="AT185" s="108">
        <v>632809276.82443285</v>
      </c>
    </row>
    <row r="186" spans="2:46" x14ac:dyDescent="0.35">
      <c r="B186" s="104" t="s">
        <v>494</v>
      </c>
      <c r="C186" s="109" t="s">
        <v>495</v>
      </c>
      <c r="D186" s="104" t="s">
        <v>150</v>
      </c>
      <c r="E186" s="110">
        <v>358979183.20528799</v>
      </c>
      <c r="F186" s="111">
        <v>-17665307.169071399</v>
      </c>
      <c r="G186" s="107"/>
      <c r="H186" s="107"/>
      <c r="I186" s="107">
        <v>-27102.171910329998</v>
      </c>
      <c r="J186" s="107">
        <v>5601344.5189646604</v>
      </c>
      <c r="K186" s="107">
        <v>1920632.31</v>
      </c>
      <c r="L186" s="107">
        <v>-89396.612659039994</v>
      </c>
      <c r="M186" s="107"/>
      <c r="N186" s="107">
        <v>-3837608.41</v>
      </c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>
        <v>-1036668.99276658</v>
      </c>
      <c r="AA186" s="107">
        <v>-42491885.4796867</v>
      </c>
      <c r="AB186" s="107"/>
      <c r="AC186" s="107"/>
      <c r="AD186" s="107"/>
      <c r="AE186" s="107"/>
      <c r="AF186" s="107"/>
      <c r="AG186" s="107"/>
      <c r="AH186" s="107">
        <v>-1498408.7342799101</v>
      </c>
      <c r="AI186" s="107"/>
      <c r="AJ186" s="107"/>
      <c r="AK186" s="107"/>
      <c r="AL186" s="107">
        <v>-18113935.810479701</v>
      </c>
      <c r="AM186" s="107"/>
      <c r="AN186" s="107">
        <v>-8093237.7136103204</v>
      </c>
      <c r="AO186" s="107"/>
      <c r="AP186" s="108"/>
      <c r="AQ186" s="108"/>
      <c r="AR186" s="108"/>
      <c r="AS186" s="108"/>
      <c r="AT186" s="108">
        <v>273647608.9397887</v>
      </c>
    </row>
    <row r="187" spans="2:46" x14ac:dyDescent="0.35">
      <c r="B187" s="104" t="s">
        <v>496</v>
      </c>
      <c r="C187" s="109" t="s">
        <v>497</v>
      </c>
      <c r="D187" s="104" t="s">
        <v>150</v>
      </c>
      <c r="E187" s="110">
        <v>451344000</v>
      </c>
      <c r="F187" s="111">
        <v>-36410000</v>
      </c>
      <c r="G187" s="107">
        <v>2798000</v>
      </c>
      <c r="H187" s="107">
        <v>-31799000</v>
      </c>
      <c r="I187" s="107">
        <v>-44000</v>
      </c>
      <c r="J187" s="107">
        <v>602000</v>
      </c>
      <c r="K187" s="107">
        <v>4904000</v>
      </c>
      <c r="L187" s="107">
        <v>2000</v>
      </c>
      <c r="M187" s="107"/>
      <c r="N187" s="107">
        <v>-1502000</v>
      </c>
      <c r="O187" s="107"/>
      <c r="P187" s="107"/>
      <c r="Q187" s="107"/>
      <c r="R187" s="107"/>
      <c r="S187" s="107"/>
      <c r="T187" s="107"/>
      <c r="U187" s="107">
        <v>-5402000</v>
      </c>
      <c r="V187" s="107">
        <v>223000</v>
      </c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>
        <v>-2150083.7804157599</v>
      </c>
      <c r="AG187" s="107">
        <v>-452263.86</v>
      </c>
      <c r="AH187" s="107">
        <v>-589007.32753506</v>
      </c>
      <c r="AI187" s="107">
        <v>-233354.1055381</v>
      </c>
      <c r="AJ187" s="107"/>
      <c r="AK187" s="107"/>
      <c r="AL187" s="107">
        <v>-26504794.103024401</v>
      </c>
      <c r="AM187" s="107">
        <v>-9079185.0478375498</v>
      </c>
      <c r="AN187" s="107"/>
      <c r="AO187" s="107"/>
      <c r="AP187" s="108"/>
      <c r="AQ187" s="108"/>
      <c r="AR187" s="108"/>
      <c r="AS187" s="108"/>
      <c r="AT187" s="108">
        <v>345707311.77564913</v>
      </c>
    </row>
    <row r="188" spans="2:46" x14ac:dyDescent="0.35">
      <c r="B188" s="104" t="s">
        <v>498</v>
      </c>
      <c r="C188" s="109" t="s">
        <v>499</v>
      </c>
      <c r="D188" s="104" t="s">
        <v>130</v>
      </c>
      <c r="E188" s="110">
        <v>545023469</v>
      </c>
      <c r="F188" s="111">
        <v>-41904824</v>
      </c>
      <c r="G188" s="107"/>
      <c r="H188" s="107"/>
      <c r="I188" s="107">
        <v>-15769</v>
      </c>
      <c r="J188" s="107">
        <v>-4036</v>
      </c>
      <c r="K188" s="107">
        <v>6694000</v>
      </c>
      <c r="L188" s="107">
        <v>98862</v>
      </c>
      <c r="M188" s="107"/>
      <c r="N188" s="107">
        <v>-5513683</v>
      </c>
      <c r="O188" s="107"/>
      <c r="P188" s="107"/>
      <c r="Q188" s="107"/>
      <c r="R188" s="107">
        <v>-961514</v>
      </c>
      <c r="S188" s="107">
        <v>1139613</v>
      </c>
      <c r="T188" s="107"/>
      <c r="U188" s="107">
        <v>-8826917</v>
      </c>
      <c r="V188" s="107">
        <v>8826000</v>
      </c>
      <c r="W188" s="107"/>
      <c r="X188" s="107"/>
      <c r="Y188" s="107"/>
      <c r="Z188" s="107"/>
      <c r="AA188" s="107"/>
      <c r="AB188" s="107"/>
      <c r="AC188" s="107"/>
      <c r="AD188" s="107">
        <v>-2965024.00925925</v>
      </c>
      <c r="AE188" s="107">
        <v>-160332.38888744</v>
      </c>
      <c r="AF188" s="107"/>
      <c r="AG188" s="107">
        <v>-13210808.826396201</v>
      </c>
      <c r="AH188" s="107"/>
      <c r="AI188" s="107"/>
      <c r="AJ188" s="107"/>
      <c r="AK188" s="107"/>
      <c r="AL188" s="107">
        <v>-98943.604754679996</v>
      </c>
      <c r="AM188" s="107">
        <v>-37466716.711972401</v>
      </c>
      <c r="AN188" s="107"/>
      <c r="AO188" s="107"/>
      <c r="AP188" s="108"/>
      <c r="AQ188" s="108"/>
      <c r="AR188" s="108"/>
      <c r="AS188" s="108"/>
      <c r="AT188" s="108">
        <v>450653375.45873004</v>
      </c>
    </row>
    <row r="189" spans="2:46" x14ac:dyDescent="0.35">
      <c r="B189" s="104" t="s">
        <v>500</v>
      </c>
      <c r="C189" s="109" t="s">
        <v>501</v>
      </c>
      <c r="D189" s="104" t="s">
        <v>150</v>
      </c>
      <c r="E189" s="110">
        <v>323650072.93999898</v>
      </c>
      <c r="F189" s="111">
        <v>-22274524.02</v>
      </c>
      <c r="G189" s="107"/>
      <c r="H189" s="107"/>
      <c r="I189" s="107">
        <v>-51156.22</v>
      </c>
      <c r="J189" s="107">
        <v>-118018.73</v>
      </c>
      <c r="K189" s="107">
        <v>1835000</v>
      </c>
      <c r="L189" s="107">
        <v>-1127936.1299999999</v>
      </c>
      <c r="M189" s="107"/>
      <c r="N189" s="107">
        <v>-5129758.92</v>
      </c>
      <c r="O189" s="107"/>
      <c r="P189" s="107"/>
      <c r="Q189" s="107"/>
      <c r="R189" s="107"/>
      <c r="S189" s="107"/>
      <c r="T189" s="107"/>
      <c r="U189" s="107">
        <v>-3000000</v>
      </c>
      <c r="V189" s="107"/>
      <c r="W189" s="107"/>
      <c r="X189" s="107"/>
      <c r="Y189" s="107"/>
      <c r="Z189" s="107">
        <v>-1082463.94</v>
      </c>
      <c r="AA189" s="107"/>
      <c r="AB189" s="107"/>
      <c r="AC189" s="107"/>
      <c r="AD189" s="107"/>
      <c r="AE189" s="107"/>
      <c r="AF189" s="107"/>
      <c r="AG189" s="107"/>
      <c r="AH189" s="107"/>
      <c r="AI189" s="107">
        <v>-29823588.8253011</v>
      </c>
      <c r="AJ189" s="107">
        <v>-4717684.9848008202</v>
      </c>
      <c r="AK189" s="107"/>
      <c r="AL189" s="107">
        <v>-72435466.119622499</v>
      </c>
      <c r="AM189" s="107">
        <v>-211123.22469919999</v>
      </c>
      <c r="AN189" s="107">
        <v>-13363975.503915301</v>
      </c>
      <c r="AO189" s="107"/>
      <c r="AP189" s="108"/>
      <c r="AQ189" s="108"/>
      <c r="AR189" s="108"/>
      <c r="AS189" s="108">
        <v>-3871657.7442250997</v>
      </c>
      <c r="AT189" s="108">
        <v>168277718.57743499</v>
      </c>
    </row>
    <row r="190" spans="2:46" x14ac:dyDescent="0.35">
      <c r="B190" s="104" t="s">
        <v>502</v>
      </c>
      <c r="C190" s="109" t="s">
        <v>503</v>
      </c>
      <c r="D190" s="104" t="s">
        <v>150</v>
      </c>
      <c r="E190" s="110">
        <v>226421896.43999901</v>
      </c>
      <c r="F190" s="111">
        <v>-13561647.470000001</v>
      </c>
      <c r="G190" s="107">
        <v>0</v>
      </c>
      <c r="H190" s="107">
        <v>-931930</v>
      </c>
      <c r="I190" s="107">
        <v>-11491.17</v>
      </c>
      <c r="J190" s="107">
        <v>1770301.33</v>
      </c>
      <c r="K190" s="107">
        <v>3378000</v>
      </c>
      <c r="L190" s="107">
        <v>-1023709.09</v>
      </c>
      <c r="M190" s="107">
        <v>0</v>
      </c>
      <c r="N190" s="107">
        <v>1071936.1599999999</v>
      </c>
      <c r="O190" s="107">
        <v>0</v>
      </c>
      <c r="P190" s="107">
        <v>0</v>
      </c>
      <c r="Q190" s="107">
        <v>0</v>
      </c>
      <c r="R190" s="107">
        <v>0</v>
      </c>
      <c r="S190" s="107">
        <v>0</v>
      </c>
      <c r="T190" s="107">
        <v>0</v>
      </c>
      <c r="U190" s="107">
        <v>0</v>
      </c>
      <c r="V190" s="107">
        <v>0</v>
      </c>
      <c r="W190" s="107">
        <v>0</v>
      </c>
      <c r="X190" s="107">
        <v>0</v>
      </c>
      <c r="Y190" s="107">
        <v>0</v>
      </c>
      <c r="Z190" s="107">
        <v>0</v>
      </c>
      <c r="AA190" s="107">
        <v>0</v>
      </c>
      <c r="AB190" s="107">
        <v>0</v>
      </c>
      <c r="AC190" s="107">
        <v>0</v>
      </c>
      <c r="AD190" s="107"/>
      <c r="AE190" s="107">
        <v>-3690306.55565</v>
      </c>
      <c r="AF190" s="107"/>
      <c r="AG190" s="107"/>
      <c r="AH190" s="107"/>
      <c r="AI190" s="107"/>
      <c r="AJ190" s="107">
        <v>-3296209.5491889999</v>
      </c>
      <c r="AK190" s="107"/>
      <c r="AL190" s="107"/>
      <c r="AM190" s="107">
        <v>-153900.25</v>
      </c>
      <c r="AN190" s="107">
        <v>-3409511.5600120001</v>
      </c>
      <c r="AO190" s="107"/>
      <c r="AP190" s="108"/>
      <c r="AQ190" s="108"/>
      <c r="AR190" s="108"/>
      <c r="AS190" s="108">
        <v>540854</v>
      </c>
      <c r="AT190" s="108">
        <v>207104282.28514802</v>
      </c>
    </row>
    <row r="191" spans="2:46" x14ac:dyDescent="0.35">
      <c r="B191" s="104" t="s">
        <v>504</v>
      </c>
      <c r="C191" s="109" t="s">
        <v>505</v>
      </c>
      <c r="D191" s="104" t="s">
        <v>137</v>
      </c>
      <c r="E191" s="110">
        <v>107532000</v>
      </c>
      <c r="F191" s="111">
        <v>-3028000</v>
      </c>
      <c r="G191" s="107"/>
      <c r="H191" s="107"/>
      <c r="I191" s="107">
        <v>-12000</v>
      </c>
      <c r="J191" s="107"/>
      <c r="K191" s="107">
        <v>70000</v>
      </c>
      <c r="L191" s="107">
        <v>-7000</v>
      </c>
      <c r="M191" s="107"/>
      <c r="N191" s="107">
        <v>-110000</v>
      </c>
      <c r="O191" s="107"/>
      <c r="P191" s="107"/>
      <c r="Q191" s="107"/>
      <c r="R191" s="107"/>
      <c r="S191" s="107"/>
      <c r="T191" s="107">
        <v>408000</v>
      </c>
      <c r="U191" s="107">
        <v>-566000</v>
      </c>
      <c r="V191" s="107">
        <v>-408000</v>
      </c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>
        <v>-352187.36168383999</v>
      </c>
      <c r="AG191" s="107">
        <v>-5690918.9945442304</v>
      </c>
      <c r="AH191" s="107"/>
      <c r="AI191" s="107">
        <v>-807357.58732944005</v>
      </c>
      <c r="AJ191" s="107"/>
      <c r="AK191" s="107"/>
      <c r="AL191" s="107">
        <v>-1446527.49889683</v>
      </c>
      <c r="AM191" s="107"/>
      <c r="AN191" s="107"/>
      <c r="AO191" s="107"/>
      <c r="AP191" s="108"/>
      <c r="AQ191" s="108"/>
      <c r="AR191" s="108"/>
      <c r="AS191" s="108">
        <v>-3699187.2767442199</v>
      </c>
      <c r="AT191" s="108">
        <v>91882821.280801445</v>
      </c>
    </row>
    <row r="192" spans="2:46" x14ac:dyDescent="0.35">
      <c r="B192" s="104" t="s">
        <v>506</v>
      </c>
      <c r="C192" s="109" t="s">
        <v>507</v>
      </c>
      <c r="D192" s="104" t="s">
        <v>137</v>
      </c>
      <c r="E192" s="110">
        <v>132156000</v>
      </c>
      <c r="F192" s="111">
        <v>-9021000</v>
      </c>
      <c r="G192" s="107"/>
      <c r="H192" s="107"/>
      <c r="I192" s="107"/>
      <c r="J192" s="107"/>
      <c r="K192" s="107">
        <v>1424000</v>
      </c>
      <c r="L192" s="107">
        <v>-54000</v>
      </c>
      <c r="M192" s="107"/>
      <c r="N192" s="107">
        <v>-22000</v>
      </c>
      <c r="O192" s="107"/>
      <c r="P192" s="107"/>
      <c r="Q192" s="107"/>
      <c r="R192" s="107">
        <v>-640000</v>
      </c>
      <c r="S192" s="107">
        <v>-34802</v>
      </c>
      <c r="T192" s="107"/>
      <c r="U192" s="107">
        <v>-1181273</v>
      </c>
      <c r="V192" s="107">
        <v>921000</v>
      </c>
      <c r="W192" s="107"/>
      <c r="X192" s="107"/>
      <c r="Y192" s="107"/>
      <c r="Z192" s="107">
        <v>-507539</v>
      </c>
      <c r="AA192" s="107"/>
      <c r="AB192" s="107"/>
      <c r="AC192" s="107"/>
      <c r="AD192" s="107"/>
      <c r="AE192" s="107">
        <v>-1797226</v>
      </c>
      <c r="AF192" s="107"/>
      <c r="AG192" s="107">
        <v>-2428324</v>
      </c>
      <c r="AH192" s="107"/>
      <c r="AI192" s="107">
        <v>-6998440</v>
      </c>
      <c r="AJ192" s="107"/>
      <c r="AK192" s="107">
        <v>-1395567</v>
      </c>
      <c r="AL192" s="107">
        <v>-1000000</v>
      </c>
      <c r="AM192" s="107">
        <v>-13449</v>
      </c>
      <c r="AN192" s="107">
        <v>-1252035</v>
      </c>
      <c r="AO192" s="107"/>
      <c r="AP192" s="108"/>
      <c r="AQ192" s="108"/>
      <c r="AR192" s="108"/>
      <c r="AS192" s="108"/>
      <c r="AT192" s="108">
        <v>108155345</v>
      </c>
    </row>
    <row r="193" spans="2:46" x14ac:dyDescent="0.35">
      <c r="B193" s="104" t="s">
        <v>508</v>
      </c>
      <c r="C193" s="109" t="s">
        <v>509</v>
      </c>
      <c r="D193" s="104" t="s">
        <v>137</v>
      </c>
      <c r="E193" s="110">
        <v>154378599.5</v>
      </c>
      <c r="F193" s="111">
        <v>-31133324.18</v>
      </c>
      <c r="G193" s="107"/>
      <c r="H193" s="107"/>
      <c r="I193" s="107">
        <v>-14298.1</v>
      </c>
      <c r="J193" s="107">
        <v>24817.63</v>
      </c>
      <c r="K193" s="107">
        <v>586000</v>
      </c>
      <c r="L193" s="107">
        <v>-362489.99</v>
      </c>
      <c r="M193" s="107"/>
      <c r="N193" s="107">
        <v>-2447251.2799999998</v>
      </c>
      <c r="O193" s="107"/>
      <c r="P193" s="107"/>
      <c r="Q193" s="107"/>
      <c r="R193" s="107">
        <v>-78000</v>
      </c>
      <c r="S193" s="107"/>
      <c r="T193" s="107"/>
      <c r="U193" s="107">
        <v>-26642504.34</v>
      </c>
      <c r="V193" s="107">
        <v>26264689.789999999</v>
      </c>
      <c r="W193" s="107"/>
      <c r="X193" s="107"/>
      <c r="Y193" s="107"/>
      <c r="Z193" s="107"/>
      <c r="AA193" s="107">
        <v>-955725.89118819998</v>
      </c>
      <c r="AB193" s="107"/>
      <c r="AC193" s="107"/>
      <c r="AD193" s="107"/>
      <c r="AE193" s="107">
        <v>-1959848.8195914801</v>
      </c>
      <c r="AF193" s="107"/>
      <c r="AG193" s="107"/>
      <c r="AH193" s="107"/>
      <c r="AI193" s="107"/>
      <c r="AJ193" s="107"/>
      <c r="AK193" s="107">
        <v>-532406.54496570001</v>
      </c>
      <c r="AL193" s="107">
        <v>-29970158.498425402</v>
      </c>
      <c r="AM193" s="107"/>
      <c r="AN193" s="107"/>
      <c r="AO193" s="107"/>
      <c r="AP193" s="108"/>
      <c r="AQ193" s="108"/>
      <c r="AR193" s="108"/>
      <c r="AS193" s="108"/>
      <c r="AT193" s="108">
        <v>87158099.275829226</v>
      </c>
    </row>
    <row r="194" spans="2:46" x14ac:dyDescent="0.35">
      <c r="B194" s="104" t="s">
        <v>510</v>
      </c>
      <c r="C194" s="109" t="s">
        <v>511</v>
      </c>
      <c r="D194" s="104" t="s">
        <v>137</v>
      </c>
      <c r="E194" s="110">
        <v>123186452.40000001</v>
      </c>
      <c r="F194" s="111">
        <v>-13304080.76</v>
      </c>
      <c r="G194" s="107"/>
      <c r="H194" s="107"/>
      <c r="I194" s="107">
        <v>-16405.73</v>
      </c>
      <c r="J194" s="107"/>
      <c r="K194" s="107"/>
      <c r="L194" s="107"/>
      <c r="M194" s="107"/>
      <c r="N194" s="107"/>
      <c r="O194" s="107"/>
      <c r="P194" s="107"/>
      <c r="Q194" s="107"/>
      <c r="R194" s="107">
        <v>-58026.09</v>
      </c>
      <c r="S194" s="107"/>
      <c r="T194" s="107"/>
      <c r="U194" s="107">
        <v>-909557.84</v>
      </c>
      <c r="V194" s="107">
        <v>632166.6</v>
      </c>
      <c r="W194" s="107"/>
      <c r="X194" s="107"/>
      <c r="Y194" s="107"/>
      <c r="Z194" s="107"/>
      <c r="AA194" s="107">
        <v>-688980.91</v>
      </c>
      <c r="AB194" s="107"/>
      <c r="AC194" s="107"/>
      <c r="AD194" s="107"/>
      <c r="AE194" s="107"/>
      <c r="AF194" s="107"/>
      <c r="AG194" s="107">
        <v>-1802020.2</v>
      </c>
      <c r="AH194" s="107"/>
      <c r="AI194" s="107">
        <v>-2127196.19</v>
      </c>
      <c r="AJ194" s="107"/>
      <c r="AK194" s="107"/>
      <c r="AL194" s="107">
        <v>-17538718.710000001</v>
      </c>
      <c r="AM194" s="107"/>
      <c r="AN194" s="107"/>
      <c r="AO194" s="107"/>
      <c r="AP194" s="108"/>
      <c r="AQ194" s="108"/>
      <c r="AR194" s="108"/>
      <c r="AS194" s="108"/>
      <c r="AT194" s="108">
        <v>87373632.570000008</v>
      </c>
    </row>
    <row r="195" spans="2:46" x14ac:dyDescent="0.35">
      <c r="B195" s="104" t="s">
        <v>512</v>
      </c>
      <c r="C195" s="109" t="s">
        <v>513</v>
      </c>
      <c r="D195" s="104" t="s">
        <v>137</v>
      </c>
      <c r="E195" s="110">
        <v>194680765.40000001</v>
      </c>
      <c r="F195" s="111">
        <v>-11861843.630000001</v>
      </c>
      <c r="G195" s="107"/>
      <c r="H195" s="107"/>
      <c r="I195" s="107">
        <v>-22139.5</v>
      </c>
      <c r="J195" s="107">
        <v>54.66</v>
      </c>
      <c r="K195" s="107">
        <v>402000</v>
      </c>
      <c r="L195" s="107">
        <v>-2786.72</v>
      </c>
      <c r="M195" s="107"/>
      <c r="N195" s="107"/>
      <c r="O195" s="107"/>
      <c r="P195" s="107"/>
      <c r="Q195" s="107"/>
      <c r="R195" s="107">
        <v>-14794.98</v>
      </c>
      <c r="S195" s="107"/>
      <c r="T195" s="107"/>
      <c r="U195" s="107">
        <v>-1079074.8</v>
      </c>
      <c r="V195" s="107">
        <v>1056400</v>
      </c>
      <c r="W195" s="107"/>
      <c r="X195" s="107"/>
      <c r="Y195" s="107"/>
      <c r="Z195" s="107"/>
      <c r="AA195" s="107">
        <v>-401225.06</v>
      </c>
      <c r="AB195" s="107"/>
      <c r="AC195" s="107"/>
      <c r="AD195" s="107"/>
      <c r="AE195" s="107"/>
      <c r="AF195" s="107">
        <v>-492449.99</v>
      </c>
      <c r="AG195" s="107">
        <v>-4032809.6</v>
      </c>
      <c r="AH195" s="107"/>
      <c r="AI195" s="107">
        <v>-424755.5</v>
      </c>
      <c r="AJ195" s="107"/>
      <c r="AK195" s="107">
        <v>-4818719.75</v>
      </c>
      <c r="AL195" s="107">
        <v>-44568935.390000001</v>
      </c>
      <c r="AM195" s="107"/>
      <c r="AN195" s="107"/>
      <c r="AO195" s="107"/>
      <c r="AP195" s="108"/>
      <c r="AQ195" s="108"/>
      <c r="AR195" s="108"/>
      <c r="AS195" s="108"/>
      <c r="AT195" s="108">
        <v>128419685.14000002</v>
      </c>
    </row>
    <row r="196" spans="2:46" x14ac:dyDescent="0.35">
      <c r="B196" s="104" t="s">
        <v>514</v>
      </c>
      <c r="C196" s="109" t="s">
        <v>515</v>
      </c>
      <c r="D196" s="104" t="s">
        <v>137</v>
      </c>
      <c r="E196" s="110">
        <v>207889316.37</v>
      </c>
      <c r="F196" s="111">
        <v>-28176580.27</v>
      </c>
      <c r="G196" s="107"/>
      <c r="H196" s="107">
        <v>-33461.781425879999</v>
      </c>
      <c r="I196" s="107">
        <v>-19852.650000000001</v>
      </c>
      <c r="J196" s="107"/>
      <c r="K196" s="107">
        <v>2282997</v>
      </c>
      <c r="L196" s="107">
        <v>101159.43</v>
      </c>
      <c r="M196" s="107"/>
      <c r="N196" s="107">
        <v>-56742.57</v>
      </c>
      <c r="O196" s="107"/>
      <c r="P196" s="107"/>
      <c r="Q196" s="107"/>
      <c r="R196" s="107">
        <v>-147801.97</v>
      </c>
      <c r="S196" s="107"/>
      <c r="T196" s="107"/>
      <c r="U196" s="107">
        <v>-9550570</v>
      </c>
      <c r="V196" s="107">
        <v>9550570.2799999993</v>
      </c>
      <c r="W196" s="107"/>
      <c r="X196" s="107"/>
      <c r="Y196" s="107"/>
      <c r="Z196" s="107">
        <v>-3029259.1978340601</v>
      </c>
      <c r="AA196" s="107"/>
      <c r="AB196" s="107"/>
      <c r="AC196" s="107"/>
      <c r="AD196" s="107"/>
      <c r="AE196" s="107"/>
      <c r="AF196" s="107"/>
      <c r="AG196" s="107">
        <v>-2600078.3240093598</v>
      </c>
      <c r="AH196" s="107"/>
      <c r="AI196" s="107">
        <v>-6930063.0272048404</v>
      </c>
      <c r="AJ196" s="107"/>
      <c r="AK196" s="107"/>
      <c r="AL196" s="107">
        <v>-23862059.6915836</v>
      </c>
      <c r="AM196" s="107"/>
      <c r="AN196" s="107"/>
      <c r="AO196" s="107"/>
      <c r="AP196" s="108"/>
      <c r="AQ196" s="108"/>
      <c r="AR196" s="108"/>
      <c r="AS196" s="108"/>
      <c r="AT196" s="108">
        <v>145417573.59794226</v>
      </c>
    </row>
    <row r="197" spans="2:46" x14ac:dyDescent="0.35">
      <c r="B197" s="104" t="s">
        <v>516</v>
      </c>
      <c r="C197" s="109" t="s">
        <v>517</v>
      </c>
      <c r="D197" s="104" t="s">
        <v>137</v>
      </c>
      <c r="E197" s="110">
        <v>129296000</v>
      </c>
      <c r="F197" s="111">
        <v>-3947000</v>
      </c>
      <c r="G197" s="107"/>
      <c r="H197" s="107"/>
      <c r="I197" s="107">
        <v>-21000</v>
      </c>
      <c r="J197" s="107"/>
      <c r="K197" s="107">
        <v>691000</v>
      </c>
      <c r="L197" s="107"/>
      <c r="M197" s="107"/>
      <c r="N197" s="107"/>
      <c r="O197" s="107"/>
      <c r="P197" s="107"/>
      <c r="Q197" s="107"/>
      <c r="R197" s="107">
        <v>-60000</v>
      </c>
      <c r="S197" s="107"/>
      <c r="T197" s="107"/>
      <c r="U197" s="107">
        <v>-1034000</v>
      </c>
      <c r="V197" s="107"/>
      <c r="W197" s="107">
        <v>1034000</v>
      </c>
      <c r="X197" s="107"/>
      <c r="Y197" s="107"/>
      <c r="Z197" s="107">
        <v>-40509</v>
      </c>
      <c r="AA197" s="107">
        <v>-41319607</v>
      </c>
      <c r="AB197" s="107"/>
      <c r="AC197" s="107"/>
      <c r="AD197" s="107"/>
      <c r="AE197" s="107"/>
      <c r="AF197" s="107">
        <v>-1513648</v>
      </c>
      <c r="AG197" s="107">
        <v>-664525</v>
      </c>
      <c r="AH197" s="107"/>
      <c r="AI197" s="107">
        <v>-1264150</v>
      </c>
      <c r="AJ197" s="107">
        <v>-1464422</v>
      </c>
      <c r="AK197" s="107">
        <v>-12030384</v>
      </c>
      <c r="AL197" s="107">
        <v>-800120</v>
      </c>
      <c r="AM197" s="107">
        <v>-106195</v>
      </c>
      <c r="AN197" s="107"/>
      <c r="AO197" s="107"/>
      <c r="AP197" s="108"/>
      <c r="AQ197" s="108"/>
      <c r="AR197" s="108"/>
      <c r="AS197" s="108"/>
      <c r="AT197" s="108">
        <v>66755440</v>
      </c>
    </row>
    <row r="198" spans="2:46" x14ac:dyDescent="0.35">
      <c r="B198" s="104" t="s">
        <v>518</v>
      </c>
      <c r="C198" s="109" t="s">
        <v>519</v>
      </c>
      <c r="D198" s="104" t="s">
        <v>377</v>
      </c>
      <c r="E198" s="110">
        <v>403013000</v>
      </c>
      <c r="F198" s="111">
        <v>-15542000</v>
      </c>
      <c r="G198" s="107"/>
      <c r="H198" s="107"/>
      <c r="I198" s="107">
        <v>-30000</v>
      </c>
      <c r="J198" s="107">
        <v>26000</v>
      </c>
      <c r="K198" s="107">
        <v>907000</v>
      </c>
      <c r="L198" s="107">
        <v>-188000</v>
      </c>
      <c r="M198" s="107"/>
      <c r="N198" s="107">
        <v>-30000</v>
      </c>
      <c r="O198" s="107"/>
      <c r="P198" s="107"/>
      <c r="Q198" s="107"/>
      <c r="R198" s="107"/>
      <c r="S198" s="107"/>
      <c r="T198" s="107"/>
      <c r="U198" s="107">
        <v>-4795</v>
      </c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>
        <v>-56610264.224058501</v>
      </c>
      <c r="AI198" s="107"/>
      <c r="AJ198" s="107">
        <v>-24536510.452292401</v>
      </c>
      <c r="AK198" s="107"/>
      <c r="AL198" s="107">
        <v>-400916.68658193998</v>
      </c>
      <c r="AM198" s="107"/>
      <c r="AN198" s="107"/>
      <c r="AO198" s="107"/>
      <c r="AP198" s="108"/>
      <c r="AQ198" s="108"/>
      <c r="AR198" s="108"/>
      <c r="AS198" s="108"/>
      <c r="AT198" s="108">
        <v>306603513.6370672</v>
      </c>
    </row>
    <row r="199" spans="2:46" x14ac:dyDescent="0.35">
      <c r="B199" s="104" t="s">
        <v>520</v>
      </c>
      <c r="C199" s="109" t="s">
        <v>521</v>
      </c>
      <c r="D199" s="104" t="s">
        <v>377</v>
      </c>
      <c r="E199" s="110">
        <v>409858814.700001</v>
      </c>
      <c r="F199" s="111">
        <v>-5664974.2000000002</v>
      </c>
      <c r="G199" s="107"/>
      <c r="H199" s="107">
        <v>-2168382.92</v>
      </c>
      <c r="I199" s="107">
        <v>-18489.18</v>
      </c>
      <c r="J199" s="107">
        <v>3467.51</v>
      </c>
      <c r="K199" s="107">
        <v>450000</v>
      </c>
      <c r="L199" s="107">
        <v>-253992.9</v>
      </c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>
        <v>-41571076.9908337</v>
      </c>
      <c r="AI199" s="107"/>
      <c r="AJ199" s="107">
        <v>-10941379.7802967</v>
      </c>
      <c r="AK199" s="107"/>
      <c r="AL199" s="107"/>
      <c r="AM199" s="107"/>
      <c r="AN199" s="107"/>
      <c r="AO199" s="107"/>
      <c r="AP199" s="108"/>
      <c r="AQ199" s="108"/>
      <c r="AR199" s="108"/>
      <c r="AS199" s="108"/>
      <c r="AT199" s="108">
        <v>349693986.23887068</v>
      </c>
    </row>
    <row r="200" spans="2:46" x14ac:dyDescent="0.35">
      <c r="B200" s="104" t="s">
        <v>522</v>
      </c>
      <c r="C200" s="109" t="s">
        <v>523</v>
      </c>
      <c r="D200" s="104" t="s">
        <v>377</v>
      </c>
      <c r="E200" s="110">
        <v>311565319.30000001</v>
      </c>
      <c r="F200" s="111">
        <v>-5625852.1399999997</v>
      </c>
      <c r="G200" s="107"/>
      <c r="H200" s="107"/>
      <c r="I200" s="107">
        <v>-25552.27</v>
      </c>
      <c r="J200" s="107">
        <v>21078.16</v>
      </c>
      <c r="K200" s="107">
        <v>860000</v>
      </c>
      <c r="L200" s="107">
        <v>-1390169</v>
      </c>
      <c r="M200" s="107"/>
      <c r="N200" s="107">
        <v>-3451850.17</v>
      </c>
      <c r="O200" s="107"/>
      <c r="P200" s="107"/>
      <c r="Q200" s="107"/>
      <c r="R200" s="107">
        <v>-27375.02</v>
      </c>
      <c r="S200" s="107"/>
      <c r="T200" s="107"/>
      <c r="U200" s="107">
        <v>-745254.6</v>
      </c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>
        <v>-38756500.460000001</v>
      </c>
      <c r="AK200" s="107"/>
      <c r="AL200" s="107"/>
      <c r="AM200" s="107"/>
      <c r="AN200" s="107"/>
      <c r="AO200" s="107"/>
      <c r="AP200" s="108"/>
      <c r="AQ200" s="108"/>
      <c r="AR200" s="108"/>
      <c r="AS200" s="108"/>
      <c r="AT200" s="108">
        <v>262423843.80000004</v>
      </c>
    </row>
    <row r="201" spans="2:46" x14ac:dyDescent="0.35">
      <c r="B201" s="104" t="s">
        <v>524</v>
      </c>
      <c r="C201" s="109" t="s">
        <v>525</v>
      </c>
      <c r="D201" s="104" t="s">
        <v>377</v>
      </c>
      <c r="E201" s="110">
        <v>330561000</v>
      </c>
      <c r="F201" s="111">
        <v>-9303000</v>
      </c>
      <c r="G201" s="107"/>
      <c r="H201" s="107"/>
      <c r="I201" s="107">
        <v>-49000</v>
      </c>
      <c r="J201" s="107">
        <v>11000</v>
      </c>
      <c r="K201" s="107">
        <v>960000</v>
      </c>
      <c r="L201" s="107">
        <v>-272000</v>
      </c>
      <c r="M201" s="107"/>
      <c r="N201" s="107">
        <v>-830000</v>
      </c>
      <c r="O201" s="107"/>
      <c r="P201" s="107"/>
      <c r="Q201" s="107"/>
      <c r="R201" s="107"/>
      <c r="S201" s="107"/>
      <c r="T201" s="107"/>
      <c r="U201" s="107">
        <v>-185000</v>
      </c>
      <c r="V201" s="107">
        <v>49000</v>
      </c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>
        <v>-55081000</v>
      </c>
      <c r="AI201" s="107"/>
      <c r="AJ201" s="107">
        <v>-59908455</v>
      </c>
      <c r="AK201" s="107"/>
      <c r="AL201" s="107"/>
      <c r="AM201" s="107"/>
      <c r="AN201" s="107"/>
      <c r="AO201" s="107"/>
      <c r="AP201" s="108"/>
      <c r="AQ201" s="108"/>
      <c r="AR201" s="108"/>
      <c r="AS201" s="108"/>
      <c r="AT201" s="108">
        <v>205952545</v>
      </c>
    </row>
    <row r="202" spans="2:46" x14ac:dyDescent="0.35">
      <c r="B202" s="104" t="s">
        <v>526</v>
      </c>
      <c r="C202" s="109" t="s">
        <v>527</v>
      </c>
      <c r="D202" s="104" t="s">
        <v>377</v>
      </c>
      <c r="E202" s="110">
        <v>333567091.38999999</v>
      </c>
      <c r="F202" s="111">
        <v>-16484612.140000001</v>
      </c>
      <c r="G202" s="107"/>
      <c r="H202" s="107"/>
      <c r="I202" s="107">
        <v>-18623.93</v>
      </c>
      <c r="J202" s="107">
        <v>51088.56</v>
      </c>
      <c r="K202" s="107">
        <v>2476725</v>
      </c>
      <c r="L202" s="107">
        <v>-231789.35</v>
      </c>
      <c r="M202" s="107"/>
      <c r="N202" s="107">
        <v>-882299.42</v>
      </c>
      <c r="O202" s="107"/>
      <c r="P202" s="107"/>
      <c r="Q202" s="107"/>
      <c r="R202" s="107"/>
      <c r="S202" s="107"/>
      <c r="T202" s="107"/>
      <c r="U202" s="107">
        <v>-36000</v>
      </c>
      <c r="V202" s="107">
        <v>36384</v>
      </c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>
        <v>-13118.76248788</v>
      </c>
      <c r="AI202" s="107"/>
      <c r="AJ202" s="107">
        <v>-11618755.1628887</v>
      </c>
      <c r="AK202" s="107"/>
      <c r="AL202" s="107"/>
      <c r="AM202" s="107"/>
      <c r="AN202" s="107"/>
      <c r="AO202" s="107"/>
      <c r="AP202" s="108"/>
      <c r="AQ202" s="108"/>
      <c r="AR202" s="108"/>
      <c r="AS202" s="108"/>
      <c r="AT202" s="108">
        <v>306846090.18462342</v>
      </c>
    </row>
    <row r="203" spans="2:46" x14ac:dyDescent="0.35">
      <c r="B203" s="104" t="s">
        <v>528</v>
      </c>
      <c r="C203" s="109" t="s">
        <v>529</v>
      </c>
      <c r="D203" s="104" t="s">
        <v>150</v>
      </c>
      <c r="E203" s="110">
        <v>255295253.78999999</v>
      </c>
      <c r="F203" s="111">
        <v>-24754542.399999999</v>
      </c>
      <c r="G203" s="107"/>
      <c r="H203" s="107"/>
      <c r="I203" s="107">
        <v>-80403.350000000006</v>
      </c>
      <c r="J203" s="107">
        <v>3729824.95</v>
      </c>
      <c r="K203" s="107">
        <v>1714041.5</v>
      </c>
      <c r="L203" s="107">
        <v>5084.66</v>
      </c>
      <c r="M203" s="107"/>
      <c r="N203" s="107"/>
      <c r="O203" s="107"/>
      <c r="P203" s="107"/>
      <c r="Q203" s="107"/>
      <c r="R203" s="107">
        <v>-6796</v>
      </c>
      <c r="S203" s="107"/>
      <c r="T203" s="107"/>
      <c r="U203" s="107">
        <v>7793994.25</v>
      </c>
      <c r="V203" s="107">
        <v>-7376935.3799999999</v>
      </c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>
        <v>-1781994.34824422</v>
      </c>
      <c r="AG203" s="107">
        <v>-931115.47606251005</v>
      </c>
      <c r="AH203" s="107"/>
      <c r="AI203" s="107">
        <v>-48056618.829075404</v>
      </c>
      <c r="AJ203" s="107">
        <v>-152294.30279918999</v>
      </c>
      <c r="AK203" s="107">
        <v>-767170</v>
      </c>
      <c r="AL203" s="107">
        <v>-854827.37449154002</v>
      </c>
      <c r="AM203" s="107"/>
      <c r="AN203" s="107"/>
      <c r="AO203" s="107"/>
      <c r="AP203" s="108"/>
      <c r="AQ203" s="108"/>
      <c r="AR203" s="108"/>
      <c r="AS203" s="108"/>
      <c r="AT203" s="108">
        <v>183775501.68932712</v>
      </c>
    </row>
    <row r="204" spans="2:46" x14ac:dyDescent="0.35">
      <c r="B204" s="104" t="s">
        <v>530</v>
      </c>
      <c r="C204" s="109" t="s">
        <v>531</v>
      </c>
      <c r="D204" s="104" t="s">
        <v>130</v>
      </c>
      <c r="E204" s="110">
        <v>1440556000</v>
      </c>
      <c r="F204" s="111">
        <v>-190994803</v>
      </c>
      <c r="G204" s="107"/>
      <c r="H204" s="107">
        <v>-739242</v>
      </c>
      <c r="I204" s="107">
        <v>-109970</v>
      </c>
      <c r="J204" s="107">
        <v>516405</v>
      </c>
      <c r="K204" s="107">
        <v>11580000</v>
      </c>
      <c r="L204" s="107"/>
      <c r="M204" s="107"/>
      <c r="N204" s="107">
        <v>12641900</v>
      </c>
      <c r="O204" s="107"/>
      <c r="P204" s="107"/>
      <c r="Q204" s="107"/>
      <c r="R204" s="107">
        <v>-2053722</v>
      </c>
      <c r="S204" s="107">
        <v>16036288</v>
      </c>
      <c r="T204" s="107"/>
      <c r="U204" s="107">
        <v>-21671272</v>
      </c>
      <c r="V204" s="107">
        <v>22029887</v>
      </c>
      <c r="W204" s="107"/>
      <c r="X204" s="107"/>
      <c r="Y204" s="107"/>
      <c r="Z204" s="107">
        <v>-30615583</v>
      </c>
      <c r="AA204" s="107">
        <v>0</v>
      </c>
      <c r="AB204" s="107"/>
      <c r="AC204" s="107">
        <v>-153049</v>
      </c>
      <c r="AD204" s="107">
        <v>-5152934.8378836401</v>
      </c>
      <c r="AE204" s="107">
        <v>-1755569.9728301801</v>
      </c>
      <c r="AF204" s="107"/>
      <c r="AG204" s="107">
        <v>-27921083.013822801</v>
      </c>
      <c r="AH204" s="107">
        <v>-17678146.899999999</v>
      </c>
      <c r="AI204" s="107"/>
      <c r="AJ204" s="107"/>
      <c r="AK204" s="107"/>
      <c r="AL204" s="107">
        <v>-8221210.4821009403</v>
      </c>
      <c r="AM204" s="107">
        <v>-45903943.3721001</v>
      </c>
      <c r="AN204" s="107">
        <v>-3054216.5353656099</v>
      </c>
      <c r="AO204" s="107"/>
      <c r="AP204" s="108">
        <v>-2242.4310927000001</v>
      </c>
      <c r="AQ204" s="108"/>
      <c r="AR204" s="108"/>
      <c r="AS204" s="108">
        <v>-901000</v>
      </c>
      <c r="AT204" s="108">
        <v>1146432491.4548039</v>
      </c>
    </row>
    <row r="205" spans="2:46" x14ac:dyDescent="0.35">
      <c r="B205" s="104" t="s">
        <v>532</v>
      </c>
      <c r="C205" s="109" t="s">
        <v>533</v>
      </c>
      <c r="D205" s="104" t="s">
        <v>150</v>
      </c>
      <c r="E205" s="110">
        <v>20849000</v>
      </c>
      <c r="F205" s="111">
        <v>-2063000</v>
      </c>
      <c r="G205" s="107"/>
      <c r="H205" s="107"/>
      <c r="I205" s="107">
        <v>-2000</v>
      </c>
      <c r="J205" s="107">
        <v>69000</v>
      </c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8"/>
      <c r="AQ205" s="108"/>
      <c r="AR205" s="108"/>
      <c r="AS205" s="108">
        <v>-15800399</v>
      </c>
      <c r="AT205" s="108">
        <v>3052601</v>
      </c>
    </row>
    <row r="206" spans="2:46" x14ac:dyDescent="0.35">
      <c r="B206" s="104" t="s">
        <v>534</v>
      </c>
      <c r="C206" s="109" t="s">
        <v>535</v>
      </c>
      <c r="D206" s="104" t="s">
        <v>130</v>
      </c>
      <c r="E206" s="110">
        <v>1352241000</v>
      </c>
      <c r="F206" s="111">
        <v>-116557000</v>
      </c>
      <c r="G206" s="107"/>
      <c r="H206" s="107"/>
      <c r="I206" s="107">
        <v>-362000</v>
      </c>
      <c r="J206" s="107">
        <v>4429000</v>
      </c>
      <c r="K206" s="107">
        <v>16480000</v>
      </c>
      <c r="L206" s="107">
        <v>-1600000</v>
      </c>
      <c r="M206" s="107"/>
      <c r="N206" s="107">
        <v>-23359000</v>
      </c>
      <c r="O206" s="107"/>
      <c r="P206" s="107"/>
      <c r="Q206" s="107"/>
      <c r="R206" s="107">
        <v>-1213000</v>
      </c>
      <c r="S206" s="107">
        <v>686000</v>
      </c>
      <c r="T206" s="107"/>
      <c r="U206" s="107">
        <v>-8296196</v>
      </c>
      <c r="V206" s="107">
        <v>7006599</v>
      </c>
      <c r="W206" s="107"/>
      <c r="X206" s="107"/>
      <c r="Y206" s="107"/>
      <c r="Z206" s="107"/>
      <c r="AA206" s="107"/>
      <c r="AB206" s="107"/>
      <c r="AC206" s="107">
        <v>-410355</v>
      </c>
      <c r="AD206" s="107">
        <v>-10842984.74</v>
      </c>
      <c r="AE206" s="107"/>
      <c r="AF206" s="107">
        <v>-125184.79</v>
      </c>
      <c r="AG206" s="107">
        <v>-39422871.479999997</v>
      </c>
      <c r="AH206" s="107">
        <v>-9073.1</v>
      </c>
      <c r="AI206" s="107"/>
      <c r="AJ206" s="107"/>
      <c r="AK206" s="107"/>
      <c r="AL206" s="107">
        <v>-11150993.279999999</v>
      </c>
      <c r="AM206" s="107">
        <v>-5784798.6299999999</v>
      </c>
      <c r="AN206" s="107">
        <v>-14968120.970000001</v>
      </c>
      <c r="AO206" s="107">
        <v>464000</v>
      </c>
      <c r="AP206" s="108"/>
      <c r="AQ206" s="108">
        <v>-298556</v>
      </c>
      <c r="AR206" s="108"/>
      <c r="AS206" s="108">
        <v>-4416288.92</v>
      </c>
      <c r="AT206" s="108">
        <v>1142490176.0899999</v>
      </c>
    </row>
    <row r="207" spans="2:46" x14ac:dyDescent="0.35">
      <c r="B207" s="104" t="s">
        <v>536</v>
      </c>
      <c r="C207" s="109" t="s">
        <v>537</v>
      </c>
      <c r="D207" s="104" t="s">
        <v>137</v>
      </c>
      <c r="E207" s="110">
        <v>332109758.67000002</v>
      </c>
      <c r="F207" s="111">
        <v>-26055176.48</v>
      </c>
      <c r="G207" s="107">
        <v>0</v>
      </c>
      <c r="H207" s="107">
        <v>-7201766.2136591496</v>
      </c>
      <c r="I207" s="107">
        <v>-26908.240000000002</v>
      </c>
      <c r="J207" s="107">
        <v>2786739.31</v>
      </c>
      <c r="K207" s="107">
        <v>581000</v>
      </c>
      <c r="L207" s="107">
        <v>29419.14</v>
      </c>
      <c r="M207" s="107">
        <v>0</v>
      </c>
      <c r="N207" s="107">
        <v>722022</v>
      </c>
      <c r="O207" s="107">
        <v>0</v>
      </c>
      <c r="P207" s="107">
        <v>0</v>
      </c>
      <c r="Q207" s="107">
        <v>0</v>
      </c>
      <c r="R207" s="107">
        <v>0</v>
      </c>
      <c r="S207" s="107">
        <v>0</v>
      </c>
      <c r="T207" s="107">
        <v>0</v>
      </c>
      <c r="U207" s="107">
        <v>-1258005.33</v>
      </c>
      <c r="V207" s="107">
        <v>241732.86</v>
      </c>
      <c r="W207" s="107">
        <v>0</v>
      </c>
      <c r="X207" s="107">
        <v>0</v>
      </c>
      <c r="Y207" s="107">
        <v>0</v>
      </c>
      <c r="Z207" s="107">
        <v>-6131850.3160567703</v>
      </c>
      <c r="AA207" s="107">
        <v>-5163132.18</v>
      </c>
      <c r="AB207" s="107">
        <v>0</v>
      </c>
      <c r="AC207" s="107">
        <v>0</v>
      </c>
      <c r="AD207" s="107"/>
      <c r="AE207" s="107">
        <v>-7368274.4346941402</v>
      </c>
      <c r="AF207" s="107"/>
      <c r="AG207" s="107">
        <v>-3711925.2407179899</v>
      </c>
      <c r="AH207" s="107"/>
      <c r="AI207" s="107">
        <v>-16924761.3180319</v>
      </c>
      <c r="AJ207" s="107"/>
      <c r="AK207" s="107">
        <v>-8488950.0031707305</v>
      </c>
      <c r="AL207" s="107">
        <v>-586786.06619832001</v>
      </c>
      <c r="AM207" s="107"/>
      <c r="AN207" s="107">
        <v>-15905268.289999999</v>
      </c>
      <c r="AO207" s="107"/>
      <c r="AP207" s="108"/>
      <c r="AQ207" s="108"/>
      <c r="AR207" s="108"/>
      <c r="AS207" s="108">
        <v>-2147860.9833130497</v>
      </c>
      <c r="AT207" s="108">
        <v>235500006.88415799</v>
      </c>
    </row>
    <row r="208" spans="2:46" x14ac:dyDescent="0.35">
      <c r="B208" s="104" t="s">
        <v>538</v>
      </c>
      <c r="C208" s="109" t="s">
        <v>539</v>
      </c>
      <c r="D208" s="104" t="s">
        <v>137</v>
      </c>
      <c r="E208" s="110">
        <v>353410000</v>
      </c>
      <c r="F208" s="111">
        <v>-9947000</v>
      </c>
      <c r="G208" s="107">
        <v>155000</v>
      </c>
      <c r="H208" s="107"/>
      <c r="I208" s="107"/>
      <c r="J208" s="107"/>
      <c r="K208" s="107">
        <v>543000</v>
      </c>
      <c r="L208" s="107"/>
      <c r="M208" s="107"/>
      <c r="N208" s="107">
        <v>203000</v>
      </c>
      <c r="O208" s="107"/>
      <c r="P208" s="107"/>
      <c r="Q208" s="107"/>
      <c r="R208" s="107">
        <v>-127000</v>
      </c>
      <c r="S208" s="107">
        <v>550000</v>
      </c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>
        <v>-1470813.1344473599</v>
      </c>
      <c r="AF208" s="107">
        <v>-1530383.53366623</v>
      </c>
      <c r="AG208" s="107"/>
      <c r="AH208" s="107">
        <v>-1387351.89079791</v>
      </c>
      <c r="AI208" s="107">
        <v>-6617941.3825524803</v>
      </c>
      <c r="AJ208" s="107"/>
      <c r="AK208" s="107">
        <v>-16757011.821541</v>
      </c>
      <c r="AL208" s="107">
        <v>-2607803.4710985902</v>
      </c>
      <c r="AM208" s="107">
        <v>-63254869.8851813</v>
      </c>
      <c r="AN208" s="107"/>
      <c r="AO208" s="107"/>
      <c r="AP208" s="108"/>
      <c r="AQ208" s="108"/>
      <c r="AR208" s="108"/>
      <c r="AS208" s="108"/>
      <c r="AT208" s="108">
        <v>251160824.88071513</v>
      </c>
    </row>
    <row r="209" spans="2:46" x14ac:dyDescent="0.35">
      <c r="B209" s="104" t="s">
        <v>540</v>
      </c>
      <c r="C209" s="109" t="s">
        <v>541</v>
      </c>
      <c r="D209" s="104" t="s">
        <v>137</v>
      </c>
      <c r="E209" s="110">
        <v>271676000</v>
      </c>
      <c r="F209" s="111">
        <v>-19731926</v>
      </c>
      <c r="G209" s="107">
        <v>1446073</v>
      </c>
      <c r="H209" s="107">
        <v>-46976</v>
      </c>
      <c r="I209" s="107">
        <v>-37486</v>
      </c>
      <c r="J209" s="107">
        <v>1961</v>
      </c>
      <c r="K209" s="107">
        <v>380000</v>
      </c>
      <c r="L209" s="107"/>
      <c r="M209" s="107"/>
      <c r="N209" s="107">
        <v>-83776</v>
      </c>
      <c r="O209" s="107"/>
      <c r="P209" s="107"/>
      <c r="Q209" s="107"/>
      <c r="R209" s="107"/>
      <c r="S209" s="107"/>
      <c r="T209" s="107"/>
      <c r="U209" s="107">
        <v>-10516791</v>
      </c>
      <c r="V209" s="107">
        <v>10516791</v>
      </c>
      <c r="W209" s="107"/>
      <c r="X209" s="107"/>
      <c r="Y209" s="107"/>
      <c r="Z209" s="107">
        <v>-21454534</v>
      </c>
      <c r="AA209" s="107">
        <v>-1503837</v>
      </c>
      <c r="AB209" s="107"/>
      <c r="AC209" s="107"/>
      <c r="AD209" s="107">
        <v>-3045.2189720599999</v>
      </c>
      <c r="AE209" s="107"/>
      <c r="AF209" s="107">
        <v>-5553218.7939464301</v>
      </c>
      <c r="AG209" s="107">
        <v>-5700543.0691098701</v>
      </c>
      <c r="AH209" s="107"/>
      <c r="AI209" s="107">
        <v>-7022134.5910195699</v>
      </c>
      <c r="AJ209" s="107"/>
      <c r="AK209" s="107">
        <v>-2353178.25914976</v>
      </c>
      <c r="AL209" s="107">
        <v>-44169639.811760403</v>
      </c>
      <c r="AM209" s="107">
        <v>-3795.54347788</v>
      </c>
      <c r="AN209" s="107"/>
      <c r="AO209" s="107"/>
      <c r="AP209" s="112"/>
      <c r="AQ209" s="112"/>
      <c r="AR209" s="112"/>
      <c r="AS209" s="112">
        <v>-384754.83</v>
      </c>
      <c r="AT209" s="108">
        <v>165455188.88256404</v>
      </c>
    </row>
    <row r="210" spans="2:46" x14ac:dyDescent="0.35">
      <c r="B210" s="104" t="s">
        <v>542</v>
      </c>
      <c r="C210" s="109" t="s">
        <v>543</v>
      </c>
      <c r="D210" s="104" t="s">
        <v>150</v>
      </c>
      <c r="E210" s="110">
        <v>198959861.09</v>
      </c>
      <c r="F210" s="111">
        <v>-13122127.41</v>
      </c>
      <c r="G210" s="111"/>
      <c r="H210" s="111"/>
      <c r="I210" s="111">
        <v>-19974.16</v>
      </c>
      <c r="J210" s="111">
        <v>62000.03</v>
      </c>
      <c r="K210" s="111">
        <v>562000</v>
      </c>
      <c r="L210" s="111"/>
      <c r="M210" s="111"/>
      <c r="N210" s="111">
        <v>-3356035</v>
      </c>
      <c r="O210" s="111"/>
      <c r="P210" s="111"/>
      <c r="Q210" s="111"/>
      <c r="R210" s="111"/>
      <c r="S210" s="111"/>
      <c r="T210" s="111"/>
      <c r="U210" s="111">
        <v>-3044935.21</v>
      </c>
      <c r="V210" s="111">
        <v>2885744</v>
      </c>
      <c r="W210" s="111"/>
      <c r="X210" s="111"/>
      <c r="Y210" s="111"/>
      <c r="Z210" s="111">
        <v>-367478.93</v>
      </c>
      <c r="AA210" s="111">
        <v>-238551.03</v>
      </c>
      <c r="AB210" s="111"/>
      <c r="AC210" s="111"/>
      <c r="AD210" s="111"/>
      <c r="AE210" s="111"/>
      <c r="AF210" s="111">
        <v>-799228.20780623006</v>
      </c>
      <c r="AG210" s="111">
        <v>-1406131.10399895</v>
      </c>
      <c r="AH210" s="111">
        <v>-217708.80459255999</v>
      </c>
      <c r="AI210" s="111"/>
      <c r="AJ210" s="111"/>
      <c r="AK210" s="111"/>
      <c r="AL210" s="111">
        <v>-20407201.291946799</v>
      </c>
      <c r="AM210" s="111"/>
      <c r="AN210" s="111">
        <v>-2773765.8</v>
      </c>
      <c r="AO210" s="113"/>
      <c r="AP210" s="114"/>
      <c r="AQ210" s="114"/>
      <c r="AR210" s="114"/>
      <c r="AS210" s="114">
        <v>-1199875.46997919</v>
      </c>
      <c r="AT210" s="114">
        <v>155516592.70167628</v>
      </c>
    </row>
    <row r="211" spans="2:46" x14ac:dyDescent="0.35">
      <c r="B211" s="104" t="s">
        <v>544</v>
      </c>
      <c r="C211" s="109" t="s">
        <v>545</v>
      </c>
      <c r="D211" s="104" t="s">
        <v>150</v>
      </c>
      <c r="E211" s="110">
        <v>192917000</v>
      </c>
      <c r="F211" s="111">
        <v>-34706000</v>
      </c>
      <c r="G211" s="111">
        <v>1076000</v>
      </c>
      <c r="H211" s="111"/>
      <c r="I211" s="111">
        <v>-41000</v>
      </c>
      <c r="J211" s="111">
        <v>7000</v>
      </c>
      <c r="K211" s="111">
        <v>4531000</v>
      </c>
      <c r="L211" s="111"/>
      <c r="M211" s="111"/>
      <c r="N211" s="111">
        <v>-4504000</v>
      </c>
      <c r="O211" s="111"/>
      <c r="P211" s="111"/>
      <c r="Q211" s="111"/>
      <c r="R211" s="111"/>
      <c r="S211" s="111"/>
      <c r="T211" s="111"/>
      <c r="U211" s="111">
        <v>-322687.90999999997</v>
      </c>
      <c r="V211" s="111">
        <v>200000</v>
      </c>
      <c r="W211" s="111"/>
      <c r="X211" s="111"/>
      <c r="Y211" s="111"/>
      <c r="Z211" s="111">
        <v>-800496.9</v>
      </c>
      <c r="AA211" s="111"/>
      <c r="AB211" s="111"/>
      <c r="AC211" s="111"/>
      <c r="AD211" s="111"/>
      <c r="AE211" s="111"/>
      <c r="AF211" s="111"/>
      <c r="AG211" s="111"/>
      <c r="AH211" s="111"/>
      <c r="AI211" s="111">
        <v>-2712087.69</v>
      </c>
      <c r="AJ211" s="111"/>
      <c r="AK211" s="111">
        <v>-1157931.48</v>
      </c>
      <c r="AL211" s="111">
        <v>-18193114.27</v>
      </c>
      <c r="AM211" s="111"/>
      <c r="AN211" s="111">
        <v>-2353239.98</v>
      </c>
      <c r="AO211" s="113"/>
      <c r="AP211" s="114"/>
      <c r="AQ211" s="114"/>
      <c r="AR211" s="114"/>
      <c r="AS211" s="114">
        <v>-652441.29</v>
      </c>
      <c r="AT211" s="114">
        <v>133288000.47999999</v>
      </c>
    </row>
    <row r="212" spans="2:46" x14ac:dyDescent="0.35">
      <c r="B212" s="104" t="s">
        <v>546</v>
      </c>
      <c r="C212" s="109" t="s">
        <v>547</v>
      </c>
      <c r="D212" s="104" t="s">
        <v>150</v>
      </c>
      <c r="E212" s="110">
        <v>149667279.25</v>
      </c>
      <c r="F212" s="111">
        <v>-21367572.390000001</v>
      </c>
      <c r="G212" s="111"/>
      <c r="H212" s="111"/>
      <c r="I212" s="111">
        <v>-28878.27</v>
      </c>
      <c r="J212" s="111">
        <v>25078.68</v>
      </c>
      <c r="K212" s="111">
        <v>1765000</v>
      </c>
      <c r="L212" s="111">
        <v>1000</v>
      </c>
      <c r="M212" s="111"/>
      <c r="N212" s="111">
        <v>-911219.01</v>
      </c>
      <c r="O212" s="111"/>
      <c r="P212" s="111"/>
      <c r="Q212" s="111"/>
      <c r="R212" s="111">
        <v>-36740.519999999997</v>
      </c>
      <c r="S212" s="111"/>
      <c r="T212" s="111"/>
      <c r="U212" s="111">
        <v>-10499.94</v>
      </c>
      <c r="V212" s="111">
        <v>4972</v>
      </c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>
        <v>-2544563.72451565</v>
      </c>
      <c r="AJ212" s="111">
        <v>-1898694.9420634899</v>
      </c>
      <c r="AK212" s="111">
        <v>-5510934.9034042303</v>
      </c>
      <c r="AL212" s="111">
        <v>-8599238.5994679295</v>
      </c>
      <c r="AM212" s="111"/>
      <c r="AN212" s="111">
        <v>-9904699.1636609901</v>
      </c>
      <c r="AO212" s="113"/>
      <c r="AP212" s="114"/>
      <c r="AQ212" s="114"/>
      <c r="AR212" s="114"/>
      <c r="AS212" s="114"/>
      <c r="AT212" s="114">
        <v>100650288.46688771</v>
      </c>
    </row>
    <row r="213" spans="2:46" ht="15" thickBot="1" x14ac:dyDescent="0.4">
      <c r="B213" s="118" t="s">
        <v>548</v>
      </c>
      <c r="C213" s="119" t="s">
        <v>549</v>
      </c>
      <c r="D213" s="118" t="s">
        <v>150</v>
      </c>
      <c r="E213" s="120">
        <v>222763000</v>
      </c>
      <c r="F213" s="121">
        <v>-9990000</v>
      </c>
      <c r="G213" s="121">
        <v>958632.08</v>
      </c>
      <c r="H213" s="121">
        <v>-357999.99</v>
      </c>
      <c r="I213" s="121">
        <v>-90000</v>
      </c>
      <c r="J213" s="121">
        <v>270000</v>
      </c>
      <c r="K213" s="121">
        <v>1843000</v>
      </c>
      <c r="L213" s="121">
        <v>650000</v>
      </c>
      <c r="M213" s="121"/>
      <c r="N213" s="121">
        <v>1270000</v>
      </c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>
        <v>-1279971.76</v>
      </c>
      <c r="AA213" s="121"/>
      <c r="AB213" s="121"/>
      <c r="AC213" s="121"/>
      <c r="AD213" s="121"/>
      <c r="AE213" s="121"/>
      <c r="AF213" s="121"/>
      <c r="AG213" s="121"/>
      <c r="AH213" s="121">
        <v>-704780.48</v>
      </c>
      <c r="AI213" s="121">
        <v>-24351061.5</v>
      </c>
      <c r="AJ213" s="121">
        <v>-1254532.3500000001</v>
      </c>
      <c r="AK213" s="121"/>
      <c r="AL213" s="121">
        <v>-9596776.1099999994</v>
      </c>
      <c r="AM213" s="121">
        <v>-830029.28</v>
      </c>
      <c r="AN213" s="121">
        <v>-1664577.4</v>
      </c>
      <c r="AO213" s="122"/>
      <c r="AP213" s="123"/>
      <c r="AQ213" s="123"/>
      <c r="AR213" s="123"/>
      <c r="AS213" s="123">
        <v>-42414.45</v>
      </c>
      <c r="AT213" s="123">
        <v>177592488.76000002</v>
      </c>
    </row>
    <row r="214" spans="2:46" ht="15" thickTop="1" x14ac:dyDescent="0.35">
      <c r="B214" s="115"/>
      <c r="C214" s="116"/>
      <c r="D214" s="115"/>
      <c r="E214" s="117">
        <f>SUM(_1b_Recon[Operating expenses from consolidated accounts])</f>
        <v>111665000810.54984</v>
      </c>
      <c r="F214" s="117">
        <f>SUM(_1b_Recon[Other operating income (all)])</f>
        <v>-10602167983.639065</v>
      </c>
      <c r="G214" s="117">
        <f>SUM(_1b_Recon[Other operating income - Not Permitted (See Annex 1)])</f>
        <v>71193191.039999992</v>
      </c>
      <c r="H214" s="117">
        <f>SUM(_1b_Recon[Non-patient care income recorded in patient care])</f>
        <v>-676890697.64508486</v>
      </c>
      <c r="I214" s="117">
        <f>SUM(_1b_Recon[Finance income])</f>
        <v>-16303899.761910338</v>
      </c>
      <c r="J214" s="117">
        <f>SUM(_1b_Recon[Finance expenses (including unwinding of discounts)])</f>
        <v>895132359.61836624</v>
      </c>
      <c r="K214" s="117">
        <f>SUM(_1b_Recon[PDC dividend expense])</f>
        <v>887192715.7700001</v>
      </c>
      <c r="L214" s="117">
        <f>SUM(_1b_Recon[Other gains/(losses) including sale of assets])</f>
        <v>39746437.727340959</v>
      </c>
      <c r="M214" s="117">
        <f>SUM(_1b_Recon[Share of profit/(loss) of associates/ joint ventures])</f>
        <v>-46890823.420000002</v>
      </c>
      <c r="N214" s="117">
        <f>SUM(_1b_Recon[Impairments net of (reversals)])</f>
        <v>-655388293.25999987</v>
      </c>
      <c r="O214" s="117">
        <f>SUM(_1b_Recon[[PFI support income ]])</f>
        <v>42763133</v>
      </c>
      <c r="P214" s="117">
        <f>SUM(_1b_Recon[Local improvement finance trust (LIFT)  ])</f>
        <v>-11793255.969999999</v>
      </c>
      <c r="Q214" s="117">
        <f>SUM(_1b_Recon[Private finance initiative (PFI) set-up costs])</f>
        <v>-0.01</v>
      </c>
      <c r="R214" s="117">
        <f>SUM(_1b_Recon[Depreciation related to donated or government granted non-current assets (cash or non cash)])</f>
        <v>-141293977.58000004</v>
      </c>
      <c r="S214" s="117">
        <f>SUM(_1b_Recon[Donations/grants of physical assets and or cash for the purchase of capital assets - all])</f>
        <v>376323746.96999997</v>
      </c>
      <c r="T214" s="117">
        <f>SUM(_1b_Recon[Provider sustainability fund / Financial recovery fund / Marginal rate emergency tariff funding (PSF/FRF/MRET)])</f>
        <v>18158428.800000001</v>
      </c>
      <c r="U214" s="117">
        <f>SUM(_1b_Recon[Final Accounts - FAQ Adjustment 1 (Allowable COVID-19 exceptional unit expenditure) (Complete Analysis B)])</f>
        <v>-1141231702.5729198</v>
      </c>
      <c r="V214" s="117">
        <f>SUM(_1b_Recon[Final Accounts - FAQ Adjustment 2 (Top-up reimbursement income)])</f>
        <v>983709801.92000008</v>
      </c>
      <c r="W214" s="117">
        <f>SUM(_1b_Recon[Final Accounts - FAQ Adjustment 3])</f>
        <v>26339290.469999999</v>
      </c>
      <c r="X214" s="117">
        <f>SUM(_1b_Recon[Final Accounts - FAQ Adjustment 4])</f>
        <v>564000</v>
      </c>
      <c r="Y214" s="117">
        <f>SUM(_1b_Recon[Final Accounts - FAQ Adjustment 5])</f>
        <v>43294119</v>
      </c>
      <c r="Z214" s="117">
        <f>SUM(_1b_Recon[Clinical and support services supplied to or received from other organisations (P2P). 
This includes regionally managed pathology or radiology services.])</f>
        <v>-670346747.83736444</v>
      </c>
      <c r="AA214" s="117">
        <f>SUM(_1b_Recon[Hosted Services (Genetics Laboratory, Intensive Care Support Services, Child Health Information Services (CHIS)
Sexual Assault Referral Centres (SARC))])</f>
        <v>-285540800.97713703</v>
      </c>
      <c r="AB214" s="117">
        <f>SUM(_1b_Recon[Income received from other providers for maternity pathways if included in Line 2])</f>
        <v>6856809.9299999997</v>
      </c>
      <c r="AC214" s="117">
        <f>SUM(_1b_Recon[Payments made to other providers for maternity pathways if the cost in your ledger and included in Line 1])</f>
        <v>-30217458.705521505</v>
      </c>
      <c r="AD214" s="117">
        <f>SUM(_1b_Recon[National Screening Programmes])</f>
        <v>-378110733.14179945</v>
      </c>
      <c r="AE214" s="117">
        <f>SUM(_1b_Recon[Limb Fitting Services (Formally discrete external aids and appliances)])</f>
        <v>-119662714.31437965</v>
      </c>
      <c r="AF214" s="117">
        <f>SUM(_1b_Recon[Health promotion programmes (All)])</f>
        <v>-90887253.68720372</v>
      </c>
      <c r="AG214" s="117">
        <f>SUM(_1b_Recon[Home delivery of drugs and supplies: cost of drugs and administration costs])</f>
        <v>-2912830225.3567429</v>
      </c>
      <c r="AH214" s="117">
        <f>SUM(_1b_Recon[Hospital travel costs scheme (HTCS) &amp; Patient transport services (PTS)])</f>
        <v>-602223539.2679311</v>
      </c>
      <c r="AI214" s="117">
        <f>SUM(_1b_Recon[Learning disability services (non mental health or where Mental health is unable to disaggregate)])</f>
        <v>-733818320.00783062</v>
      </c>
      <c r="AJ214" s="117">
        <f>SUM(_1b_Recon[Specified Services (ambulance, mental health providers and named providers)
Only those services allowed or who provide the designated services])</f>
        <v>-526039630.77998042</v>
      </c>
      <c r="AK214" s="117">
        <f>SUM(_1b_Recon[NHS continuing healthcare, NHS-funded nursing care and excluded intermediate care - adults and children])</f>
        <v>-263011383.79497057</v>
      </c>
      <c r="AL214" s="117">
        <f>SUM(_1b_Recon[Non NHS Funded services - pooled or unified budgets, social care services, primary medical services and prison services, or services funded by local authorities etc])</f>
        <v>-1672581088.57391</v>
      </c>
      <c r="AM214" s="117">
        <f>SUM(_1b_Recon[Cost of non NHS Patients - Private patients, overseas visitors and other non-NHS patients (Complete Analysis A)])</f>
        <v>-964011505.6033107</v>
      </c>
      <c r="AN214" s="117">
        <f>SUM(_1b_Recon[Cost of care contracted out to private providers (Outsourced Activity)])</f>
        <v>-890416603.39477646</v>
      </c>
      <c r="AO214" s="117">
        <f>SUM(_1b_Recon[Adjustment for charities])</f>
        <v>5203514.010219072</v>
      </c>
      <c r="AP214" s="117">
        <f>SUM(_1b_Recon[[Critical Care Transport Network ]])</f>
        <v>-22706465.746505871</v>
      </c>
      <c r="AQ214" s="117">
        <f>SUM(_1b_Recon[Emergency Care Streaming - Provided by GPs Only])</f>
        <v>-25066198.064629577</v>
      </c>
      <c r="AR214" s="117">
        <f>SUM(_1b_Recon[Emergency Care Streaming - Excluding GP Costs])</f>
        <v>-29885722.947411321</v>
      </c>
      <c r="AS214" s="117">
        <f>SUM(_1b_Recon[Agreed adjustments - please ensure you have authorisation from NHS England])</f>
        <v>-431089787.80687213</v>
      </c>
      <c r="AT214" s="117">
        <f>SUM(_1b_Recon[Total National Cost Collection Quantum])</f>
        <v>91121071544.938614</v>
      </c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3C9F-0468-46A7-8E7A-C71109D91D98}">
  <dimension ref="A1:E32"/>
  <sheetViews>
    <sheetView showGridLines="0" workbookViewId="0">
      <selection activeCell="B5" sqref="B5"/>
    </sheetView>
  </sheetViews>
  <sheetFormatPr defaultColWidth="9.1796875" defaultRowHeight="10" x14ac:dyDescent="0.2"/>
  <cols>
    <col min="1" max="1" width="2.81640625" style="4" customWidth="1"/>
    <col min="2" max="2" width="117.453125" style="4" bestFit="1" customWidth="1"/>
    <col min="3" max="3" width="16.1796875" style="4" customWidth="1"/>
    <col min="4" max="4" width="14.453125" style="4" customWidth="1"/>
    <col min="5" max="5" width="13.1796875" style="4" bestFit="1" customWidth="1"/>
    <col min="6" max="16384" width="9.1796875" style="4"/>
  </cols>
  <sheetData>
    <row r="1" spans="1:5" ht="18" x14ac:dyDescent="0.4">
      <c r="A1" s="2"/>
      <c r="B1" s="13" t="s">
        <v>550</v>
      </c>
      <c r="C1" s="3"/>
    </row>
    <row r="2" spans="1:5" x14ac:dyDescent="0.2">
      <c r="A2" s="5"/>
      <c r="B2" s="6"/>
      <c r="C2" s="3"/>
    </row>
    <row r="3" spans="1:5" ht="14.5" x14ac:dyDescent="0.35">
      <c r="B3" s="27"/>
      <c r="C3" s="28" t="s">
        <v>551</v>
      </c>
    </row>
    <row r="4" spans="1:5" ht="14" x14ac:dyDescent="0.3">
      <c r="A4" s="7"/>
      <c r="B4" s="29" t="s">
        <v>552</v>
      </c>
      <c r="C4" s="30">
        <f>SUM(C5:C19)</f>
        <v>9226047870.6711597</v>
      </c>
    </row>
    <row r="5" spans="1:5" ht="14" x14ac:dyDescent="0.3">
      <c r="A5" s="8"/>
      <c r="B5" s="31" t="s">
        <v>84</v>
      </c>
      <c r="C5" s="32">
        <v>378110733.14179897</v>
      </c>
      <c r="D5" s="23"/>
      <c r="E5" s="24"/>
    </row>
    <row r="6" spans="1:5" ht="14" x14ac:dyDescent="0.3">
      <c r="A6" s="8"/>
      <c r="B6" s="31" t="s">
        <v>86</v>
      </c>
      <c r="C6" s="32">
        <v>119662714.31438001</v>
      </c>
      <c r="D6" s="23"/>
      <c r="E6" s="24"/>
    </row>
    <row r="7" spans="1:5" ht="14" x14ac:dyDescent="0.3">
      <c r="A7" s="8"/>
      <c r="B7" s="31" t="s">
        <v>88</v>
      </c>
      <c r="C7" s="32">
        <v>90887253.687203705</v>
      </c>
      <c r="D7" s="23"/>
      <c r="E7" s="24"/>
    </row>
    <row r="8" spans="1:5" ht="14" x14ac:dyDescent="0.3">
      <c r="A8" s="8"/>
      <c r="B8" s="31" t="s">
        <v>90</v>
      </c>
      <c r="C8" s="32">
        <v>2912830225.35674</v>
      </c>
      <c r="D8" s="23"/>
      <c r="E8" s="24"/>
    </row>
    <row r="9" spans="1:5" ht="14" x14ac:dyDescent="0.3">
      <c r="A9" s="8"/>
      <c r="B9" s="31" t="s">
        <v>92</v>
      </c>
      <c r="C9" s="32">
        <v>602223539.26793098</v>
      </c>
      <c r="D9" s="23"/>
      <c r="E9" s="24"/>
    </row>
    <row r="10" spans="1:5" ht="14" x14ac:dyDescent="0.3">
      <c r="A10" s="8"/>
      <c r="B10" s="31" t="s">
        <v>94</v>
      </c>
      <c r="C10" s="32">
        <v>733818320.00783002</v>
      </c>
      <c r="D10" s="23"/>
      <c r="E10" s="24"/>
    </row>
    <row r="11" spans="1:5" ht="14" x14ac:dyDescent="0.3">
      <c r="A11" s="8"/>
      <c r="B11" s="31" t="s">
        <v>126</v>
      </c>
      <c r="C11" s="32">
        <v>526039630.77998102</v>
      </c>
      <c r="D11" s="23"/>
      <c r="E11" s="24"/>
    </row>
    <row r="12" spans="1:5" ht="14" x14ac:dyDescent="0.3">
      <c r="A12" s="8"/>
      <c r="B12" s="31" t="s">
        <v>99</v>
      </c>
      <c r="C12" s="32">
        <v>263011383.79497099</v>
      </c>
      <c r="D12" s="23"/>
      <c r="E12" s="24"/>
    </row>
    <row r="13" spans="1:5" ht="14" x14ac:dyDescent="0.3">
      <c r="A13" s="8"/>
      <c r="B13" s="31" t="s">
        <v>101</v>
      </c>
      <c r="C13" s="32">
        <v>1672581088.57391</v>
      </c>
      <c r="D13" s="23"/>
      <c r="E13" s="24"/>
    </row>
    <row r="14" spans="1:5" ht="14" x14ac:dyDescent="0.3">
      <c r="A14" s="8"/>
      <c r="B14" s="31" t="s">
        <v>127</v>
      </c>
      <c r="C14" s="32">
        <v>964011505.60331094</v>
      </c>
      <c r="D14" s="23"/>
      <c r="E14" s="24"/>
    </row>
    <row r="15" spans="1:5" ht="14" x14ac:dyDescent="0.3">
      <c r="A15" s="8"/>
      <c r="B15" s="31" t="s">
        <v>105</v>
      </c>
      <c r="C15" s="32">
        <v>890416603.39477599</v>
      </c>
      <c r="D15" s="23"/>
      <c r="E15" s="24"/>
    </row>
    <row r="16" spans="1:5" ht="14" x14ac:dyDescent="0.3">
      <c r="A16" s="8"/>
      <c r="B16" s="31" t="s">
        <v>107</v>
      </c>
      <c r="C16" s="33">
        <v>-5203514.0102190701</v>
      </c>
      <c r="D16" s="23"/>
      <c r="E16" s="24"/>
    </row>
    <row r="17" spans="1:5" ht="14" x14ac:dyDescent="0.3">
      <c r="A17" s="8"/>
      <c r="B17" s="31" t="s">
        <v>109</v>
      </c>
      <c r="C17" s="32">
        <v>22706465.746505901</v>
      </c>
      <c r="D17" s="23"/>
      <c r="E17" s="24"/>
    </row>
    <row r="18" spans="1:5" ht="14" x14ac:dyDescent="0.3">
      <c r="A18" s="8"/>
      <c r="B18" s="31" t="s">
        <v>111</v>
      </c>
      <c r="C18" s="32">
        <v>25066198.064629599</v>
      </c>
      <c r="D18" s="23"/>
      <c r="E18" s="24"/>
    </row>
    <row r="19" spans="1:5" ht="14" x14ac:dyDescent="0.3">
      <c r="A19" s="8"/>
      <c r="B19" s="31" t="s">
        <v>113</v>
      </c>
      <c r="C19" s="32">
        <v>29885722.947411299</v>
      </c>
      <c r="D19" s="25"/>
      <c r="E19" s="24"/>
    </row>
    <row r="20" spans="1:5" ht="14.5" x14ac:dyDescent="0.35">
      <c r="A20" s="8"/>
      <c r="B20" s="34"/>
      <c r="C20" s="35"/>
    </row>
    <row r="21" spans="1:5" ht="14" x14ac:dyDescent="0.3">
      <c r="B21" s="36" t="s">
        <v>553</v>
      </c>
      <c r="C21" s="30">
        <v>-431089787.80687207</v>
      </c>
    </row>
    <row r="22" spans="1:5" ht="14" x14ac:dyDescent="0.3">
      <c r="B22" s="37"/>
      <c r="C22" s="38"/>
    </row>
    <row r="23" spans="1:5" ht="14" x14ac:dyDescent="0.3">
      <c r="B23" s="36" t="s">
        <v>554</v>
      </c>
      <c r="C23" s="39">
        <f>C4+C21</f>
        <v>8794958082.8642883</v>
      </c>
    </row>
    <row r="27" spans="1:5" x14ac:dyDescent="0.2">
      <c r="C27" s="9"/>
    </row>
    <row r="31" spans="1:5" x14ac:dyDescent="0.2">
      <c r="C31" s="10"/>
    </row>
    <row r="32" spans="1:5" x14ac:dyDescent="0.2">
      <c r="C32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7B0E-91BA-4FCF-BA1E-E20597E0FBAA}">
  <dimension ref="B1:AF211"/>
  <sheetViews>
    <sheetView showGridLines="0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4.5" x14ac:dyDescent="0.35"/>
  <cols>
    <col min="1" max="1" width="2.26953125" customWidth="1"/>
    <col min="2" max="2" width="11.1796875" bestFit="1" customWidth="1"/>
    <col min="3" max="3" width="67.81640625" customWidth="1"/>
    <col min="4" max="26" width="14.81640625" customWidth="1"/>
    <col min="27" max="27" width="15" customWidth="1"/>
    <col min="28" max="28" width="16.54296875" customWidth="1"/>
    <col min="29" max="46" width="14.81640625" customWidth="1"/>
    <col min="47" max="56" width="10" customWidth="1"/>
    <col min="57" max="57" width="25.453125" bestFit="1" customWidth="1"/>
    <col min="58" max="58" width="16.1796875" bestFit="1" customWidth="1"/>
    <col min="59" max="59" width="14.453125" bestFit="1" customWidth="1"/>
    <col min="60" max="60" width="11" bestFit="1" customWidth="1"/>
    <col min="61" max="61" width="7.54296875" bestFit="1" customWidth="1"/>
    <col min="62" max="62" width="12.54296875" bestFit="1" customWidth="1"/>
  </cols>
  <sheetData>
    <row r="1" spans="2:32" ht="18" x14ac:dyDescent="0.4">
      <c r="B1" s="1" t="s">
        <v>555</v>
      </c>
      <c r="C1" s="26"/>
    </row>
    <row r="4" spans="2:32" ht="174.5" thickBot="1" x14ac:dyDescent="0.4">
      <c r="B4" s="40" t="s">
        <v>556</v>
      </c>
      <c r="C4" s="41" t="s">
        <v>557</v>
      </c>
      <c r="D4" s="42" t="s">
        <v>84</v>
      </c>
      <c r="E4" s="42" t="s">
        <v>86</v>
      </c>
      <c r="F4" s="42" t="s">
        <v>88</v>
      </c>
      <c r="G4" s="42" t="s">
        <v>90</v>
      </c>
      <c r="H4" s="42" t="s">
        <v>92</v>
      </c>
      <c r="I4" s="42" t="s">
        <v>94</v>
      </c>
      <c r="J4" s="42" t="s">
        <v>126</v>
      </c>
      <c r="K4" s="43" t="s">
        <v>99</v>
      </c>
      <c r="L4" s="42" t="s">
        <v>101</v>
      </c>
      <c r="M4" s="42" t="s">
        <v>127</v>
      </c>
      <c r="N4" s="42" t="s">
        <v>105</v>
      </c>
      <c r="O4" s="42" t="s">
        <v>107</v>
      </c>
      <c r="P4" s="42" t="s">
        <v>109</v>
      </c>
      <c r="Q4" s="42" t="s">
        <v>111</v>
      </c>
      <c r="R4" s="42" t="s">
        <v>113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2:32" x14ac:dyDescent="0.35">
      <c r="B5" s="44" t="s">
        <v>128</v>
      </c>
      <c r="C5" s="45" t="s">
        <v>129</v>
      </c>
      <c r="D5" s="46">
        <v>17745238</v>
      </c>
      <c r="E5" s="47">
        <v>4067705</v>
      </c>
      <c r="F5" s="47">
        <v>1048862</v>
      </c>
      <c r="G5" s="47">
        <v>131527108</v>
      </c>
      <c r="H5" s="47">
        <v>305668</v>
      </c>
      <c r="I5" s="47">
        <v>6214443</v>
      </c>
      <c r="J5" s="47">
        <v>0</v>
      </c>
      <c r="K5" s="47">
        <v>7638100</v>
      </c>
      <c r="L5" s="47">
        <v>0</v>
      </c>
      <c r="M5" s="47">
        <v>7847045</v>
      </c>
      <c r="N5" s="47">
        <v>9148729</v>
      </c>
      <c r="O5" s="48">
        <v>-782000</v>
      </c>
      <c r="P5" s="49">
        <v>7328653</v>
      </c>
      <c r="Q5" s="49"/>
      <c r="R5" s="49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18"/>
    </row>
    <row r="6" spans="2:32" x14ac:dyDescent="0.35">
      <c r="B6" s="50" t="s">
        <v>131</v>
      </c>
      <c r="C6" s="51" t="s">
        <v>132</v>
      </c>
      <c r="D6" s="52">
        <v>0</v>
      </c>
      <c r="E6" s="47">
        <v>299470.41110000003</v>
      </c>
      <c r="F6" s="47">
        <v>7305.1339440000002</v>
      </c>
      <c r="G6" s="47">
        <v>1559167.8740000001</v>
      </c>
      <c r="H6" s="47">
        <v>0</v>
      </c>
      <c r="I6" s="47">
        <v>2206016.696</v>
      </c>
      <c r="J6" s="47">
        <v>0</v>
      </c>
      <c r="K6" s="47">
        <v>0</v>
      </c>
      <c r="L6" s="47">
        <v>2147730.148</v>
      </c>
      <c r="M6" s="47">
        <v>453893.62829999998</v>
      </c>
      <c r="N6" s="47">
        <v>0</v>
      </c>
      <c r="O6" s="53"/>
      <c r="P6" s="49"/>
      <c r="Q6" s="49"/>
      <c r="R6" s="49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  <c r="AF6" s="18"/>
    </row>
    <row r="7" spans="2:32" x14ac:dyDescent="0.35">
      <c r="B7" s="50" t="s">
        <v>133</v>
      </c>
      <c r="C7" s="51" t="s">
        <v>134</v>
      </c>
      <c r="D7" s="52">
        <v>0</v>
      </c>
      <c r="E7" s="47">
        <v>4637496.1814243803</v>
      </c>
      <c r="F7" s="47">
        <v>0</v>
      </c>
      <c r="G7" s="47">
        <v>9634703.1985011306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2205837.7247670498</v>
      </c>
      <c r="N7" s="47">
        <v>0</v>
      </c>
      <c r="O7" s="53"/>
      <c r="P7" s="49"/>
      <c r="Q7" s="49"/>
      <c r="R7" s="49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F7" s="18"/>
    </row>
    <row r="8" spans="2:32" x14ac:dyDescent="0.35">
      <c r="B8" s="50" t="s">
        <v>135</v>
      </c>
      <c r="C8" s="51" t="s">
        <v>136</v>
      </c>
      <c r="D8" s="52">
        <v>0</v>
      </c>
      <c r="E8" s="47">
        <v>0</v>
      </c>
      <c r="F8" s="47">
        <v>1309223.0559237399</v>
      </c>
      <c r="G8" s="47">
        <v>1202925.2247316099</v>
      </c>
      <c r="H8" s="47">
        <v>0</v>
      </c>
      <c r="I8" s="47">
        <v>8952665.6455381401</v>
      </c>
      <c r="J8" s="47">
        <v>0</v>
      </c>
      <c r="K8" s="47">
        <v>1715450.51712681</v>
      </c>
      <c r="L8" s="47">
        <v>3136226.10903166</v>
      </c>
      <c r="M8" s="47">
        <v>0</v>
      </c>
      <c r="N8" s="47">
        <v>4693047.4256452397</v>
      </c>
      <c r="O8" s="53"/>
      <c r="P8" s="49"/>
      <c r="Q8" s="49"/>
      <c r="R8" s="49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8"/>
      <c r="AF8" s="18"/>
    </row>
    <row r="9" spans="2:32" x14ac:dyDescent="0.35">
      <c r="B9" s="50" t="s">
        <v>138</v>
      </c>
      <c r="C9" s="51" t="s">
        <v>139</v>
      </c>
      <c r="D9" s="52">
        <v>0</v>
      </c>
      <c r="E9" s="47">
        <v>0</v>
      </c>
      <c r="F9" s="47">
        <v>1512078</v>
      </c>
      <c r="G9" s="47">
        <v>8912716</v>
      </c>
      <c r="H9" s="47">
        <v>0</v>
      </c>
      <c r="I9" s="47">
        <v>2190058</v>
      </c>
      <c r="J9" s="47">
        <v>0</v>
      </c>
      <c r="K9" s="47">
        <v>5889863</v>
      </c>
      <c r="L9" s="47">
        <v>9087242</v>
      </c>
      <c r="M9" s="47">
        <v>145444</v>
      </c>
      <c r="N9" s="47">
        <v>0</v>
      </c>
      <c r="O9" s="53"/>
      <c r="P9" s="49"/>
      <c r="Q9" s="49"/>
      <c r="R9" s="49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8"/>
      <c r="AF9" s="18"/>
    </row>
    <row r="10" spans="2:32" x14ac:dyDescent="0.35">
      <c r="B10" s="50" t="s">
        <v>140</v>
      </c>
      <c r="C10" s="51" t="s">
        <v>141</v>
      </c>
      <c r="D10" s="52">
        <v>0</v>
      </c>
      <c r="E10" s="47">
        <v>0</v>
      </c>
      <c r="F10" s="47">
        <v>0</v>
      </c>
      <c r="G10" s="47">
        <v>293277</v>
      </c>
      <c r="H10" s="47">
        <v>0</v>
      </c>
      <c r="I10" s="47">
        <v>0</v>
      </c>
      <c r="J10" s="47">
        <v>0</v>
      </c>
      <c r="K10" s="47">
        <v>0</v>
      </c>
      <c r="L10" s="47">
        <v>13192667.51</v>
      </c>
      <c r="M10" s="47">
        <v>0</v>
      </c>
      <c r="N10" s="47">
        <v>1587745.55</v>
      </c>
      <c r="O10" s="53"/>
      <c r="P10" s="49"/>
      <c r="Q10" s="49"/>
      <c r="R10" s="49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8"/>
      <c r="AF10" s="18"/>
    </row>
    <row r="11" spans="2:32" x14ac:dyDescent="0.35">
      <c r="B11" s="50" t="s">
        <v>142</v>
      </c>
      <c r="C11" s="51" t="s">
        <v>143</v>
      </c>
      <c r="D11" s="52">
        <v>817711.43674241996</v>
      </c>
      <c r="E11" s="47">
        <v>175291.44781424999</v>
      </c>
      <c r="F11" s="47">
        <v>0</v>
      </c>
      <c r="G11" s="47">
        <v>4593460.3914232496</v>
      </c>
      <c r="H11" s="47">
        <v>1059975.04353647</v>
      </c>
      <c r="I11" s="47">
        <v>0</v>
      </c>
      <c r="J11" s="47">
        <v>2915861.0443700701</v>
      </c>
      <c r="K11" s="47">
        <v>228084.10826663999</v>
      </c>
      <c r="L11" s="47">
        <v>0</v>
      </c>
      <c r="M11" s="47">
        <v>964164.18998999998</v>
      </c>
      <c r="N11" s="47">
        <v>0</v>
      </c>
      <c r="O11" s="53"/>
      <c r="P11" s="49"/>
      <c r="Q11" s="49"/>
      <c r="R11" s="49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8"/>
      <c r="AF11" s="18"/>
    </row>
    <row r="12" spans="2:32" x14ac:dyDescent="0.35">
      <c r="B12" s="50" t="s">
        <v>144</v>
      </c>
      <c r="C12" s="51" t="s">
        <v>145</v>
      </c>
      <c r="D12" s="52">
        <v>0</v>
      </c>
      <c r="E12" s="47">
        <v>0</v>
      </c>
      <c r="F12" s="47">
        <v>0</v>
      </c>
      <c r="G12" s="47">
        <v>75626203</v>
      </c>
      <c r="H12" s="47">
        <v>29415167</v>
      </c>
      <c r="I12" s="47">
        <v>0</v>
      </c>
      <c r="J12" s="47">
        <v>2788697</v>
      </c>
      <c r="K12" s="47">
        <v>0</v>
      </c>
      <c r="L12" s="47">
        <v>0</v>
      </c>
      <c r="M12" s="47">
        <v>8240468</v>
      </c>
      <c r="N12" s="47">
        <v>0</v>
      </c>
      <c r="O12" s="53"/>
      <c r="P12" s="49"/>
      <c r="Q12" s="49">
        <v>638598</v>
      </c>
      <c r="R12" s="49">
        <v>61997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  <c r="AF12" s="18"/>
    </row>
    <row r="13" spans="2:32" x14ac:dyDescent="0.35">
      <c r="B13" s="50" t="s">
        <v>146</v>
      </c>
      <c r="C13" s="51" t="s">
        <v>147</v>
      </c>
      <c r="D13" s="52">
        <v>6608699.6500000004</v>
      </c>
      <c r="E13" s="47">
        <v>402127</v>
      </c>
      <c r="F13" s="47">
        <v>5689439.6200000001</v>
      </c>
      <c r="G13" s="47">
        <v>30931952.309999999</v>
      </c>
      <c r="H13" s="47">
        <v>11756725.48</v>
      </c>
      <c r="I13" s="47">
        <v>0</v>
      </c>
      <c r="J13" s="47">
        <v>0</v>
      </c>
      <c r="K13" s="47">
        <v>3150494.13</v>
      </c>
      <c r="L13" s="47">
        <v>0</v>
      </c>
      <c r="M13" s="47">
        <v>3046696.95</v>
      </c>
      <c r="N13" s="47">
        <v>0</v>
      </c>
      <c r="O13" s="53"/>
      <c r="P13" s="49"/>
      <c r="Q13" s="49"/>
      <c r="R13" s="49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8"/>
      <c r="AF13" s="18"/>
    </row>
    <row r="14" spans="2:32" x14ac:dyDescent="0.35">
      <c r="B14" s="50" t="s">
        <v>148</v>
      </c>
      <c r="C14" s="51" t="s">
        <v>149</v>
      </c>
      <c r="D14" s="52">
        <v>0</v>
      </c>
      <c r="E14" s="47">
        <v>0</v>
      </c>
      <c r="F14" s="47">
        <v>432622</v>
      </c>
      <c r="G14" s="47">
        <v>2449565</v>
      </c>
      <c r="H14" s="47">
        <v>1664225</v>
      </c>
      <c r="I14" s="47">
        <v>6058196</v>
      </c>
      <c r="J14" s="47">
        <v>0</v>
      </c>
      <c r="K14" s="47">
        <v>6824067</v>
      </c>
      <c r="L14" s="47">
        <v>4844825</v>
      </c>
      <c r="M14" s="47">
        <v>2157230</v>
      </c>
      <c r="N14" s="47">
        <v>0</v>
      </c>
      <c r="O14" s="53"/>
      <c r="P14" s="49"/>
      <c r="Q14" s="49"/>
      <c r="R14" s="49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  <c r="AF14" s="18"/>
    </row>
    <row r="15" spans="2:32" x14ac:dyDescent="0.35">
      <c r="B15" s="50" t="s">
        <v>151</v>
      </c>
      <c r="C15" s="51" t="s">
        <v>152</v>
      </c>
      <c r="D15" s="52">
        <v>3879928</v>
      </c>
      <c r="E15" s="47">
        <v>0</v>
      </c>
      <c r="F15" s="47">
        <v>20425</v>
      </c>
      <c r="G15" s="47">
        <v>3423324</v>
      </c>
      <c r="H15" s="47">
        <v>112292</v>
      </c>
      <c r="I15" s="47">
        <v>0</v>
      </c>
      <c r="J15" s="47">
        <v>0</v>
      </c>
      <c r="K15" s="47">
        <v>0</v>
      </c>
      <c r="L15" s="47">
        <v>0</v>
      </c>
      <c r="M15" s="47">
        <v>2728791</v>
      </c>
      <c r="N15" s="47">
        <v>2421561</v>
      </c>
      <c r="O15" s="53"/>
      <c r="P15" s="49"/>
      <c r="Q15" s="49"/>
      <c r="R15" s="49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8"/>
      <c r="AF15" s="18"/>
    </row>
    <row r="16" spans="2:32" x14ac:dyDescent="0.35">
      <c r="B16" s="50" t="s">
        <v>153</v>
      </c>
      <c r="C16" s="51" t="s">
        <v>154</v>
      </c>
      <c r="D16" s="52">
        <v>0</v>
      </c>
      <c r="E16" s="47">
        <v>0</v>
      </c>
      <c r="F16" s="47">
        <v>0</v>
      </c>
      <c r="G16" s="47">
        <v>2748728</v>
      </c>
      <c r="H16" s="47">
        <v>692952</v>
      </c>
      <c r="I16" s="47">
        <v>0</v>
      </c>
      <c r="J16" s="47">
        <v>0</v>
      </c>
      <c r="K16" s="47">
        <v>0</v>
      </c>
      <c r="L16" s="47">
        <v>318413</v>
      </c>
      <c r="M16" s="47">
        <v>1293457</v>
      </c>
      <c r="N16" s="47">
        <v>0</v>
      </c>
      <c r="O16" s="54">
        <v>294000</v>
      </c>
      <c r="P16" s="49"/>
      <c r="Q16" s="49"/>
      <c r="R16" s="49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F16" s="18"/>
    </row>
    <row r="17" spans="2:32" x14ac:dyDescent="0.35">
      <c r="B17" s="50" t="s">
        <v>155</v>
      </c>
      <c r="C17" s="51" t="s">
        <v>156</v>
      </c>
      <c r="D17" s="52">
        <v>1836865.48</v>
      </c>
      <c r="E17" s="47">
        <v>0</v>
      </c>
      <c r="F17" s="47">
        <v>0</v>
      </c>
      <c r="G17" s="47">
        <v>60128385.57</v>
      </c>
      <c r="H17" s="47">
        <v>171882.66</v>
      </c>
      <c r="I17" s="47">
        <v>0</v>
      </c>
      <c r="J17" s="47">
        <v>0</v>
      </c>
      <c r="K17" s="47">
        <v>0</v>
      </c>
      <c r="L17" s="47">
        <v>277968.59000000003</v>
      </c>
      <c r="M17" s="47">
        <v>12636543.66</v>
      </c>
      <c r="N17" s="47">
        <v>9396101.1999999993</v>
      </c>
      <c r="O17" s="53"/>
      <c r="P17" s="49">
        <v>2217358.5099999998</v>
      </c>
      <c r="Q17" s="49"/>
      <c r="R17" s="49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</row>
    <row r="18" spans="2:32" x14ac:dyDescent="0.35">
      <c r="B18" s="50" t="s">
        <v>157</v>
      </c>
      <c r="C18" s="51" t="s">
        <v>158</v>
      </c>
      <c r="D18" s="52">
        <v>3238311</v>
      </c>
      <c r="E18" s="47">
        <v>0</v>
      </c>
      <c r="F18" s="47">
        <v>831944</v>
      </c>
      <c r="G18" s="47">
        <v>8032176</v>
      </c>
      <c r="H18" s="47">
        <v>2871494</v>
      </c>
      <c r="I18" s="47">
        <v>19515026</v>
      </c>
      <c r="J18" s="47">
        <v>0</v>
      </c>
      <c r="K18" s="47">
        <v>37803166</v>
      </c>
      <c r="L18" s="47">
        <v>55114402</v>
      </c>
      <c r="M18" s="47">
        <v>472631</v>
      </c>
      <c r="N18" s="47">
        <v>2338292</v>
      </c>
      <c r="O18" s="53"/>
      <c r="P18" s="49"/>
      <c r="Q18" s="49"/>
      <c r="R18" s="49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8"/>
    </row>
    <row r="19" spans="2:32" x14ac:dyDescent="0.35">
      <c r="B19" s="50" t="s">
        <v>159</v>
      </c>
      <c r="C19" s="51" t="s">
        <v>160</v>
      </c>
      <c r="D19" s="52">
        <v>4413835</v>
      </c>
      <c r="E19" s="47">
        <v>1045932</v>
      </c>
      <c r="F19" s="47">
        <v>0</v>
      </c>
      <c r="G19" s="47">
        <v>12378774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448581</v>
      </c>
      <c r="N19" s="47">
        <v>0</v>
      </c>
      <c r="O19" s="53"/>
      <c r="P19" s="49"/>
      <c r="Q19" s="49"/>
      <c r="R19" s="49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8"/>
      <c r="AF19" s="18"/>
    </row>
    <row r="20" spans="2:32" x14ac:dyDescent="0.35">
      <c r="B20" s="50" t="s">
        <v>161</v>
      </c>
      <c r="C20" s="51" t="s">
        <v>162</v>
      </c>
      <c r="D20" s="52">
        <v>2227470.23</v>
      </c>
      <c r="E20" s="47">
        <v>0</v>
      </c>
      <c r="F20" s="47">
        <v>0</v>
      </c>
      <c r="G20" s="47">
        <v>24215809.760000002</v>
      </c>
      <c r="H20" s="47">
        <v>87334.51</v>
      </c>
      <c r="I20" s="47">
        <v>0</v>
      </c>
      <c r="J20" s="47">
        <v>0</v>
      </c>
      <c r="K20" s="47">
        <v>0</v>
      </c>
      <c r="L20" s="47">
        <v>0</v>
      </c>
      <c r="M20" s="47">
        <v>4280435.0999999996</v>
      </c>
      <c r="N20" s="47">
        <v>0</v>
      </c>
      <c r="O20" s="53"/>
      <c r="P20" s="49"/>
      <c r="Q20" s="49"/>
      <c r="R20" s="49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8"/>
    </row>
    <row r="21" spans="2:32" x14ac:dyDescent="0.35">
      <c r="B21" s="50" t="s">
        <v>163</v>
      </c>
      <c r="C21" s="51" t="s">
        <v>164</v>
      </c>
      <c r="D21" s="52">
        <v>11723102.0495045</v>
      </c>
      <c r="E21" s="47">
        <v>0</v>
      </c>
      <c r="F21" s="47">
        <v>0</v>
      </c>
      <c r="G21" s="47">
        <v>130464259.776824</v>
      </c>
      <c r="H21" s="47">
        <v>13121844.097865701</v>
      </c>
      <c r="I21" s="47">
        <v>0</v>
      </c>
      <c r="J21" s="47">
        <v>1599263.8514567199</v>
      </c>
      <c r="K21" s="47">
        <v>0</v>
      </c>
      <c r="L21" s="47">
        <v>0</v>
      </c>
      <c r="M21" s="47">
        <v>23448453.9851267</v>
      </c>
      <c r="N21" s="47">
        <v>5059858.4000000004</v>
      </c>
      <c r="O21" s="53"/>
      <c r="P21" s="49"/>
      <c r="Q21" s="49"/>
      <c r="R21" s="49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8"/>
      <c r="AF21" s="18"/>
    </row>
    <row r="22" spans="2:32" x14ac:dyDescent="0.35">
      <c r="B22" s="50" t="s">
        <v>165</v>
      </c>
      <c r="C22" s="51" t="s">
        <v>166</v>
      </c>
      <c r="D22" s="52">
        <v>0</v>
      </c>
      <c r="E22" s="47">
        <v>2948217.4058749499</v>
      </c>
      <c r="F22" s="47">
        <v>0</v>
      </c>
      <c r="G22" s="47">
        <v>4443855.3384070601</v>
      </c>
      <c r="H22" s="47">
        <v>3479565.74</v>
      </c>
      <c r="I22" s="47">
        <v>0</v>
      </c>
      <c r="J22" s="47">
        <v>0</v>
      </c>
      <c r="K22" s="47">
        <v>0</v>
      </c>
      <c r="L22" s="47">
        <v>0</v>
      </c>
      <c r="M22" s="47">
        <v>8073524.4305428304</v>
      </c>
      <c r="N22" s="47">
        <v>0</v>
      </c>
      <c r="O22" s="53"/>
      <c r="P22" s="49"/>
      <c r="Q22" s="49"/>
      <c r="R22" s="49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8"/>
      <c r="AF22" s="18"/>
    </row>
    <row r="23" spans="2:32" x14ac:dyDescent="0.35">
      <c r="B23" s="50" t="s">
        <v>167</v>
      </c>
      <c r="C23" s="51" t="s">
        <v>168</v>
      </c>
      <c r="D23" s="52">
        <v>0</v>
      </c>
      <c r="E23" s="47">
        <v>0</v>
      </c>
      <c r="F23" s="47">
        <v>606711</v>
      </c>
      <c r="G23" s="47">
        <v>4569025</v>
      </c>
      <c r="H23" s="47">
        <v>2162429</v>
      </c>
      <c r="I23" s="47">
        <v>0</v>
      </c>
      <c r="J23" s="47">
        <v>0</v>
      </c>
      <c r="K23" s="47">
        <v>0</v>
      </c>
      <c r="L23" s="47">
        <v>4671866</v>
      </c>
      <c r="M23" s="47">
        <v>95627</v>
      </c>
      <c r="N23" s="47">
        <v>0</v>
      </c>
      <c r="O23" s="53"/>
      <c r="P23" s="49"/>
      <c r="Q23" s="49"/>
      <c r="R23" s="49">
        <v>118181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8"/>
      <c r="AF23" s="18"/>
    </row>
    <row r="24" spans="2:32" x14ac:dyDescent="0.35">
      <c r="B24" s="50" t="s">
        <v>169</v>
      </c>
      <c r="C24" s="51" t="s">
        <v>170</v>
      </c>
      <c r="D24" s="52">
        <v>0</v>
      </c>
      <c r="E24" s="47">
        <v>1111119.94</v>
      </c>
      <c r="F24" s="47">
        <v>0</v>
      </c>
      <c r="G24" s="47">
        <v>3393934.22</v>
      </c>
      <c r="H24" s="47">
        <v>1622150.32</v>
      </c>
      <c r="I24" s="47">
        <v>0</v>
      </c>
      <c r="J24" s="47">
        <v>0</v>
      </c>
      <c r="K24" s="47">
        <v>1768449.45</v>
      </c>
      <c r="L24" s="47">
        <v>0</v>
      </c>
      <c r="M24" s="47">
        <v>2294636.35</v>
      </c>
      <c r="N24" s="47">
        <v>0</v>
      </c>
      <c r="O24" s="53"/>
      <c r="P24" s="49"/>
      <c r="Q24" s="49"/>
      <c r="R24" s="49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F24" s="18"/>
    </row>
    <row r="25" spans="2:32" x14ac:dyDescent="0.35">
      <c r="B25" s="50" t="s">
        <v>171</v>
      </c>
      <c r="C25" s="51" t="s">
        <v>172</v>
      </c>
      <c r="D25" s="52">
        <v>0</v>
      </c>
      <c r="E25" s="47">
        <v>3518852.94519549</v>
      </c>
      <c r="F25" s="47">
        <v>0</v>
      </c>
      <c r="G25" s="47">
        <v>1409395.54</v>
      </c>
      <c r="H25" s="47">
        <v>1153938.26</v>
      </c>
      <c r="I25" s="47">
        <v>0</v>
      </c>
      <c r="J25" s="47">
        <v>0</v>
      </c>
      <c r="K25" s="47">
        <v>781519.23656532995</v>
      </c>
      <c r="L25" s="47">
        <v>35954808.355547197</v>
      </c>
      <c r="M25" s="47">
        <v>30288.37</v>
      </c>
      <c r="N25" s="47">
        <v>3620913.0982528399</v>
      </c>
      <c r="O25" s="55"/>
      <c r="P25" s="49"/>
      <c r="Q25" s="49"/>
      <c r="R25" s="49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8"/>
      <c r="AF25" s="18"/>
    </row>
    <row r="26" spans="2:32" x14ac:dyDescent="0.35">
      <c r="B26" s="50" t="s">
        <v>173</v>
      </c>
      <c r="C26" s="51" t="s">
        <v>174</v>
      </c>
      <c r="D26" s="52">
        <v>0</v>
      </c>
      <c r="E26" s="47">
        <v>0</v>
      </c>
      <c r="F26" s="47">
        <v>0</v>
      </c>
      <c r="G26" s="47">
        <v>6465265</v>
      </c>
      <c r="H26" s="47">
        <v>1647053</v>
      </c>
      <c r="I26" s="47">
        <v>0</v>
      </c>
      <c r="J26" s="47">
        <v>0</v>
      </c>
      <c r="K26" s="47">
        <v>0</v>
      </c>
      <c r="L26" s="47">
        <v>0</v>
      </c>
      <c r="M26" s="47">
        <v>3576778</v>
      </c>
      <c r="N26" s="47">
        <v>0</v>
      </c>
      <c r="O26" s="48">
        <v>-1591000</v>
      </c>
      <c r="P26" s="49"/>
      <c r="Q26" s="49">
        <v>568507</v>
      </c>
      <c r="R26" s="49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8"/>
      <c r="AF26" s="18"/>
    </row>
    <row r="27" spans="2:32" x14ac:dyDescent="0.35">
      <c r="B27" s="50" t="s">
        <v>175</v>
      </c>
      <c r="C27" s="51" t="s">
        <v>176</v>
      </c>
      <c r="D27" s="52">
        <v>0</v>
      </c>
      <c r="E27" s="47">
        <v>0</v>
      </c>
      <c r="F27" s="47">
        <v>0</v>
      </c>
      <c r="G27" s="47">
        <v>3673893.65</v>
      </c>
      <c r="H27" s="47">
        <v>0</v>
      </c>
      <c r="I27" s="47">
        <v>0</v>
      </c>
      <c r="J27" s="47">
        <v>0</v>
      </c>
      <c r="K27" s="47">
        <v>0</v>
      </c>
      <c r="L27" s="47">
        <v>872370.23</v>
      </c>
      <c r="M27" s="47">
        <v>4106427.77</v>
      </c>
      <c r="N27" s="47">
        <v>0</v>
      </c>
      <c r="O27" s="53"/>
      <c r="P27" s="49"/>
      <c r="Q27" s="49"/>
      <c r="R27" s="49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8"/>
      <c r="AF27" s="18"/>
    </row>
    <row r="28" spans="2:32" x14ac:dyDescent="0.35">
      <c r="B28" s="50" t="s">
        <v>177</v>
      </c>
      <c r="C28" s="51" t="s">
        <v>178</v>
      </c>
      <c r="D28" s="52">
        <v>189455.17839230999</v>
      </c>
      <c r="E28" s="47">
        <v>0</v>
      </c>
      <c r="F28" s="47">
        <v>372673.05525450001</v>
      </c>
      <c r="G28" s="47">
        <v>4626146.3415381899</v>
      </c>
      <c r="H28" s="47">
        <v>33853.35801874</v>
      </c>
      <c r="I28" s="47">
        <v>0</v>
      </c>
      <c r="J28" s="47">
        <v>0</v>
      </c>
      <c r="K28" s="47">
        <v>0</v>
      </c>
      <c r="L28" s="47">
        <v>4035969.72517341</v>
      </c>
      <c r="M28" s="47">
        <v>154797.48726314001</v>
      </c>
      <c r="N28" s="47">
        <v>0</v>
      </c>
      <c r="O28" s="53"/>
      <c r="P28" s="49"/>
      <c r="Q28" s="49"/>
      <c r="R28" s="49">
        <v>727732.55139375001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8"/>
    </row>
    <row r="29" spans="2:32" x14ac:dyDescent="0.35">
      <c r="B29" s="50" t="s">
        <v>179</v>
      </c>
      <c r="C29" s="51" t="s">
        <v>180</v>
      </c>
      <c r="D29" s="52">
        <v>129457.39537379</v>
      </c>
      <c r="E29" s="47">
        <v>2867445.52288984</v>
      </c>
      <c r="F29" s="47">
        <v>804060.90487117996</v>
      </c>
      <c r="G29" s="47">
        <v>7006124.4338678196</v>
      </c>
      <c r="H29" s="47">
        <v>423418.75452417001</v>
      </c>
      <c r="I29" s="47">
        <v>0</v>
      </c>
      <c r="J29" s="47">
        <v>0</v>
      </c>
      <c r="K29" s="47">
        <v>5137397.7116783904</v>
      </c>
      <c r="L29" s="47">
        <v>0</v>
      </c>
      <c r="M29" s="47">
        <v>1856659.96539095</v>
      </c>
      <c r="N29" s="47">
        <v>3713548.19184699</v>
      </c>
      <c r="O29" s="54">
        <v>25091.27</v>
      </c>
      <c r="P29" s="49"/>
      <c r="Q29" s="49"/>
      <c r="R29" s="49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8"/>
      <c r="AF29" s="18"/>
    </row>
    <row r="30" spans="2:32" x14ac:dyDescent="0.35">
      <c r="B30" s="50" t="s">
        <v>181</v>
      </c>
      <c r="C30" s="51" t="s">
        <v>182</v>
      </c>
      <c r="D30" s="52">
        <v>671788.09078146995</v>
      </c>
      <c r="E30" s="47">
        <v>1203692.2788162101</v>
      </c>
      <c r="F30" s="47">
        <v>463726.00367586</v>
      </c>
      <c r="G30" s="47">
        <v>5904974.2003084002</v>
      </c>
      <c r="H30" s="47">
        <v>559451.75204210996</v>
      </c>
      <c r="I30" s="47">
        <v>0</v>
      </c>
      <c r="J30" s="47">
        <v>0</v>
      </c>
      <c r="K30" s="47">
        <v>0.01</v>
      </c>
      <c r="L30" s="47">
        <v>2896761.1056574201</v>
      </c>
      <c r="M30" s="47">
        <v>4507215.4118632302</v>
      </c>
      <c r="N30" s="47">
        <v>0</v>
      </c>
      <c r="O30" s="53"/>
      <c r="P30" s="49"/>
      <c r="Q30" s="49">
        <v>485749.99560940999</v>
      </c>
      <c r="R30" s="49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18"/>
    </row>
    <row r="31" spans="2:32" x14ac:dyDescent="0.35">
      <c r="B31" s="50" t="s">
        <v>183</v>
      </c>
      <c r="C31" s="51" t="s">
        <v>184</v>
      </c>
      <c r="D31" s="52">
        <v>0</v>
      </c>
      <c r="E31" s="47">
        <v>0</v>
      </c>
      <c r="F31" s="47">
        <v>0</v>
      </c>
      <c r="G31" s="47">
        <v>29587246.412777402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23161818.332402401</v>
      </c>
      <c r="N31" s="47">
        <v>0</v>
      </c>
      <c r="O31" s="53"/>
      <c r="P31" s="49"/>
      <c r="Q31" s="49"/>
      <c r="R31" s="49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18"/>
    </row>
    <row r="32" spans="2:32" x14ac:dyDescent="0.35">
      <c r="B32" s="50" t="s">
        <v>185</v>
      </c>
      <c r="C32" s="51" t="s">
        <v>186</v>
      </c>
      <c r="D32" s="52">
        <v>691113.05</v>
      </c>
      <c r="E32" s="47">
        <v>1127276.45</v>
      </c>
      <c r="F32" s="47">
        <v>2550374.98</v>
      </c>
      <c r="G32" s="47">
        <v>25239324.640000001</v>
      </c>
      <c r="H32" s="47">
        <v>61949.86</v>
      </c>
      <c r="I32" s="47">
        <v>0</v>
      </c>
      <c r="J32" s="47">
        <v>0</v>
      </c>
      <c r="K32" s="47">
        <v>2554846.87</v>
      </c>
      <c r="L32" s="47">
        <v>0</v>
      </c>
      <c r="M32" s="47">
        <v>18699624.73</v>
      </c>
      <c r="N32" s="47">
        <v>0</v>
      </c>
      <c r="O32" s="53"/>
      <c r="P32" s="49"/>
      <c r="Q32" s="49"/>
      <c r="R32" s="49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8"/>
      <c r="AF32" s="18"/>
    </row>
    <row r="33" spans="2:32" x14ac:dyDescent="0.35">
      <c r="B33" s="50" t="s">
        <v>187</v>
      </c>
      <c r="C33" s="51" t="s">
        <v>188</v>
      </c>
      <c r="D33" s="52">
        <v>739828.47381064005</v>
      </c>
      <c r="E33" s="47">
        <v>0</v>
      </c>
      <c r="F33" s="47">
        <v>40308.66028697</v>
      </c>
      <c r="G33" s="47">
        <v>4182526.7739655799</v>
      </c>
      <c r="H33" s="47">
        <v>338617.66988542001</v>
      </c>
      <c r="I33" s="47">
        <v>0</v>
      </c>
      <c r="J33" s="47">
        <v>0</v>
      </c>
      <c r="K33" s="47">
        <v>0</v>
      </c>
      <c r="L33" s="47">
        <v>2532066.9696461102</v>
      </c>
      <c r="M33" s="47">
        <v>169501.46889783</v>
      </c>
      <c r="N33" s="47">
        <v>0</v>
      </c>
      <c r="O33" s="53"/>
      <c r="P33" s="49"/>
      <c r="Q33" s="49"/>
      <c r="R33" s="49">
        <v>560470.57314557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/>
      <c r="AF33" s="18"/>
    </row>
    <row r="34" spans="2:32" x14ac:dyDescent="0.35">
      <c r="B34" s="50" t="s">
        <v>189</v>
      </c>
      <c r="C34" s="51" t="s">
        <v>190</v>
      </c>
      <c r="D34" s="52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10231709.349630199</v>
      </c>
      <c r="N34" s="47">
        <v>3709820.91785749</v>
      </c>
      <c r="O34" s="54">
        <v>8465178</v>
      </c>
      <c r="P34" s="49"/>
      <c r="Q34" s="49"/>
      <c r="R34" s="49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18"/>
    </row>
    <row r="35" spans="2:32" x14ac:dyDescent="0.35">
      <c r="B35" s="50" t="s">
        <v>191</v>
      </c>
      <c r="C35" s="51" t="s">
        <v>192</v>
      </c>
      <c r="D35" s="52">
        <v>113095.38</v>
      </c>
      <c r="E35" s="47">
        <v>0</v>
      </c>
      <c r="F35" s="47">
        <v>14159.42</v>
      </c>
      <c r="G35" s="47">
        <v>13774266.23</v>
      </c>
      <c r="H35" s="47">
        <v>123075.29</v>
      </c>
      <c r="I35" s="47">
        <v>0</v>
      </c>
      <c r="J35" s="47">
        <v>0</v>
      </c>
      <c r="K35" s="47">
        <v>0</v>
      </c>
      <c r="L35" s="47">
        <v>0</v>
      </c>
      <c r="M35" s="47">
        <v>77034.25</v>
      </c>
      <c r="N35" s="47">
        <v>0</v>
      </c>
      <c r="O35" s="54"/>
      <c r="P35" s="49"/>
      <c r="Q35" s="49"/>
      <c r="R35" s="49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8"/>
      <c r="AF35" s="18"/>
    </row>
    <row r="36" spans="2:32" x14ac:dyDescent="0.35">
      <c r="B36" s="50" t="s">
        <v>193</v>
      </c>
      <c r="C36" s="51" t="s">
        <v>194</v>
      </c>
      <c r="D36" s="52">
        <v>6338393.6202774104</v>
      </c>
      <c r="E36" s="47">
        <v>1438576.6000005801</v>
      </c>
      <c r="F36" s="47">
        <v>0</v>
      </c>
      <c r="G36" s="47">
        <v>11688185.281522101</v>
      </c>
      <c r="H36" s="47">
        <v>6549.42</v>
      </c>
      <c r="I36" s="47">
        <v>0</v>
      </c>
      <c r="J36" s="47">
        <v>0</v>
      </c>
      <c r="K36" s="47">
        <v>0</v>
      </c>
      <c r="L36" s="47">
        <v>2476415.48383947</v>
      </c>
      <c r="M36" s="47">
        <v>6365939.9644071497</v>
      </c>
      <c r="N36" s="47">
        <v>0</v>
      </c>
      <c r="O36" s="54">
        <v>607229.95999859006</v>
      </c>
      <c r="P36" s="49"/>
      <c r="Q36" s="49"/>
      <c r="R36" s="49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8"/>
      <c r="AF36" s="18"/>
    </row>
    <row r="37" spans="2:32" x14ac:dyDescent="0.35">
      <c r="B37" s="50" t="s">
        <v>195</v>
      </c>
      <c r="C37" s="51" t="s">
        <v>196</v>
      </c>
      <c r="D37" s="52">
        <v>2677051.39</v>
      </c>
      <c r="E37" s="47">
        <v>0</v>
      </c>
      <c r="F37" s="47">
        <v>0</v>
      </c>
      <c r="G37" s="47">
        <v>19537142.199999999</v>
      </c>
      <c r="H37" s="47">
        <v>0</v>
      </c>
      <c r="I37" s="47">
        <v>0</v>
      </c>
      <c r="J37" s="47">
        <v>0</v>
      </c>
      <c r="K37" s="47">
        <v>0</v>
      </c>
      <c r="L37" s="47">
        <v>265827.61</v>
      </c>
      <c r="M37" s="47">
        <v>1155519</v>
      </c>
      <c r="N37" s="47">
        <v>0</v>
      </c>
      <c r="O37" s="53"/>
      <c r="P37" s="49"/>
      <c r="Q37" s="49"/>
      <c r="R37" s="49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8"/>
      <c r="AF37" s="18"/>
    </row>
    <row r="38" spans="2:32" x14ac:dyDescent="0.35">
      <c r="B38" s="50" t="s">
        <v>197</v>
      </c>
      <c r="C38" s="51" t="s">
        <v>198</v>
      </c>
      <c r="D38" s="52">
        <v>2312100.3958099401</v>
      </c>
      <c r="E38" s="47">
        <v>0</v>
      </c>
      <c r="F38" s="47">
        <v>140289.38</v>
      </c>
      <c r="G38" s="47">
        <v>5253991.4724405101</v>
      </c>
      <c r="H38" s="47">
        <v>0</v>
      </c>
      <c r="I38" s="47">
        <v>0</v>
      </c>
      <c r="J38" s="47">
        <v>0</v>
      </c>
      <c r="K38" s="47">
        <v>0</v>
      </c>
      <c r="L38" s="47">
        <v>4758003.2690614797</v>
      </c>
      <c r="M38" s="47">
        <v>901184.74028223997</v>
      </c>
      <c r="N38" s="47">
        <v>0</v>
      </c>
      <c r="O38" s="53"/>
      <c r="P38" s="49"/>
      <c r="Q38" s="49"/>
      <c r="R38" s="49">
        <v>248095.1929653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8"/>
      <c r="AF38" s="18"/>
    </row>
    <row r="39" spans="2:32" x14ac:dyDescent="0.35">
      <c r="B39" s="50" t="s">
        <v>199</v>
      </c>
      <c r="C39" s="51" t="s">
        <v>200</v>
      </c>
      <c r="D39" s="52">
        <v>0</v>
      </c>
      <c r="E39" s="47">
        <v>0</v>
      </c>
      <c r="F39" s="47">
        <v>0</v>
      </c>
      <c r="G39" s="47">
        <v>4947796.0300574005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6257714.1744502196</v>
      </c>
      <c r="N39" s="47">
        <v>0</v>
      </c>
      <c r="O39" s="53"/>
      <c r="P39" s="49"/>
      <c r="Q39" s="49"/>
      <c r="R39" s="49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8"/>
      <c r="AF39" s="18"/>
    </row>
    <row r="40" spans="2:32" x14ac:dyDescent="0.35">
      <c r="B40" s="50" t="s">
        <v>201</v>
      </c>
      <c r="C40" s="51" t="s">
        <v>202</v>
      </c>
      <c r="D40" s="52">
        <v>2103388</v>
      </c>
      <c r="E40" s="47">
        <v>0</v>
      </c>
      <c r="F40" s="47">
        <v>0</v>
      </c>
      <c r="G40" s="47">
        <v>15796779</v>
      </c>
      <c r="H40" s="47">
        <v>32443</v>
      </c>
      <c r="I40" s="47">
        <v>0</v>
      </c>
      <c r="J40" s="47">
        <v>0</v>
      </c>
      <c r="K40" s="47">
        <v>1868707</v>
      </c>
      <c r="L40" s="47">
        <v>10206894</v>
      </c>
      <c r="M40" s="47">
        <v>285902</v>
      </c>
      <c r="N40" s="47">
        <v>1623298</v>
      </c>
      <c r="O40" s="53"/>
      <c r="P40" s="49">
        <v>5348860</v>
      </c>
      <c r="Q40" s="49"/>
      <c r="R40" s="49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8"/>
      <c r="AF40" s="18"/>
    </row>
    <row r="41" spans="2:32" x14ac:dyDescent="0.35">
      <c r="B41" s="50" t="s">
        <v>203</v>
      </c>
      <c r="C41" s="51" t="s">
        <v>204</v>
      </c>
      <c r="D41" s="52">
        <v>1167956</v>
      </c>
      <c r="E41" s="47">
        <v>0</v>
      </c>
      <c r="F41" s="47">
        <v>0</v>
      </c>
      <c r="G41" s="47">
        <v>6841853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239486</v>
      </c>
      <c r="N41" s="47">
        <v>0</v>
      </c>
      <c r="O41" s="55"/>
      <c r="P41" s="49"/>
      <c r="Q41" s="49"/>
      <c r="R41" s="4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/>
      <c r="AF41" s="18"/>
    </row>
    <row r="42" spans="2:32" x14ac:dyDescent="0.35">
      <c r="B42" s="50" t="s">
        <v>205</v>
      </c>
      <c r="C42" s="51" t="s">
        <v>206</v>
      </c>
      <c r="D42" s="52">
        <v>454391.64</v>
      </c>
      <c r="E42" s="47">
        <v>0</v>
      </c>
      <c r="F42" s="47">
        <v>0</v>
      </c>
      <c r="G42" s="47">
        <v>18492787.489999998</v>
      </c>
      <c r="H42" s="47">
        <v>845441.13</v>
      </c>
      <c r="I42" s="47">
        <v>0</v>
      </c>
      <c r="J42" s="47">
        <v>0</v>
      </c>
      <c r="K42" s="47">
        <v>0</v>
      </c>
      <c r="L42" s="47">
        <v>0</v>
      </c>
      <c r="M42" s="47">
        <v>819380</v>
      </c>
      <c r="N42" s="47">
        <v>0</v>
      </c>
      <c r="O42" s="48">
        <v>-1125000</v>
      </c>
      <c r="P42" s="49"/>
      <c r="Q42" s="49"/>
      <c r="R42" s="49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8"/>
      <c r="AF42" s="18"/>
    </row>
    <row r="43" spans="2:32" x14ac:dyDescent="0.35">
      <c r="B43" s="50" t="s">
        <v>207</v>
      </c>
      <c r="C43" s="51" t="s">
        <v>208</v>
      </c>
      <c r="D43" s="52">
        <v>1681037</v>
      </c>
      <c r="E43" s="47">
        <v>0</v>
      </c>
      <c r="F43" s="47">
        <v>0</v>
      </c>
      <c r="G43" s="47">
        <v>7149480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321502</v>
      </c>
      <c r="N43" s="47">
        <v>0</v>
      </c>
      <c r="O43" s="53"/>
      <c r="P43" s="49"/>
      <c r="Q43" s="49"/>
      <c r="R43" s="49">
        <v>197524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8"/>
      <c r="AF43" s="18"/>
    </row>
    <row r="44" spans="2:32" x14ac:dyDescent="0.35">
      <c r="B44" s="50" t="s">
        <v>209</v>
      </c>
      <c r="C44" s="51" t="s">
        <v>210</v>
      </c>
      <c r="D44" s="52">
        <v>5868403.6799999997</v>
      </c>
      <c r="E44" s="47">
        <v>0</v>
      </c>
      <c r="F44" s="47">
        <v>0</v>
      </c>
      <c r="G44" s="47">
        <v>14637324.09</v>
      </c>
      <c r="H44" s="47">
        <v>14188</v>
      </c>
      <c r="I44" s="47">
        <v>0</v>
      </c>
      <c r="J44" s="47">
        <v>0</v>
      </c>
      <c r="K44" s="47">
        <v>0</v>
      </c>
      <c r="L44" s="47">
        <v>217198.88</v>
      </c>
      <c r="M44" s="47">
        <v>2406988.91</v>
      </c>
      <c r="N44" s="47">
        <v>14135061.76</v>
      </c>
      <c r="O44" s="53"/>
      <c r="P44" s="49"/>
      <c r="Q44" s="49"/>
      <c r="R44" s="49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  <c r="AF44" s="18"/>
    </row>
    <row r="45" spans="2:32" x14ac:dyDescent="0.35">
      <c r="B45" s="50" t="s">
        <v>211</v>
      </c>
      <c r="C45" s="51" t="s">
        <v>212</v>
      </c>
      <c r="D45" s="52">
        <v>0</v>
      </c>
      <c r="E45" s="47">
        <v>0</v>
      </c>
      <c r="F45" s="47">
        <v>1455362</v>
      </c>
      <c r="G45" s="47">
        <v>3733298</v>
      </c>
      <c r="H45" s="47">
        <v>1218</v>
      </c>
      <c r="I45" s="47">
        <v>680378</v>
      </c>
      <c r="J45" s="47">
        <v>0</v>
      </c>
      <c r="K45" s="47">
        <v>0</v>
      </c>
      <c r="L45" s="47">
        <v>8345757</v>
      </c>
      <c r="M45" s="47">
        <v>0</v>
      </c>
      <c r="N45" s="47">
        <v>0</v>
      </c>
      <c r="O45" s="53"/>
      <c r="P45" s="49"/>
      <c r="Q45" s="49"/>
      <c r="R45" s="49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8"/>
      <c r="AF45" s="18"/>
    </row>
    <row r="46" spans="2:32" x14ac:dyDescent="0.35">
      <c r="B46" s="50" t="s">
        <v>213</v>
      </c>
      <c r="C46" s="51" t="s">
        <v>214</v>
      </c>
      <c r="D46" s="52">
        <v>1652554.79757004</v>
      </c>
      <c r="E46" s="47">
        <v>0</v>
      </c>
      <c r="F46" s="47">
        <v>0</v>
      </c>
      <c r="G46" s="47">
        <v>38493279.346865401</v>
      </c>
      <c r="H46" s="47">
        <v>6941.3488912399998</v>
      </c>
      <c r="I46" s="47">
        <v>0</v>
      </c>
      <c r="J46" s="47">
        <v>0</v>
      </c>
      <c r="K46" s="47">
        <v>0</v>
      </c>
      <c r="L46" s="47">
        <v>0</v>
      </c>
      <c r="M46" s="47">
        <v>13182731.3494631</v>
      </c>
      <c r="N46" s="47">
        <v>0</v>
      </c>
      <c r="O46" s="53"/>
      <c r="P46" s="49"/>
      <c r="Q46" s="49"/>
      <c r="R46" s="49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/>
      <c r="AF46" s="18"/>
    </row>
    <row r="47" spans="2:32" x14ac:dyDescent="0.35">
      <c r="B47" s="50" t="s">
        <v>215</v>
      </c>
      <c r="C47" s="51" t="s">
        <v>216</v>
      </c>
      <c r="D47" s="52">
        <v>0</v>
      </c>
      <c r="E47" s="47">
        <v>0</v>
      </c>
      <c r="F47" s="47">
        <v>2845937</v>
      </c>
      <c r="G47" s="47">
        <v>2224092</v>
      </c>
      <c r="H47" s="47">
        <v>0</v>
      </c>
      <c r="I47" s="47">
        <v>3287035</v>
      </c>
      <c r="J47" s="47">
        <v>0</v>
      </c>
      <c r="K47" s="47">
        <v>265567</v>
      </c>
      <c r="L47" s="47">
        <v>45662057</v>
      </c>
      <c r="M47" s="47">
        <v>0</v>
      </c>
      <c r="N47" s="47">
        <v>1682304</v>
      </c>
      <c r="O47" s="53"/>
      <c r="P47" s="49"/>
      <c r="Q47" s="49"/>
      <c r="R47" s="49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8"/>
      <c r="AF47" s="18"/>
    </row>
    <row r="48" spans="2:32" x14ac:dyDescent="0.35">
      <c r="B48" s="50" t="s">
        <v>217</v>
      </c>
      <c r="C48" s="51" t="s">
        <v>218</v>
      </c>
      <c r="D48" s="52">
        <v>4166509</v>
      </c>
      <c r="E48" s="47">
        <v>787651</v>
      </c>
      <c r="F48" s="47">
        <v>0</v>
      </c>
      <c r="G48" s="47">
        <v>18920023</v>
      </c>
      <c r="H48" s="47">
        <v>2786236</v>
      </c>
      <c r="I48" s="47">
        <v>263471</v>
      </c>
      <c r="J48" s="47">
        <v>0</v>
      </c>
      <c r="K48" s="47">
        <v>0</v>
      </c>
      <c r="L48" s="47">
        <v>15646624</v>
      </c>
      <c r="M48" s="47">
        <v>1036639</v>
      </c>
      <c r="N48" s="47">
        <v>6803077</v>
      </c>
      <c r="O48" s="53"/>
      <c r="P48" s="49"/>
      <c r="Q48" s="49"/>
      <c r="R48" s="49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8"/>
      <c r="AF48" s="18"/>
    </row>
    <row r="49" spans="2:32" x14ac:dyDescent="0.35">
      <c r="B49" s="50" t="s">
        <v>219</v>
      </c>
      <c r="C49" s="51" t="s">
        <v>220</v>
      </c>
      <c r="D49" s="52">
        <v>8287583.6656271499</v>
      </c>
      <c r="E49" s="47">
        <v>2077291.74214896</v>
      </c>
      <c r="F49" s="47">
        <v>3294055.1868471401</v>
      </c>
      <c r="G49" s="47">
        <v>31902538.047467198</v>
      </c>
      <c r="H49" s="47">
        <v>7895.12</v>
      </c>
      <c r="I49" s="47">
        <v>0</v>
      </c>
      <c r="J49" s="47">
        <v>1233724.0970700299</v>
      </c>
      <c r="K49" s="47">
        <v>0</v>
      </c>
      <c r="L49" s="47">
        <v>0</v>
      </c>
      <c r="M49" s="47">
        <v>13165583.2833784</v>
      </c>
      <c r="N49" s="47">
        <v>0</v>
      </c>
      <c r="O49" s="53"/>
      <c r="P49" s="49"/>
      <c r="Q49" s="49">
        <v>370227.09260744002</v>
      </c>
      <c r="R49" s="49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8"/>
      <c r="AF49" s="18"/>
    </row>
    <row r="50" spans="2:32" x14ac:dyDescent="0.35">
      <c r="B50" s="50" t="s">
        <v>221</v>
      </c>
      <c r="C50" s="51" t="s">
        <v>222</v>
      </c>
      <c r="D50" s="52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1760778.2433295699</v>
      </c>
      <c r="K50" s="47">
        <v>0</v>
      </c>
      <c r="L50" s="47">
        <v>0</v>
      </c>
      <c r="M50" s="47">
        <v>3961314.0993882599</v>
      </c>
      <c r="N50" s="47">
        <v>0</v>
      </c>
      <c r="O50" s="53"/>
      <c r="P50" s="49"/>
      <c r="Q50" s="49"/>
      <c r="R50" s="49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8"/>
      <c r="AF50" s="18"/>
    </row>
    <row r="51" spans="2:32" x14ac:dyDescent="0.35">
      <c r="B51" s="50" t="s">
        <v>223</v>
      </c>
      <c r="C51" s="51" t="s">
        <v>224</v>
      </c>
      <c r="D51" s="52">
        <v>80590.110001809997</v>
      </c>
      <c r="E51" s="47">
        <v>0</v>
      </c>
      <c r="F51" s="47">
        <v>0</v>
      </c>
      <c r="G51" s="47">
        <v>0</v>
      </c>
      <c r="H51" s="47">
        <v>19255.108557629999</v>
      </c>
      <c r="I51" s="47">
        <v>0</v>
      </c>
      <c r="J51" s="47">
        <v>0</v>
      </c>
      <c r="K51" s="47">
        <v>0</v>
      </c>
      <c r="L51" s="47">
        <v>0</v>
      </c>
      <c r="M51" s="47">
        <v>5207566.2723172903</v>
      </c>
      <c r="N51" s="47">
        <v>0</v>
      </c>
      <c r="O51" s="53"/>
      <c r="P51" s="49"/>
      <c r="Q51" s="49"/>
      <c r="R51" s="49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8"/>
      <c r="AF51" s="18"/>
    </row>
    <row r="52" spans="2:32" x14ac:dyDescent="0.35">
      <c r="B52" s="50" t="s">
        <v>225</v>
      </c>
      <c r="C52" s="51" t="s">
        <v>226</v>
      </c>
      <c r="D52" s="52">
        <v>0</v>
      </c>
      <c r="E52" s="47">
        <v>0</v>
      </c>
      <c r="F52" s="47">
        <v>0</v>
      </c>
      <c r="G52" s="47">
        <v>10602004.8370458</v>
      </c>
      <c r="H52" s="47">
        <v>43726.52141085</v>
      </c>
      <c r="I52" s="47">
        <v>0</v>
      </c>
      <c r="J52" s="47">
        <v>0</v>
      </c>
      <c r="K52" s="47">
        <v>0</v>
      </c>
      <c r="L52" s="47">
        <v>0</v>
      </c>
      <c r="M52" s="47">
        <v>20740482.775435202</v>
      </c>
      <c r="N52" s="47">
        <v>0</v>
      </c>
      <c r="O52" s="54">
        <v>263568.93</v>
      </c>
      <c r="P52" s="49">
        <v>628600.35777321004</v>
      </c>
      <c r="Q52" s="49"/>
      <c r="R52" s="49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8"/>
      <c r="AF52" s="18"/>
    </row>
    <row r="53" spans="2:32" x14ac:dyDescent="0.35">
      <c r="B53" s="50" t="s">
        <v>227</v>
      </c>
      <c r="C53" s="51" t="s">
        <v>228</v>
      </c>
      <c r="D53" s="52">
        <v>630427</v>
      </c>
      <c r="E53" s="47">
        <v>0</v>
      </c>
      <c r="F53" s="47">
        <v>0</v>
      </c>
      <c r="G53" s="47">
        <v>10536085</v>
      </c>
      <c r="H53" s="47">
        <v>5028413</v>
      </c>
      <c r="I53" s="47">
        <v>0</v>
      </c>
      <c r="J53" s="47">
        <v>0</v>
      </c>
      <c r="K53" s="47">
        <v>0</v>
      </c>
      <c r="L53" s="47">
        <v>0</v>
      </c>
      <c r="M53" s="47">
        <v>2037682</v>
      </c>
      <c r="N53" s="47">
        <v>649750</v>
      </c>
      <c r="O53" s="55"/>
      <c r="P53" s="49">
        <v>256608</v>
      </c>
      <c r="Q53" s="49"/>
      <c r="R53" s="49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8"/>
      <c r="AF53" s="18"/>
    </row>
    <row r="54" spans="2:32" x14ac:dyDescent="0.35">
      <c r="B54" s="50" t="s">
        <v>229</v>
      </c>
      <c r="C54" s="51" t="s">
        <v>230</v>
      </c>
      <c r="D54" s="52">
        <v>1879787</v>
      </c>
      <c r="E54" s="47">
        <v>696677</v>
      </c>
      <c r="F54" s="47">
        <v>0</v>
      </c>
      <c r="G54" s="47">
        <v>3503329</v>
      </c>
      <c r="H54" s="47">
        <v>0</v>
      </c>
      <c r="I54" s="47">
        <v>3013512</v>
      </c>
      <c r="J54" s="47">
        <v>0</v>
      </c>
      <c r="K54" s="47">
        <v>0</v>
      </c>
      <c r="L54" s="47">
        <v>0</v>
      </c>
      <c r="M54" s="47">
        <v>146120</v>
      </c>
      <c r="N54" s="47">
        <v>0</v>
      </c>
      <c r="O54" s="48">
        <v>-508000</v>
      </c>
      <c r="P54" s="49"/>
      <c r="Q54" s="49">
        <v>173762</v>
      </c>
      <c r="R54" s="49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8"/>
      <c r="AF54" s="18"/>
    </row>
    <row r="55" spans="2:32" x14ac:dyDescent="0.35">
      <c r="B55" s="50" t="s">
        <v>231</v>
      </c>
      <c r="C55" s="51" t="s">
        <v>232</v>
      </c>
      <c r="D55" s="52">
        <v>1138199.23349694</v>
      </c>
      <c r="E55" s="47">
        <v>0</v>
      </c>
      <c r="F55" s="47">
        <v>0</v>
      </c>
      <c r="G55" s="47">
        <v>1641062.9248585801</v>
      </c>
      <c r="H55" s="47">
        <v>11936.92</v>
      </c>
      <c r="I55" s="47">
        <v>0</v>
      </c>
      <c r="J55" s="47">
        <v>0</v>
      </c>
      <c r="K55" s="47">
        <v>108847.61017253</v>
      </c>
      <c r="L55" s="47">
        <v>963388.87798165996</v>
      </c>
      <c r="M55" s="47">
        <v>46159.453688970003</v>
      </c>
      <c r="N55" s="47">
        <v>2336561.4900000002</v>
      </c>
      <c r="O55" s="53"/>
      <c r="P55" s="49"/>
      <c r="Q55" s="49">
        <v>4277540.4697601302</v>
      </c>
      <c r="R55" s="49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</row>
    <row r="56" spans="2:32" x14ac:dyDescent="0.35">
      <c r="B56" s="50" t="s">
        <v>233</v>
      </c>
      <c r="C56" s="51" t="s">
        <v>234</v>
      </c>
      <c r="D56" s="52">
        <v>1473514.00613409</v>
      </c>
      <c r="E56" s="47">
        <v>0</v>
      </c>
      <c r="F56" s="47">
        <v>0</v>
      </c>
      <c r="G56" s="47">
        <v>5799262.8899999997</v>
      </c>
      <c r="H56" s="47">
        <v>62425.26596895</v>
      </c>
      <c r="I56" s="47">
        <v>0</v>
      </c>
      <c r="J56" s="47">
        <v>0</v>
      </c>
      <c r="K56" s="47">
        <v>0</v>
      </c>
      <c r="L56" s="47">
        <v>8380324.9839115804</v>
      </c>
      <c r="M56" s="47">
        <v>0</v>
      </c>
      <c r="N56" s="47">
        <v>0</v>
      </c>
      <c r="O56" s="53"/>
      <c r="P56" s="49"/>
      <c r="Q56" s="49">
        <v>1456179.9</v>
      </c>
      <c r="R56" s="49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8"/>
      <c r="AF56" s="18"/>
    </row>
    <row r="57" spans="2:32" x14ac:dyDescent="0.35">
      <c r="B57" s="50" t="s">
        <v>235</v>
      </c>
      <c r="C57" s="51" t="s">
        <v>236</v>
      </c>
      <c r="D57" s="52">
        <v>0</v>
      </c>
      <c r="E57" s="47">
        <v>0</v>
      </c>
      <c r="F57" s="47">
        <v>1362527.4</v>
      </c>
      <c r="G57" s="47">
        <v>0</v>
      </c>
      <c r="H57" s="47">
        <v>330436</v>
      </c>
      <c r="I57" s="47">
        <v>0</v>
      </c>
      <c r="J57" s="47">
        <v>0</v>
      </c>
      <c r="K57" s="47">
        <v>0</v>
      </c>
      <c r="L57" s="47">
        <v>14473778.4</v>
      </c>
      <c r="M57" s="47">
        <v>20944.099999999999</v>
      </c>
      <c r="N57" s="47">
        <v>12519908.9</v>
      </c>
      <c r="O57" s="53"/>
      <c r="P57" s="49"/>
      <c r="Q57" s="49"/>
      <c r="R57" s="49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8"/>
      <c r="AF57" s="18"/>
    </row>
    <row r="58" spans="2:32" x14ac:dyDescent="0.35">
      <c r="B58" s="50" t="s">
        <v>237</v>
      </c>
      <c r="C58" s="51" t="s">
        <v>238</v>
      </c>
      <c r="D58" s="52">
        <v>0</v>
      </c>
      <c r="E58" s="47">
        <v>0</v>
      </c>
      <c r="F58" s="47">
        <v>0</v>
      </c>
      <c r="G58" s="47">
        <v>450288</v>
      </c>
      <c r="H58" s="47">
        <v>828722</v>
      </c>
      <c r="I58" s="47">
        <v>0</v>
      </c>
      <c r="J58" s="47">
        <v>0</v>
      </c>
      <c r="K58" s="47">
        <v>0</v>
      </c>
      <c r="L58" s="47">
        <v>0</v>
      </c>
      <c r="M58" s="47">
        <v>8225807</v>
      </c>
      <c r="N58" s="47">
        <v>0</v>
      </c>
      <c r="O58" s="54">
        <v>895311</v>
      </c>
      <c r="P58" s="49"/>
      <c r="Q58" s="49"/>
      <c r="R58" s="49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8"/>
      <c r="AF58" s="18"/>
    </row>
    <row r="59" spans="2:32" x14ac:dyDescent="0.35">
      <c r="B59" s="50" t="s">
        <v>239</v>
      </c>
      <c r="C59" s="51" t="s">
        <v>240</v>
      </c>
      <c r="D59" s="52">
        <v>3222437.0253159101</v>
      </c>
      <c r="E59" s="47">
        <v>0</v>
      </c>
      <c r="F59" s="47">
        <v>0</v>
      </c>
      <c r="G59" s="47">
        <v>12368023.3501969</v>
      </c>
      <c r="H59" s="47">
        <v>733364.36</v>
      </c>
      <c r="I59" s="47">
        <v>0</v>
      </c>
      <c r="J59" s="47">
        <v>0</v>
      </c>
      <c r="K59" s="47">
        <v>0</v>
      </c>
      <c r="L59" s="47">
        <v>0</v>
      </c>
      <c r="M59" s="47">
        <v>197365.21792602001</v>
      </c>
      <c r="N59" s="47">
        <v>0</v>
      </c>
      <c r="O59" s="54"/>
      <c r="P59" s="49"/>
      <c r="Q59" s="49"/>
      <c r="R59" s="49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8"/>
      <c r="AF59" s="18"/>
    </row>
    <row r="60" spans="2:32" x14ac:dyDescent="0.35">
      <c r="B60" s="50" t="s">
        <v>241</v>
      </c>
      <c r="C60" s="51" t="s">
        <v>242</v>
      </c>
      <c r="D60" s="52">
        <v>962222.69687864999</v>
      </c>
      <c r="E60" s="47">
        <v>0</v>
      </c>
      <c r="F60" s="47">
        <v>0</v>
      </c>
      <c r="G60" s="47">
        <v>2606229.2946550502</v>
      </c>
      <c r="H60" s="47">
        <v>108591.70363802</v>
      </c>
      <c r="I60" s="47">
        <v>0</v>
      </c>
      <c r="J60" s="47">
        <v>0</v>
      </c>
      <c r="K60" s="47">
        <v>0</v>
      </c>
      <c r="L60" s="47">
        <v>0</v>
      </c>
      <c r="M60" s="47">
        <v>1713809.2548295599</v>
      </c>
      <c r="N60" s="47">
        <v>932337.9</v>
      </c>
      <c r="O60" s="54">
        <v>35094</v>
      </c>
      <c r="P60" s="49"/>
      <c r="Q60" s="49"/>
      <c r="R60" s="49">
        <v>67706</v>
      </c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8"/>
      <c r="AF60" s="18"/>
    </row>
    <row r="61" spans="2:32" x14ac:dyDescent="0.35">
      <c r="B61" s="50" t="s">
        <v>243</v>
      </c>
      <c r="C61" s="51" t="s">
        <v>244</v>
      </c>
      <c r="D61" s="52">
        <v>574133</v>
      </c>
      <c r="E61" s="47">
        <v>0</v>
      </c>
      <c r="F61" s="47">
        <v>0</v>
      </c>
      <c r="G61" s="47">
        <v>4289731</v>
      </c>
      <c r="H61" s="47">
        <v>0</v>
      </c>
      <c r="I61" s="47">
        <v>0</v>
      </c>
      <c r="J61" s="47">
        <v>0</v>
      </c>
      <c r="K61" s="47">
        <v>1264243</v>
      </c>
      <c r="L61" s="47">
        <v>4443492</v>
      </c>
      <c r="M61" s="47">
        <v>484736</v>
      </c>
      <c r="N61" s="47">
        <v>11502147</v>
      </c>
      <c r="O61" s="53"/>
      <c r="P61" s="49"/>
      <c r="Q61" s="49">
        <v>193866</v>
      </c>
      <c r="R61" s="49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8"/>
      <c r="AF61" s="18"/>
    </row>
    <row r="62" spans="2:32" x14ac:dyDescent="0.35">
      <c r="B62" s="50" t="s">
        <v>245</v>
      </c>
      <c r="C62" s="51" t="s">
        <v>246</v>
      </c>
      <c r="D62" s="52">
        <v>4938812.9000000004</v>
      </c>
      <c r="E62" s="47">
        <v>3055208.03</v>
      </c>
      <c r="F62" s="47">
        <v>0</v>
      </c>
      <c r="G62" s="47">
        <v>9833577.5069999993</v>
      </c>
      <c r="H62" s="47">
        <v>1552873</v>
      </c>
      <c r="I62" s="47">
        <v>0</v>
      </c>
      <c r="J62" s="47">
        <v>0</v>
      </c>
      <c r="K62" s="47">
        <v>0</v>
      </c>
      <c r="L62" s="47">
        <v>0</v>
      </c>
      <c r="M62" s="47">
        <v>22221318.489999998</v>
      </c>
      <c r="N62" s="47">
        <v>5176089.37</v>
      </c>
      <c r="O62" s="53"/>
      <c r="P62" s="49"/>
      <c r="Q62" s="49">
        <v>361887.33</v>
      </c>
      <c r="R62" s="49">
        <v>998318.15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8"/>
    </row>
    <row r="63" spans="2:32" x14ac:dyDescent="0.35">
      <c r="B63" s="50" t="s">
        <v>247</v>
      </c>
      <c r="C63" s="51" t="s">
        <v>248</v>
      </c>
      <c r="D63" s="52">
        <v>2529258</v>
      </c>
      <c r="E63" s="47">
        <v>0</v>
      </c>
      <c r="F63" s="47">
        <v>26180</v>
      </c>
      <c r="G63" s="47">
        <v>20325780</v>
      </c>
      <c r="H63" s="47">
        <v>2165236</v>
      </c>
      <c r="I63" s="47">
        <v>3370467</v>
      </c>
      <c r="J63" s="47">
        <v>2622733</v>
      </c>
      <c r="K63" s="47">
        <v>0</v>
      </c>
      <c r="L63" s="47">
        <v>2891028</v>
      </c>
      <c r="M63" s="47">
        <v>1487801</v>
      </c>
      <c r="N63" s="47">
        <v>48586</v>
      </c>
      <c r="O63" s="53"/>
      <c r="P63" s="49"/>
      <c r="Q63" s="49">
        <v>566935</v>
      </c>
      <c r="R63" s="49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8"/>
      <c r="AF63" s="18"/>
    </row>
    <row r="64" spans="2:32" x14ac:dyDescent="0.35">
      <c r="B64" s="50" t="s">
        <v>249</v>
      </c>
      <c r="C64" s="51" t="s">
        <v>250</v>
      </c>
      <c r="D64" s="52">
        <v>0</v>
      </c>
      <c r="E64" s="47">
        <v>1048182.72</v>
      </c>
      <c r="F64" s="47">
        <v>0</v>
      </c>
      <c r="G64" s="47">
        <v>2223628.4301100001</v>
      </c>
      <c r="H64" s="47">
        <v>95577.505311379995</v>
      </c>
      <c r="I64" s="47">
        <v>0</v>
      </c>
      <c r="J64" s="47">
        <v>0</v>
      </c>
      <c r="K64" s="47">
        <v>0</v>
      </c>
      <c r="L64" s="47">
        <v>2167197.8812670801</v>
      </c>
      <c r="M64" s="47">
        <v>5237096.0076040197</v>
      </c>
      <c r="N64" s="47">
        <v>0</v>
      </c>
      <c r="O64" s="53"/>
      <c r="P64" s="49"/>
      <c r="Q64" s="49"/>
      <c r="R64" s="49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8"/>
    </row>
    <row r="65" spans="2:32" x14ac:dyDescent="0.35">
      <c r="B65" s="50" t="s">
        <v>251</v>
      </c>
      <c r="C65" s="51" t="s">
        <v>252</v>
      </c>
      <c r="D65" s="52">
        <v>0</v>
      </c>
      <c r="E65" s="47">
        <v>0</v>
      </c>
      <c r="F65" s="47">
        <v>303338.36190000002</v>
      </c>
      <c r="G65" s="47">
        <v>1840231.82</v>
      </c>
      <c r="H65" s="47">
        <v>260151.7029</v>
      </c>
      <c r="I65" s="47">
        <v>37076993.829999998</v>
      </c>
      <c r="J65" s="47">
        <v>0</v>
      </c>
      <c r="K65" s="47">
        <v>559164.76470000006</v>
      </c>
      <c r="L65" s="47">
        <v>41215450.240000002</v>
      </c>
      <c r="M65" s="47">
        <v>0</v>
      </c>
      <c r="N65" s="47">
        <v>8325202.2680000002</v>
      </c>
      <c r="O65" s="55"/>
      <c r="P65" s="49"/>
      <c r="Q65" s="49"/>
      <c r="R65" s="49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8"/>
    </row>
    <row r="66" spans="2:32" x14ac:dyDescent="0.35">
      <c r="B66" s="50" t="s">
        <v>253</v>
      </c>
      <c r="C66" s="51" t="s">
        <v>254</v>
      </c>
      <c r="D66" s="52">
        <v>5136973</v>
      </c>
      <c r="E66" s="47">
        <v>0</v>
      </c>
      <c r="F66" s="47">
        <v>0</v>
      </c>
      <c r="G66" s="47">
        <v>79226202</v>
      </c>
      <c r="H66" s="47">
        <v>50044</v>
      </c>
      <c r="I66" s="47">
        <v>0</v>
      </c>
      <c r="J66" s="47">
        <v>0</v>
      </c>
      <c r="K66" s="47">
        <v>0</v>
      </c>
      <c r="L66" s="47">
        <v>0</v>
      </c>
      <c r="M66" s="47">
        <v>11422518</v>
      </c>
      <c r="N66" s="47">
        <v>13576017</v>
      </c>
      <c r="O66" s="48">
        <v>-15196000</v>
      </c>
      <c r="P66" s="49"/>
      <c r="Q66" s="49"/>
      <c r="R66" s="49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8"/>
    </row>
    <row r="67" spans="2:32" x14ac:dyDescent="0.35">
      <c r="B67" s="50" t="s">
        <v>255</v>
      </c>
      <c r="C67" s="51" t="s">
        <v>256</v>
      </c>
      <c r="D67" s="52">
        <v>5813763</v>
      </c>
      <c r="E67" s="47">
        <v>4537163</v>
      </c>
      <c r="F67" s="47">
        <v>88817</v>
      </c>
      <c r="G67" s="47">
        <v>83989603</v>
      </c>
      <c r="H67" s="47">
        <v>499986</v>
      </c>
      <c r="I67" s="47">
        <v>0</v>
      </c>
      <c r="J67" s="47">
        <v>0</v>
      </c>
      <c r="K67" s="47">
        <v>0</v>
      </c>
      <c r="L67" s="47">
        <v>5221158</v>
      </c>
      <c r="M67" s="47">
        <v>4152997</v>
      </c>
      <c r="N67" s="47">
        <v>21749913</v>
      </c>
      <c r="O67" s="53"/>
      <c r="P67" s="49"/>
      <c r="Q67" s="49"/>
      <c r="R67" s="49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8"/>
      <c r="AF67" s="18"/>
    </row>
    <row r="68" spans="2:32" x14ac:dyDescent="0.35">
      <c r="B68" s="50" t="s">
        <v>257</v>
      </c>
      <c r="C68" s="51" t="s">
        <v>258</v>
      </c>
      <c r="D68" s="52">
        <v>5332356.0402092002</v>
      </c>
      <c r="E68" s="47">
        <v>1970500.3286457099</v>
      </c>
      <c r="F68" s="47">
        <v>0</v>
      </c>
      <c r="G68" s="47">
        <v>21243751.589093599</v>
      </c>
      <c r="H68" s="47">
        <v>1067054.9866305201</v>
      </c>
      <c r="I68" s="47">
        <v>0</v>
      </c>
      <c r="J68" s="47">
        <v>0</v>
      </c>
      <c r="K68" s="47">
        <v>0</v>
      </c>
      <c r="L68" s="47">
        <v>0</v>
      </c>
      <c r="M68" s="47">
        <v>978389.24064086005</v>
      </c>
      <c r="N68" s="47">
        <v>0</v>
      </c>
      <c r="O68" s="54"/>
      <c r="P68" s="49"/>
      <c r="Q68" s="49"/>
      <c r="R68" s="49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8"/>
    </row>
    <row r="69" spans="2:32" x14ac:dyDescent="0.35">
      <c r="B69" s="50" t="s">
        <v>259</v>
      </c>
      <c r="C69" s="51" t="s">
        <v>260</v>
      </c>
      <c r="D69" s="52">
        <v>2814597.25482806</v>
      </c>
      <c r="E69" s="47">
        <v>0</v>
      </c>
      <c r="F69" s="47">
        <v>0</v>
      </c>
      <c r="G69" s="47">
        <v>13102991.359292001</v>
      </c>
      <c r="H69" s="47">
        <v>485865.83</v>
      </c>
      <c r="I69" s="47">
        <v>0</v>
      </c>
      <c r="J69" s="47">
        <v>0</v>
      </c>
      <c r="K69" s="47">
        <v>0</v>
      </c>
      <c r="L69" s="47">
        <v>0</v>
      </c>
      <c r="M69" s="47">
        <v>2618242.1337638702</v>
      </c>
      <c r="N69" s="47">
        <v>1344202.0666462099</v>
      </c>
      <c r="O69" s="53"/>
      <c r="P69" s="49"/>
      <c r="Q69" s="49"/>
      <c r="R69" s="49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8"/>
    </row>
    <row r="70" spans="2:32" x14ac:dyDescent="0.35">
      <c r="B70" s="50" t="s">
        <v>261</v>
      </c>
      <c r="C70" s="51" t="s">
        <v>262</v>
      </c>
      <c r="D70" s="52">
        <v>4815437.5810000002</v>
      </c>
      <c r="E70" s="47">
        <v>5656327.2199999997</v>
      </c>
      <c r="F70" s="47">
        <v>2203486.2400000002</v>
      </c>
      <c r="G70" s="47">
        <v>143559129.59999999</v>
      </c>
      <c r="H70" s="47">
        <v>31535829.539999999</v>
      </c>
      <c r="I70" s="47">
        <v>3538094.31</v>
      </c>
      <c r="J70" s="47">
        <v>0</v>
      </c>
      <c r="K70" s="47">
        <v>8735347.8499999996</v>
      </c>
      <c r="L70" s="47">
        <v>1903423.45</v>
      </c>
      <c r="M70" s="47">
        <v>58465853.990000002</v>
      </c>
      <c r="N70" s="47">
        <v>0</v>
      </c>
      <c r="O70" s="53"/>
      <c r="P70" s="49"/>
      <c r="Q70" s="49"/>
      <c r="R70" s="49">
        <v>1711804.9609999999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8"/>
    </row>
    <row r="71" spans="2:32" x14ac:dyDescent="0.35">
      <c r="B71" s="50" t="s">
        <v>263</v>
      </c>
      <c r="C71" s="51" t="s">
        <v>264</v>
      </c>
      <c r="D71" s="52">
        <v>1749764</v>
      </c>
      <c r="E71" s="47">
        <v>0</v>
      </c>
      <c r="F71" s="47">
        <v>685134</v>
      </c>
      <c r="G71" s="47">
        <v>11533184</v>
      </c>
      <c r="H71" s="47">
        <v>4995612</v>
      </c>
      <c r="I71" s="47">
        <v>0</v>
      </c>
      <c r="J71" s="47">
        <v>0</v>
      </c>
      <c r="K71" s="47">
        <v>1035954</v>
      </c>
      <c r="L71" s="47">
        <v>15167037</v>
      </c>
      <c r="M71" s="47">
        <v>2439128</v>
      </c>
      <c r="N71" s="47">
        <v>0</v>
      </c>
      <c r="O71" s="53"/>
      <c r="P71" s="49"/>
      <c r="Q71" s="49"/>
      <c r="R71" s="49">
        <v>972770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8"/>
    </row>
    <row r="72" spans="2:32" x14ac:dyDescent="0.35">
      <c r="B72" s="50" t="s">
        <v>265</v>
      </c>
      <c r="C72" s="51" t="s">
        <v>266</v>
      </c>
      <c r="D72" s="52">
        <v>5253.33</v>
      </c>
      <c r="E72" s="47">
        <v>470591.05</v>
      </c>
      <c r="F72" s="47">
        <v>83679.099402930005</v>
      </c>
      <c r="G72" s="47">
        <v>4874303.7699999902</v>
      </c>
      <c r="H72" s="47">
        <v>3413325.7599473498</v>
      </c>
      <c r="I72" s="47">
        <v>1362730.21681404</v>
      </c>
      <c r="J72" s="47">
        <v>0</v>
      </c>
      <c r="K72" s="47">
        <v>0</v>
      </c>
      <c r="L72" s="47">
        <v>2774463.0853499402</v>
      </c>
      <c r="M72" s="47">
        <v>1129967.94510065</v>
      </c>
      <c r="N72" s="47">
        <v>0</v>
      </c>
      <c r="O72" s="53"/>
      <c r="P72" s="49"/>
      <c r="Q72" s="49"/>
      <c r="R72" s="49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8"/>
    </row>
    <row r="73" spans="2:32" x14ac:dyDescent="0.35">
      <c r="B73" s="50" t="s">
        <v>267</v>
      </c>
      <c r="C73" s="51" t="s">
        <v>268</v>
      </c>
      <c r="D73" s="52">
        <v>7174948.7801714102</v>
      </c>
      <c r="E73" s="47">
        <v>10207634.705543101</v>
      </c>
      <c r="F73" s="47">
        <v>0</v>
      </c>
      <c r="G73" s="47">
        <v>33880916.812736198</v>
      </c>
      <c r="H73" s="47">
        <v>16983856.427443601</v>
      </c>
      <c r="I73" s="47">
        <v>0</v>
      </c>
      <c r="J73" s="47">
        <v>0</v>
      </c>
      <c r="K73" s="47">
        <v>0</v>
      </c>
      <c r="L73" s="47">
        <v>0</v>
      </c>
      <c r="M73" s="47">
        <v>2997211.4509999999</v>
      </c>
      <c r="N73" s="47">
        <v>0</v>
      </c>
      <c r="O73" s="53"/>
      <c r="P73" s="49"/>
      <c r="Q73" s="49"/>
      <c r="R73" s="49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8"/>
    </row>
    <row r="74" spans="2:32" x14ac:dyDescent="0.35">
      <c r="B74" s="50" t="s">
        <v>269</v>
      </c>
      <c r="C74" s="51" t="s">
        <v>270</v>
      </c>
      <c r="D74" s="52">
        <v>0</v>
      </c>
      <c r="E74" s="47">
        <v>0</v>
      </c>
      <c r="F74" s="47">
        <v>0</v>
      </c>
      <c r="G74" s="47">
        <v>1721360</v>
      </c>
      <c r="H74" s="47">
        <v>0</v>
      </c>
      <c r="I74" s="47">
        <v>7670725</v>
      </c>
      <c r="J74" s="47">
        <v>0</v>
      </c>
      <c r="K74" s="47">
        <v>8684</v>
      </c>
      <c r="L74" s="47">
        <v>12293569</v>
      </c>
      <c r="M74" s="47">
        <v>0</v>
      </c>
      <c r="N74" s="47">
        <v>0</v>
      </c>
      <c r="O74" s="53"/>
      <c r="P74" s="49"/>
      <c r="Q74" s="49"/>
      <c r="R74" s="49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8"/>
    </row>
    <row r="75" spans="2:32" x14ac:dyDescent="0.35">
      <c r="B75" s="50" t="s">
        <v>271</v>
      </c>
      <c r="C75" s="51" t="s">
        <v>272</v>
      </c>
      <c r="D75" s="52">
        <v>0</v>
      </c>
      <c r="E75" s="47">
        <v>0</v>
      </c>
      <c r="F75" s="47">
        <v>867438.75608130998</v>
      </c>
      <c r="G75" s="47">
        <v>10219090.3119918</v>
      </c>
      <c r="H75" s="47">
        <v>0</v>
      </c>
      <c r="I75" s="47">
        <v>0</v>
      </c>
      <c r="J75" s="47">
        <v>0</v>
      </c>
      <c r="K75" s="47">
        <v>1672664.1133340099</v>
      </c>
      <c r="L75" s="47">
        <v>3021388.5515011102</v>
      </c>
      <c r="M75" s="47">
        <v>1236896.873472</v>
      </c>
      <c r="N75" s="47">
        <v>0</v>
      </c>
      <c r="O75" s="53"/>
      <c r="P75" s="49"/>
      <c r="Q75" s="49"/>
      <c r="R75" s="49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8"/>
    </row>
    <row r="76" spans="2:32" x14ac:dyDescent="0.35">
      <c r="B76" s="50" t="s">
        <v>273</v>
      </c>
      <c r="C76" s="51" t="s">
        <v>274</v>
      </c>
      <c r="D76" s="52">
        <v>3877034</v>
      </c>
      <c r="E76" s="47">
        <v>0</v>
      </c>
      <c r="F76" s="47">
        <v>0</v>
      </c>
      <c r="G76" s="47">
        <v>4914994</v>
      </c>
      <c r="H76" s="47">
        <v>3602224</v>
      </c>
      <c r="I76" s="47">
        <v>0</v>
      </c>
      <c r="J76" s="47">
        <v>0</v>
      </c>
      <c r="K76" s="47">
        <v>91353</v>
      </c>
      <c r="L76" s="47">
        <v>241625</v>
      </c>
      <c r="M76" s="47">
        <v>5933918</v>
      </c>
      <c r="N76" s="47">
        <v>0</v>
      </c>
      <c r="O76" s="53"/>
      <c r="P76" s="49"/>
      <c r="Q76" s="49"/>
      <c r="R76" s="49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8"/>
    </row>
    <row r="77" spans="2:32" x14ac:dyDescent="0.35">
      <c r="B77" s="50" t="s">
        <v>275</v>
      </c>
      <c r="C77" s="51" t="s">
        <v>276</v>
      </c>
      <c r="D77" s="52">
        <v>0</v>
      </c>
      <c r="E77" s="47">
        <v>0</v>
      </c>
      <c r="F77" s="47">
        <v>74989.22</v>
      </c>
      <c r="G77" s="47">
        <v>7041945.3899999997</v>
      </c>
      <c r="H77" s="47">
        <v>0</v>
      </c>
      <c r="I77" s="47">
        <v>0</v>
      </c>
      <c r="J77" s="47">
        <v>0</v>
      </c>
      <c r="K77" s="47">
        <v>0</v>
      </c>
      <c r="L77" s="47">
        <v>1971344.8839489799</v>
      </c>
      <c r="M77" s="47">
        <v>1470786.92847863</v>
      </c>
      <c r="N77" s="47">
        <v>1596147.0771715899</v>
      </c>
      <c r="O77" s="53"/>
      <c r="P77" s="49"/>
      <c r="Q77" s="49"/>
      <c r="R77" s="49">
        <v>211674</v>
      </c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8"/>
    </row>
    <row r="78" spans="2:32" x14ac:dyDescent="0.35">
      <c r="B78" s="50" t="s">
        <v>277</v>
      </c>
      <c r="C78" s="51" t="s">
        <v>278</v>
      </c>
      <c r="D78" s="52">
        <v>2648523.9119578302</v>
      </c>
      <c r="E78" s="47">
        <v>0</v>
      </c>
      <c r="F78" s="47">
        <v>36.841084770000002</v>
      </c>
      <c r="G78" s="47">
        <v>671864.97271469003</v>
      </c>
      <c r="H78" s="47">
        <v>207773.13064203999</v>
      </c>
      <c r="I78" s="47">
        <v>0</v>
      </c>
      <c r="J78" s="47">
        <v>0</v>
      </c>
      <c r="K78" s="47">
        <v>904998.95013354998</v>
      </c>
      <c r="L78" s="47">
        <v>3940735.4425336998</v>
      </c>
      <c r="M78" s="47">
        <v>163522.39281162</v>
      </c>
      <c r="N78" s="47">
        <v>776045.8</v>
      </c>
      <c r="O78" s="53"/>
      <c r="P78" s="49"/>
      <c r="Q78" s="49"/>
      <c r="R78" s="49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8"/>
    </row>
    <row r="79" spans="2:32" x14ac:dyDescent="0.35">
      <c r="B79" s="50" t="s">
        <v>279</v>
      </c>
      <c r="C79" s="51" t="s">
        <v>280</v>
      </c>
      <c r="D79" s="52">
        <v>0</v>
      </c>
      <c r="E79" s="47">
        <v>564643.05000000005</v>
      </c>
      <c r="F79" s="47">
        <v>0</v>
      </c>
      <c r="G79" s="47">
        <v>5838552</v>
      </c>
      <c r="H79" s="47">
        <v>0</v>
      </c>
      <c r="I79" s="47">
        <v>0</v>
      </c>
      <c r="J79" s="47">
        <v>0</v>
      </c>
      <c r="K79" s="47">
        <v>1169810</v>
      </c>
      <c r="L79" s="47">
        <v>1704898.14</v>
      </c>
      <c r="M79" s="47">
        <v>35601421</v>
      </c>
      <c r="N79" s="47">
        <v>0</v>
      </c>
      <c r="O79" s="53"/>
      <c r="P79" s="49"/>
      <c r="Q79" s="49"/>
      <c r="R79" s="49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8"/>
    </row>
    <row r="80" spans="2:32" x14ac:dyDescent="0.35">
      <c r="B80" s="50" t="s">
        <v>281</v>
      </c>
      <c r="C80" s="51" t="s">
        <v>282</v>
      </c>
      <c r="D80" s="52">
        <v>5778172.8799999999</v>
      </c>
      <c r="E80" s="47">
        <v>0</v>
      </c>
      <c r="F80" s="47">
        <v>0</v>
      </c>
      <c r="G80" s="47">
        <v>79338525.709999993</v>
      </c>
      <c r="H80" s="47">
        <v>11889425.9</v>
      </c>
      <c r="I80" s="47">
        <v>0</v>
      </c>
      <c r="J80" s="47">
        <v>11009745.75</v>
      </c>
      <c r="K80" s="47">
        <v>0</v>
      </c>
      <c r="L80" s="47">
        <v>0</v>
      </c>
      <c r="M80" s="47">
        <v>35128586.729999997</v>
      </c>
      <c r="N80" s="47">
        <v>217153.33</v>
      </c>
      <c r="O80" s="53"/>
      <c r="P80" s="49"/>
      <c r="Q80" s="49">
        <v>2960927.18</v>
      </c>
      <c r="R80" s="49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8"/>
    </row>
    <row r="81" spans="2:32" x14ac:dyDescent="0.35">
      <c r="B81" s="50" t="s">
        <v>283</v>
      </c>
      <c r="C81" s="51" t="s">
        <v>284</v>
      </c>
      <c r="D81" s="52">
        <v>2006114.9200977101</v>
      </c>
      <c r="E81" s="47">
        <v>0</v>
      </c>
      <c r="F81" s="47">
        <v>0</v>
      </c>
      <c r="G81" s="47">
        <v>8932568.9153697491</v>
      </c>
      <c r="H81" s="47">
        <v>358733.35</v>
      </c>
      <c r="I81" s="47">
        <v>0</v>
      </c>
      <c r="J81" s="47">
        <v>0</v>
      </c>
      <c r="K81" s="47">
        <v>-3785.4759298899999</v>
      </c>
      <c r="L81" s="47">
        <v>3628587.8461269899</v>
      </c>
      <c r="M81" s="47">
        <v>66480.783289359999</v>
      </c>
      <c r="N81" s="47">
        <v>0</v>
      </c>
      <c r="O81" s="53"/>
      <c r="P81" s="49"/>
      <c r="Q81" s="49"/>
      <c r="R81" s="49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8"/>
    </row>
    <row r="82" spans="2:32" x14ac:dyDescent="0.35">
      <c r="B82" s="50" t="s">
        <v>285</v>
      </c>
      <c r="C82" s="51" t="s">
        <v>286</v>
      </c>
      <c r="D82" s="52">
        <v>2295019.48</v>
      </c>
      <c r="E82" s="47">
        <v>0</v>
      </c>
      <c r="F82" s="47">
        <v>0</v>
      </c>
      <c r="G82" s="47">
        <v>25817046.870000001</v>
      </c>
      <c r="H82" s="47">
        <v>125216.74</v>
      </c>
      <c r="I82" s="47">
        <v>169497.66</v>
      </c>
      <c r="J82" s="47">
        <v>0</v>
      </c>
      <c r="K82" s="47">
        <v>0</v>
      </c>
      <c r="L82" s="47">
        <v>0</v>
      </c>
      <c r="M82" s="47">
        <v>6289441.3799999999</v>
      </c>
      <c r="N82" s="47">
        <v>73848303.040000007</v>
      </c>
      <c r="O82" s="53"/>
      <c r="P82" s="49"/>
      <c r="Q82" s="49"/>
      <c r="R82" s="49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8"/>
    </row>
    <row r="83" spans="2:32" x14ac:dyDescent="0.35">
      <c r="B83" s="50" t="s">
        <v>287</v>
      </c>
      <c r="C83" s="51" t="s">
        <v>288</v>
      </c>
      <c r="D83" s="52">
        <v>15781235.0791231</v>
      </c>
      <c r="E83" s="47">
        <v>0</v>
      </c>
      <c r="F83" s="47">
        <v>0</v>
      </c>
      <c r="G83" s="47">
        <v>5116829.4177079201</v>
      </c>
      <c r="H83" s="47">
        <v>21350.442180360002</v>
      </c>
      <c r="I83" s="47">
        <v>0</v>
      </c>
      <c r="J83" s="47">
        <v>0</v>
      </c>
      <c r="K83" s="47">
        <v>0</v>
      </c>
      <c r="L83" s="47">
        <v>614038.88379780005</v>
      </c>
      <c r="M83" s="47">
        <v>3513884.4350356599</v>
      </c>
      <c r="N83" s="47">
        <v>10222237.454600399</v>
      </c>
      <c r="O83" s="53"/>
      <c r="P83" s="49"/>
      <c r="Q83" s="49"/>
      <c r="R83" s="49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8"/>
    </row>
    <row r="84" spans="2:32" x14ac:dyDescent="0.35">
      <c r="B84" s="50" t="s">
        <v>289</v>
      </c>
      <c r="C84" s="51" t="s">
        <v>290</v>
      </c>
      <c r="D84" s="52">
        <v>0</v>
      </c>
      <c r="E84" s="47">
        <v>0</v>
      </c>
      <c r="F84" s="47">
        <v>1405802</v>
      </c>
      <c r="G84" s="47">
        <v>3886582</v>
      </c>
      <c r="H84" s="47">
        <v>2265543</v>
      </c>
      <c r="I84" s="47">
        <v>1629556</v>
      </c>
      <c r="J84" s="47">
        <v>1303794</v>
      </c>
      <c r="K84" s="47">
        <v>982104</v>
      </c>
      <c r="L84" s="47">
        <v>0</v>
      </c>
      <c r="M84" s="47">
        <v>705299</v>
      </c>
      <c r="N84" s="47">
        <v>1201220</v>
      </c>
      <c r="O84" s="53"/>
      <c r="P84" s="49"/>
      <c r="Q84" s="49"/>
      <c r="R84" s="49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8"/>
    </row>
    <row r="85" spans="2:32" x14ac:dyDescent="0.35">
      <c r="B85" s="50" t="s">
        <v>291</v>
      </c>
      <c r="C85" s="51" t="s">
        <v>292</v>
      </c>
      <c r="D85" s="52">
        <v>0</v>
      </c>
      <c r="E85" s="47">
        <v>0</v>
      </c>
      <c r="F85" s="47">
        <v>1081004.60318148</v>
      </c>
      <c r="G85" s="47">
        <v>0</v>
      </c>
      <c r="H85" s="47">
        <v>0</v>
      </c>
      <c r="I85" s="47">
        <v>1294604.03572412</v>
      </c>
      <c r="J85" s="47">
        <v>0</v>
      </c>
      <c r="K85" s="47">
        <v>0</v>
      </c>
      <c r="L85" s="47">
        <v>1030120.85391075</v>
      </c>
      <c r="M85" s="47">
        <v>0</v>
      </c>
      <c r="N85" s="47">
        <v>0</v>
      </c>
      <c r="O85" s="53"/>
      <c r="P85" s="49"/>
      <c r="Q85" s="49"/>
      <c r="R85" s="49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8"/>
    </row>
    <row r="86" spans="2:32" x14ac:dyDescent="0.35">
      <c r="B86" s="50" t="s">
        <v>293</v>
      </c>
      <c r="C86" s="51" t="s">
        <v>294</v>
      </c>
      <c r="D86" s="52">
        <v>0</v>
      </c>
      <c r="E86" s="47">
        <v>0</v>
      </c>
      <c r="F86" s="47">
        <v>0</v>
      </c>
      <c r="G86" s="47">
        <v>5167409.1399999997</v>
      </c>
      <c r="H86" s="47">
        <v>475203.65</v>
      </c>
      <c r="I86" s="47">
        <v>0</v>
      </c>
      <c r="J86" s="47">
        <v>0</v>
      </c>
      <c r="K86" s="47">
        <v>0</v>
      </c>
      <c r="L86" s="47">
        <v>0</v>
      </c>
      <c r="M86" s="47">
        <v>32689546.510000002</v>
      </c>
      <c r="N86" s="47">
        <v>0</v>
      </c>
      <c r="O86" s="53"/>
      <c r="P86" s="49"/>
      <c r="Q86" s="49"/>
      <c r="R86" s="49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8"/>
    </row>
    <row r="87" spans="2:32" x14ac:dyDescent="0.35">
      <c r="B87" s="50" t="s">
        <v>295</v>
      </c>
      <c r="C87" s="51" t="s">
        <v>296</v>
      </c>
      <c r="D87" s="52">
        <v>8640787.9281944204</v>
      </c>
      <c r="E87" s="47">
        <v>2418669.8889478198</v>
      </c>
      <c r="F87" s="47">
        <v>0</v>
      </c>
      <c r="G87" s="47">
        <v>17768027.3199853</v>
      </c>
      <c r="H87" s="47">
        <v>0</v>
      </c>
      <c r="I87" s="47">
        <v>0</v>
      </c>
      <c r="J87" s="47">
        <v>0</v>
      </c>
      <c r="K87" s="47">
        <v>1029759.48</v>
      </c>
      <c r="L87" s="47">
        <v>12424609.3524296</v>
      </c>
      <c r="M87" s="47">
        <v>691283.12031381996</v>
      </c>
      <c r="N87" s="47">
        <v>0</v>
      </c>
      <c r="O87" s="53"/>
      <c r="P87" s="49"/>
      <c r="Q87" s="49">
        <v>381156.58439999999</v>
      </c>
      <c r="R87" s="49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8"/>
    </row>
    <row r="88" spans="2:32" x14ac:dyDescent="0.35">
      <c r="B88" s="50" t="s">
        <v>297</v>
      </c>
      <c r="C88" s="51" t="s">
        <v>298</v>
      </c>
      <c r="D88" s="52">
        <v>0</v>
      </c>
      <c r="E88" s="47">
        <v>0</v>
      </c>
      <c r="F88" s="47">
        <v>4801</v>
      </c>
      <c r="G88" s="47">
        <v>5425491</v>
      </c>
      <c r="H88" s="47">
        <v>72097</v>
      </c>
      <c r="I88" s="47">
        <v>0</v>
      </c>
      <c r="J88" s="47">
        <v>0</v>
      </c>
      <c r="K88" s="47">
        <v>381363</v>
      </c>
      <c r="L88" s="47">
        <v>0</v>
      </c>
      <c r="M88" s="47">
        <v>24496967</v>
      </c>
      <c r="N88" s="47">
        <v>1610835</v>
      </c>
      <c r="O88" s="53"/>
      <c r="P88" s="49"/>
      <c r="Q88" s="49"/>
      <c r="R88" s="49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8"/>
    </row>
    <row r="89" spans="2:32" x14ac:dyDescent="0.35">
      <c r="B89" s="50" t="s">
        <v>299</v>
      </c>
      <c r="C89" s="51" t="s">
        <v>300</v>
      </c>
      <c r="D89" s="52">
        <v>0</v>
      </c>
      <c r="E89" s="47">
        <v>0</v>
      </c>
      <c r="F89" s="47">
        <v>0</v>
      </c>
      <c r="G89" s="47">
        <v>48000</v>
      </c>
      <c r="H89" s="47">
        <v>119090.6</v>
      </c>
      <c r="I89" s="47">
        <v>0</v>
      </c>
      <c r="J89" s="47">
        <v>0</v>
      </c>
      <c r="K89" s="47">
        <v>0</v>
      </c>
      <c r="L89" s="47">
        <v>0</v>
      </c>
      <c r="M89" s="47">
        <v>176045.33737845</v>
      </c>
      <c r="N89" s="47">
        <v>0</v>
      </c>
      <c r="O89" s="53"/>
      <c r="P89" s="49"/>
      <c r="Q89" s="49"/>
      <c r="R89" s="49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8"/>
      <c r="AF89" s="18"/>
    </row>
    <row r="90" spans="2:32" x14ac:dyDescent="0.35">
      <c r="B90" s="50" t="s">
        <v>301</v>
      </c>
      <c r="C90" s="51" t="s">
        <v>302</v>
      </c>
      <c r="D90" s="52">
        <v>0</v>
      </c>
      <c r="E90" s="47">
        <v>0</v>
      </c>
      <c r="F90" s="47">
        <v>0</v>
      </c>
      <c r="G90" s="47">
        <v>0</v>
      </c>
      <c r="H90" s="47">
        <v>514249</v>
      </c>
      <c r="I90" s="47">
        <v>9008065</v>
      </c>
      <c r="J90" s="47">
        <v>4474715</v>
      </c>
      <c r="K90" s="47">
        <v>0</v>
      </c>
      <c r="L90" s="47">
        <v>9574000</v>
      </c>
      <c r="M90" s="47">
        <v>44000</v>
      </c>
      <c r="N90" s="47">
        <v>0</v>
      </c>
      <c r="O90" s="53"/>
      <c r="P90" s="49"/>
      <c r="Q90" s="49"/>
      <c r="R90" s="49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8"/>
      <c r="AF90" s="18"/>
    </row>
    <row r="91" spans="2:32" x14ac:dyDescent="0.35">
      <c r="B91" s="50" t="s">
        <v>303</v>
      </c>
      <c r="C91" s="51" t="s">
        <v>304</v>
      </c>
      <c r="D91" s="52">
        <v>10169699.310000001</v>
      </c>
      <c r="E91" s="47">
        <v>11915.73</v>
      </c>
      <c r="F91" s="47">
        <v>0</v>
      </c>
      <c r="G91" s="47">
        <v>32143920.879999999</v>
      </c>
      <c r="H91" s="47">
        <v>129519.52</v>
      </c>
      <c r="I91" s="47">
        <v>0</v>
      </c>
      <c r="J91" s="47">
        <v>0</v>
      </c>
      <c r="K91" s="47">
        <v>0</v>
      </c>
      <c r="L91" s="47">
        <v>0</v>
      </c>
      <c r="M91" s="47">
        <v>1859882.85</v>
      </c>
      <c r="N91" s="47">
        <v>9240295.4000000004</v>
      </c>
      <c r="O91" s="53"/>
      <c r="P91" s="49"/>
      <c r="Q91" s="49"/>
      <c r="R91" s="49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8"/>
      <c r="AF91" s="18"/>
    </row>
    <row r="92" spans="2:32" x14ac:dyDescent="0.35">
      <c r="B92" s="50" t="s">
        <v>305</v>
      </c>
      <c r="C92" s="51" t="s">
        <v>306</v>
      </c>
      <c r="D92" s="52">
        <v>1912208</v>
      </c>
      <c r="E92" s="47">
        <v>1433771</v>
      </c>
      <c r="F92" s="47">
        <v>129426</v>
      </c>
      <c r="G92" s="47">
        <v>92833853</v>
      </c>
      <c r="H92" s="47">
        <v>0</v>
      </c>
      <c r="I92" s="47">
        <v>0</v>
      </c>
      <c r="J92" s="47">
        <v>0</v>
      </c>
      <c r="K92" s="47">
        <v>0</v>
      </c>
      <c r="L92" s="47">
        <v>117459074</v>
      </c>
      <c r="M92" s="47">
        <v>2834133</v>
      </c>
      <c r="N92" s="47">
        <v>6056768</v>
      </c>
      <c r="O92" s="53"/>
      <c r="P92" s="49"/>
      <c r="Q92" s="49">
        <v>1583498</v>
      </c>
      <c r="R92" s="49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8"/>
      <c r="AF92" s="18"/>
    </row>
    <row r="93" spans="2:32" x14ac:dyDescent="0.35">
      <c r="B93" s="50" t="s">
        <v>307</v>
      </c>
      <c r="C93" s="51" t="s">
        <v>308</v>
      </c>
      <c r="D93" s="52">
        <v>3119901.97</v>
      </c>
      <c r="E93" s="47">
        <v>0</v>
      </c>
      <c r="F93" s="47">
        <v>1726314.87</v>
      </c>
      <c r="G93" s="47">
        <v>9089458.6300000008</v>
      </c>
      <c r="H93" s="47">
        <v>407836.56</v>
      </c>
      <c r="I93" s="47">
        <v>2049378.63</v>
      </c>
      <c r="J93" s="47">
        <v>0</v>
      </c>
      <c r="K93" s="47">
        <v>0</v>
      </c>
      <c r="L93" s="47">
        <v>0</v>
      </c>
      <c r="M93" s="47">
        <v>151081.57999999999</v>
      </c>
      <c r="N93" s="47">
        <v>4265421.51</v>
      </c>
      <c r="O93" s="53"/>
      <c r="P93" s="49"/>
      <c r="Q93" s="49"/>
      <c r="R93" s="49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8"/>
      <c r="AF93" s="18"/>
    </row>
    <row r="94" spans="2:32" x14ac:dyDescent="0.35">
      <c r="B94" s="50" t="s">
        <v>309</v>
      </c>
      <c r="C94" s="51" t="s">
        <v>310</v>
      </c>
      <c r="D94" s="52">
        <v>0</v>
      </c>
      <c r="E94" s="47">
        <v>0</v>
      </c>
      <c r="F94" s="47">
        <v>2079943.9073302301</v>
      </c>
      <c r="G94" s="47">
        <v>2680869.3984964499</v>
      </c>
      <c r="H94" s="47">
        <v>0</v>
      </c>
      <c r="I94" s="47">
        <v>562869.31013064994</v>
      </c>
      <c r="J94" s="47">
        <v>0</v>
      </c>
      <c r="K94" s="47">
        <v>0</v>
      </c>
      <c r="L94" s="47">
        <v>5011462.2130239401</v>
      </c>
      <c r="M94" s="47">
        <v>477881.03817040002</v>
      </c>
      <c r="N94" s="47">
        <v>0</v>
      </c>
      <c r="O94" s="53"/>
      <c r="P94" s="49"/>
      <c r="Q94" s="49">
        <v>1089854.2447077599</v>
      </c>
      <c r="R94" s="49">
        <v>345258.57470776001</v>
      </c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8"/>
      <c r="AF94" s="18"/>
    </row>
    <row r="95" spans="2:32" x14ac:dyDescent="0.35">
      <c r="B95" s="50" t="s">
        <v>311</v>
      </c>
      <c r="C95" s="51" t="s">
        <v>312</v>
      </c>
      <c r="D95" s="52">
        <v>0</v>
      </c>
      <c r="E95" s="47">
        <v>0</v>
      </c>
      <c r="F95" s="47">
        <v>0</v>
      </c>
      <c r="G95" s="47">
        <v>0</v>
      </c>
      <c r="H95" s="47">
        <v>0</v>
      </c>
      <c r="I95" s="47">
        <v>7794289</v>
      </c>
      <c r="J95" s="47">
        <v>0</v>
      </c>
      <c r="K95" s="47">
        <v>8057191</v>
      </c>
      <c r="L95" s="47">
        <v>8961169</v>
      </c>
      <c r="M95" s="47">
        <v>0</v>
      </c>
      <c r="N95" s="47">
        <v>9787545</v>
      </c>
      <c r="O95" s="53"/>
      <c r="P95" s="49"/>
      <c r="Q95" s="49"/>
      <c r="R95" s="49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8"/>
      <c r="AF95" s="18"/>
    </row>
    <row r="96" spans="2:32" x14ac:dyDescent="0.35">
      <c r="B96" s="50" t="s">
        <v>313</v>
      </c>
      <c r="C96" s="51" t="s">
        <v>314</v>
      </c>
      <c r="D96" s="52">
        <v>1247254.4620000001</v>
      </c>
      <c r="E96" s="47">
        <v>0</v>
      </c>
      <c r="F96" s="47">
        <v>70749.199389999994</v>
      </c>
      <c r="G96" s="47">
        <v>9270540.6769999992</v>
      </c>
      <c r="H96" s="47">
        <v>92335.13</v>
      </c>
      <c r="I96" s="47">
        <v>0</v>
      </c>
      <c r="J96" s="47">
        <v>0</v>
      </c>
      <c r="K96" s="47">
        <v>454505.10869999998</v>
      </c>
      <c r="L96" s="47">
        <v>10941140</v>
      </c>
      <c r="M96" s="47">
        <v>3019068.835</v>
      </c>
      <c r="N96" s="47">
        <v>0</v>
      </c>
      <c r="O96" s="54">
        <v>2278000</v>
      </c>
      <c r="P96" s="49"/>
      <c r="Q96" s="49"/>
      <c r="R96" s="49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8"/>
      <c r="AF96" s="18"/>
    </row>
    <row r="97" spans="2:32" x14ac:dyDescent="0.35">
      <c r="B97" s="50" t="s">
        <v>315</v>
      </c>
      <c r="C97" s="51" t="s">
        <v>316</v>
      </c>
      <c r="D97" s="52">
        <v>2130233</v>
      </c>
      <c r="E97" s="47">
        <v>0</v>
      </c>
      <c r="F97" s="47">
        <v>0</v>
      </c>
      <c r="G97" s="47">
        <v>22701859</v>
      </c>
      <c r="H97" s="47">
        <v>0</v>
      </c>
      <c r="I97" s="47">
        <v>645372</v>
      </c>
      <c r="J97" s="47">
        <v>0</v>
      </c>
      <c r="K97" s="47">
        <v>0</v>
      </c>
      <c r="L97" s="47">
        <v>0</v>
      </c>
      <c r="M97" s="47">
        <v>13058000</v>
      </c>
      <c r="N97" s="47">
        <v>0</v>
      </c>
      <c r="O97" s="54"/>
      <c r="P97" s="49"/>
      <c r="Q97" s="49"/>
      <c r="R97" s="49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8"/>
      <c r="AF97" s="18"/>
    </row>
    <row r="98" spans="2:32" x14ac:dyDescent="0.35">
      <c r="B98" s="50" t="s">
        <v>317</v>
      </c>
      <c r="C98" s="51" t="s">
        <v>318</v>
      </c>
      <c r="D98" s="52">
        <v>3228719.2229414899</v>
      </c>
      <c r="E98" s="47">
        <v>1051449.8050631401</v>
      </c>
      <c r="F98" s="47">
        <v>0</v>
      </c>
      <c r="G98" s="47">
        <v>2544935.2599999998</v>
      </c>
      <c r="H98" s="47">
        <v>54009.07</v>
      </c>
      <c r="I98" s="47">
        <v>0</v>
      </c>
      <c r="J98" s="47">
        <v>0</v>
      </c>
      <c r="K98" s="47">
        <v>0</v>
      </c>
      <c r="L98" s="47">
        <v>0</v>
      </c>
      <c r="M98" s="47">
        <v>242631.33815813001</v>
      </c>
      <c r="N98" s="47">
        <v>35903.617876930002</v>
      </c>
      <c r="O98" s="54"/>
      <c r="P98" s="49"/>
      <c r="Q98" s="49">
        <v>878245.12</v>
      </c>
      <c r="R98" s="49">
        <v>566590.23314461997</v>
      </c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8"/>
      <c r="AF98" s="18"/>
    </row>
    <row r="99" spans="2:32" x14ac:dyDescent="0.35">
      <c r="B99" s="50" t="s">
        <v>319</v>
      </c>
      <c r="C99" s="51" t="s">
        <v>320</v>
      </c>
      <c r="D99" s="52">
        <v>3998619</v>
      </c>
      <c r="E99" s="47">
        <v>3892714</v>
      </c>
      <c r="F99" s="47">
        <v>1846881</v>
      </c>
      <c r="G99" s="47">
        <v>7367569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460759</v>
      </c>
      <c r="N99" s="47">
        <v>0</v>
      </c>
      <c r="O99" s="54"/>
      <c r="P99" s="49"/>
      <c r="Q99" s="49"/>
      <c r="R99" s="49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8"/>
      <c r="AF99" s="18"/>
    </row>
    <row r="100" spans="2:32" x14ac:dyDescent="0.35">
      <c r="B100" s="50" t="s">
        <v>323</v>
      </c>
      <c r="C100" s="51" t="s">
        <v>324</v>
      </c>
      <c r="D100" s="52">
        <v>0</v>
      </c>
      <c r="E100" s="47">
        <v>3235344.44</v>
      </c>
      <c r="F100" s="47">
        <v>690967.80171208002</v>
      </c>
      <c r="G100" s="47">
        <v>14705479.4178557</v>
      </c>
      <c r="H100" s="47">
        <v>1272781.79</v>
      </c>
      <c r="I100" s="47">
        <v>0</v>
      </c>
      <c r="J100" s="47">
        <v>1644550.46245931</v>
      </c>
      <c r="K100" s="47">
        <v>0</v>
      </c>
      <c r="L100" s="47">
        <v>889462.96674405003</v>
      </c>
      <c r="M100" s="47">
        <v>3964399.9617909999</v>
      </c>
      <c r="N100" s="47">
        <v>0</v>
      </c>
      <c r="O100" s="54"/>
      <c r="P100" s="49"/>
      <c r="Q100" s="49"/>
      <c r="R100" s="49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8"/>
      <c r="AF100" s="18"/>
    </row>
    <row r="101" spans="2:32" x14ac:dyDescent="0.35">
      <c r="B101" s="50" t="s">
        <v>325</v>
      </c>
      <c r="C101" s="51" t="s">
        <v>326</v>
      </c>
      <c r="D101" s="52">
        <v>3614074.8302906002</v>
      </c>
      <c r="E101" s="47">
        <v>37704.848992840001</v>
      </c>
      <c r="F101" s="47">
        <v>0</v>
      </c>
      <c r="G101" s="47">
        <v>6323860.6624924801</v>
      </c>
      <c r="H101" s="47">
        <v>28466.895231869999</v>
      </c>
      <c r="I101" s="47">
        <v>0</v>
      </c>
      <c r="J101" s="47">
        <v>0</v>
      </c>
      <c r="K101" s="47">
        <v>0</v>
      </c>
      <c r="L101" s="47">
        <v>0</v>
      </c>
      <c r="M101" s="47">
        <v>186309.82042246999</v>
      </c>
      <c r="N101" s="47">
        <v>0</v>
      </c>
      <c r="O101" s="54"/>
      <c r="P101" s="49"/>
      <c r="Q101" s="49"/>
      <c r="R101" s="49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8"/>
      <c r="AF101" s="18"/>
    </row>
    <row r="102" spans="2:32" x14ac:dyDescent="0.35">
      <c r="B102" s="50" t="s">
        <v>327</v>
      </c>
      <c r="C102" s="51" t="s">
        <v>328</v>
      </c>
      <c r="D102" s="52">
        <v>757584.41559339</v>
      </c>
      <c r="E102" s="47">
        <v>0</v>
      </c>
      <c r="F102" s="47">
        <v>0</v>
      </c>
      <c r="G102" s="47">
        <v>6672192.5410263697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325640.74220450001</v>
      </c>
      <c r="N102" s="47">
        <v>7991.7893845999997</v>
      </c>
      <c r="O102" s="54"/>
      <c r="P102" s="49"/>
      <c r="Q102" s="49"/>
      <c r="R102" s="49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8"/>
      <c r="AF102" s="18"/>
    </row>
    <row r="103" spans="2:32" x14ac:dyDescent="0.35">
      <c r="B103" s="50" t="s">
        <v>329</v>
      </c>
      <c r="C103" s="51" t="s">
        <v>330</v>
      </c>
      <c r="D103" s="52">
        <v>0</v>
      </c>
      <c r="E103" s="47">
        <v>0</v>
      </c>
      <c r="F103" s="47">
        <v>84138.578940000007</v>
      </c>
      <c r="G103" s="47">
        <v>1529134.9080000001</v>
      </c>
      <c r="H103" s="47">
        <v>0</v>
      </c>
      <c r="I103" s="47">
        <v>9105831.6129999999</v>
      </c>
      <c r="J103" s="47">
        <v>0</v>
      </c>
      <c r="K103" s="47">
        <v>10624883.109999999</v>
      </c>
      <c r="L103" s="47">
        <v>17444419.210000001</v>
      </c>
      <c r="M103" s="47">
        <v>1496030.496</v>
      </c>
      <c r="N103" s="47">
        <v>21988055.280000001</v>
      </c>
      <c r="O103" s="54"/>
      <c r="P103" s="49"/>
      <c r="Q103" s="49"/>
      <c r="R103" s="49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8"/>
      <c r="AF103" s="18"/>
    </row>
    <row r="104" spans="2:32" x14ac:dyDescent="0.35">
      <c r="B104" s="50" t="s">
        <v>331</v>
      </c>
      <c r="C104" s="51" t="s">
        <v>332</v>
      </c>
      <c r="D104" s="52">
        <v>2302006.5159999998</v>
      </c>
      <c r="E104" s="47">
        <v>103.784955</v>
      </c>
      <c r="F104" s="47">
        <v>0</v>
      </c>
      <c r="G104" s="47">
        <v>5826446.017</v>
      </c>
      <c r="H104" s="47">
        <v>357640.58899999998</v>
      </c>
      <c r="I104" s="47">
        <v>0</v>
      </c>
      <c r="J104" s="47">
        <v>0</v>
      </c>
      <c r="K104" s="47">
        <v>0</v>
      </c>
      <c r="L104" s="47">
        <v>35791.530480000001</v>
      </c>
      <c r="M104" s="47">
        <v>1472157.21</v>
      </c>
      <c r="N104" s="47">
        <v>286510.91609999997</v>
      </c>
      <c r="O104" s="54">
        <v>495000</v>
      </c>
      <c r="P104" s="49"/>
      <c r="Q104" s="49"/>
      <c r="R104" s="49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8"/>
      <c r="AF104" s="18"/>
    </row>
    <row r="105" spans="2:32" x14ac:dyDescent="0.35">
      <c r="B105" s="50" t="s">
        <v>333</v>
      </c>
      <c r="C105" s="51" t="s">
        <v>334</v>
      </c>
      <c r="D105" s="52">
        <v>307525.46789988002</v>
      </c>
      <c r="E105" s="47">
        <v>0</v>
      </c>
      <c r="F105" s="47">
        <v>26084.865953510001</v>
      </c>
      <c r="G105" s="47">
        <v>1616163.3201562499</v>
      </c>
      <c r="H105" s="47">
        <v>0</v>
      </c>
      <c r="I105" s="47">
        <v>9358058.3643103093</v>
      </c>
      <c r="J105" s="47">
        <v>1846365.91396371</v>
      </c>
      <c r="K105" s="47">
        <v>0</v>
      </c>
      <c r="L105" s="47">
        <v>22402799.390986498</v>
      </c>
      <c r="M105" s="47">
        <v>22025.931086429999</v>
      </c>
      <c r="N105" s="47">
        <v>8331088.7088403003</v>
      </c>
      <c r="O105" s="55"/>
      <c r="P105" s="49"/>
      <c r="Q105" s="49"/>
      <c r="R105" s="49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8"/>
      <c r="AF105" s="18"/>
    </row>
    <row r="106" spans="2:32" x14ac:dyDescent="0.35">
      <c r="B106" s="50" t="s">
        <v>335</v>
      </c>
      <c r="C106" s="51" t="s">
        <v>336</v>
      </c>
      <c r="D106" s="52">
        <v>2136543.41</v>
      </c>
      <c r="E106" s="47">
        <v>0</v>
      </c>
      <c r="F106" s="47">
        <v>0</v>
      </c>
      <c r="G106" s="47">
        <v>50595510.210000001</v>
      </c>
      <c r="H106" s="47">
        <v>2891876.77</v>
      </c>
      <c r="I106" s="47">
        <v>0</v>
      </c>
      <c r="J106" s="47">
        <v>0</v>
      </c>
      <c r="K106" s="47">
        <v>0</v>
      </c>
      <c r="L106" s="47">
        <v>0</v>
      </c>
      <c r="M106" s="47">
        <v>30160403.390000001</v>
      </c>
      <c r="N106" s="47">
        <v>0</v>
      </c>
      <c r="O106" s="53"/>
      <c r="P106" s="49">
        <v>5705222.0499999998</v>
      </c>
      <c r="Q106" s="49"/>
      <c r="R106" s="49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8"/>
      <c r="AF106" s="18"/>
    </row>
    <row r="107" spans="2:32" x14ac:dyDescent="0.35">
      <c r="B107" s="50" t="s">
        <v>337</v>
      </c>
      <c r="C107" s="51" t="s">
        <v>338</v>
      </c>
      <c r="D107" s="52">
        <v>2111915</v>
      </c>
      <c r="E107" s="47">
        <v>0</v>
      </c>
      <c r="F107" s="47">
        <v>0</v>
      </c>
      <c r="G107" s="47">
        <v>7168333</v>
      </c>
      <c r="H107" s="47">
        <v>6682</v>
      </c>
      <c r="I107" s="47">
        <v>0</v>
      </c>
      <c r="J107" s="47">
        <v>0</v>
      </c>
      <c r="K107" s="47">
        <v>0</v>
      </c>
      <c r="L107" s="47">
        <v>0</v>
      </c>
      <c r="M107" s="47">
        <v>799877</v>
      </c>
      <c r="N107" s="47">
        <v>6686699</v>
      </c>
      <c r="O107" s="48">
        <v>-233000</v>
      </c>
      <c r="P107" s="49"/>
      <c r="Q107" s="49"/>
      <c r="R107" s="49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8"/>
      <c r="AF107" s="18"/>
    </row>
    <row r="108" spans="2:32" x14ac:dyDescent="0.35">
      <c r="B108" s="50" t="s">
        <v>339</v>
      </c>
      <c r="C108" s="51" t="s">
        <v>340</v>
      </c>
      <c r="D108" s="52">
        <v>0</v>
      </c>
      <c r="E108" s="47">
        <v>778545.94</v>
      </c>
      <c r="F108" s="47">
        <v>0</v>
      </c>
      <c r="G108" s="47">
        <v>895158.2</v>
      </c>
      <c r="H108" s="47">
        <v>2552279.38</v>
      </c>
      <c r="I108" s="47">
        <v>0</v>
      </c>
      <c r="J108" s="47">
        <v>0</v>
      </c>
      <c r="K108" s="47">
        <v>0</v>
      </c>
      <c r="L108" s="47">
        <v>0</v>
      </c>
      <c r="M108" s="47">
        <v>34112066.43</v>
      </c>
      <c r="N108" s="47">
        <v>689043.43</v>
      </c>
      <c r="O108" s="53"/>
      <c r="P108" s="49"/>
      <c r="Q108" s="49"/>
      <c r="R108" s="49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8"/>
      <c r="AF108" s="18"/>
    </row>
    <row r="109" spans="2:32" x14ac:dyDescent="0.35">
      <c r="B109" s="50" t="s">
        <v>341</v>
      </c>
      <c r="C109" s="51" t="s">
        <v>342</v>
      </c>
      <c r="D109" s="52">
        <v>0</v>
      </c>
      <c r="E109" s="47">
        <v>0</v>
      </c>
      <c r="F109" s="47">
        <v>0</v>
      </c>
      <c r="G109" s="47">
        <v>0</v>
      </c>
      <c r="H109" s="47">
        <v>270052</v>
      </c>
      <c r="I109" s="47">
        <v>5655678</v>
      </c>
      <c r="J109" s="47">
        <v>0</v>
      </c>
      <c r="K109" s="47">
        <v>0</v>
      </c>
      <c r="L109" s="47">
        <v>6680380</v>
      </c>
      <c r="M109" s="47">
        <v>1381110</v>
      </c>
      <c r="N109" s="47">
        <v>0</v>
      </c>
      <c r="O109" s="53"/>
      <c r="P109" s="49"/>
      <c r="Q109" s="49"/>
      <c r="R109" s="49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8"/>
      <c r="AF109" s="18"/>
    </row>
    <row r="110" spans="2:32" x14ac:dyDescent="0.35">
      <c r="B110" s="50" t="s">
        <v>343</v>
      </c>
      <c r="C110" s="51" t="s">
        <v>344</v>
      </c>
      <c r="D110" s="52">
        <v>0</v>
      </c>
      <c r="E110" s="47">
        <v>0</v>
      </c>
      <c r="F110" s="47">
        <v>0</v>
      </c>
      <c r="G110" s="47">
        <v>12693781.8814987</v>
      </c>
      <c r="H110" s="47">
        <v>0</v>
      </c>
      <c r="I110" s="47">
        <v>417120.74896901997</v>
      </c>
      <c r="J110" s="47">
        <v>0</v>
      </c>
      <c r="K110" s="47">
        <v>2925793.4039097098</v>
      </c>
      <c r="L110" s="47">
        <v>0</v>
      </c>
      <c r="M110" s="47">
        <v>1035668.3792799501</v>
      </c>
      <c r="N110" s="47">
        <v>221412.3205377</v>
      </c>
      <c r="O110" s="53"/>
      <c r="P110" s="49">
        <v>535820.60763996001</v>
      </c>
      <c r="Q110" s="49"/>
      <c r="R110" s="49">
        <v>8143621.6939979801</v>
      </c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8"/>
      <c r="AF110" s="18"/>
    </row>
    <row r="111" spans="2:32" x14ac:dyDescent="0.35">
      <c r="B111" s="50" t="s">
        <v>345</v>
      </c>
      <c r="C111" s="51" t="s">
        <v>346</v>
      </c>
      <c r="D111" s="52">
        <v>0</v>
      </c>
      <c r="E111" s="47">
        <v>0</v>
      </c>
      <c r="F111" s="47">
        <v>0</v>
      </c>
      <c r="G111" s="47">
        <v>267642.57429352001</v>
      </c>
      <c r="H111" s="47">
        <v>103969.43222595</v>
      </c>
      <c r="I111" s="47">
        <v>0</v>
      </c>
      <c r="J111" s="47">
        <v>0</v>
      </c>
      <c r="K111" s="47">
        <v>0</v>
      </c>
      <c r="L111" s="47">
        <v>0</v>
      </c>
      <c r="M111" s="47">
        <v>218012.73365077001</v>
      </c>
      <c r="N111" s="47">
        <v>0</v>
      </c>
      <c r="O111" s="53"/>
      <c r="P111" s="49"/>
      <c r="Q111" s="49"/>
      <c r="R111" s="49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8"/>
      <c r="AF111" s="18"/>
    </row>
    <row r="112" spans="2:32" x14ac:dyDescent="0.35">
      <c r="B112" s="50" t="s">
        <v>347</v>
      </c>
      <c r="C112" s="51" t="s">
        <v>348</v>
      </c>
      <c r="D112" s="52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9768825.6699999999</v>
      </c>
      <c r="J112" s="47">
        <v>64475269.439999998</v>
      </c>
      <c r="K112" s="47">
        <v>2239741.2400000002</v>
      </c>
      <c r="L112" s="47">
        <v>58903949</v>
      </c>
      <c r="M112" s="47">
        <v>9947</v>
      </c>
      <c r="N112" s="47">
        <v>3595339.77</v>
      </c>
      <c r="O112" s="53"/>
      <c r="P112" s="49"/>
      <c r="Q112" s="49"/>
      <c r="R112" s="49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8"/>
      <c r="AF112" s="18"/>
    </row>
    <row r="113" spans="2:32" x14ac:dyDescent="0.35">
      <c r="B113" s="50" t="s">
        <v>349</v>
      </c>
      <c r="C113" s="51" t="s">
        <v>350</v>
      </c>
      <c r="D113" s="52">
        <v>0</v>
      </c>
      <c r="E113" s="47">
        <v>0</v>
      </c>
      <c r="F113" s="47">
        <v>0</v>
      </c>
      <c r="G113" s="47">
        <v>1808480.69</v>
      </c>
      <c r="H113" s="47">
        <v>1470183.16</v>
      </c>
      <c r="I113" s="47">
        <v>0</v>
      </c>
      <c r="J113" s="47">
        <v>0</v>
      </c>
      <c r="K113" s="47">
        <v>0</v>
      </c>
      <c r="L113" s="47">
        <v>108067388.11</v>
      </c>
      <c r="M113" s="47">
        <v>0</v>
      </c>
      <c r="N113" s="47">
        <v>0</v>
      </c>
      <c r="O113" s="53"/>
      <c r="P113" s="49"/>
      <c r="Q113" s="49"/>
      <c r="R113" s="49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8"/>
      <c r="AF113" s="18"/>
    </row>
    <row r="114" spans="2:32" x14ac:dyDescent="0.35">
      <c r="B114" s="50" t="s">
        <v>351</v>
      </c>
      <c r="C114" s="51" t="s">
        <v>352</v>
      </c>
      <c r="D114" s="52">
        <v>950636.83014917001</v>
      </c>
      <c r="E114" s="47">
        <v>0</v>
      </c>
      <c r="F114" s="47">
        <v>0</v>
      </c>
      <c r="G114" s="47">
        <v>38397721.658793703</v>
      </c>
      <c r="H114" s="47">
        <v>544868.08015391999</v>
      </c>
      <c r="I114" s="47">
        <v>0</v>
      </c>
      <c r="J114" s="47">
        <v>25680741.107705101</v>
      </c>
      <c r="K114" s="47">
        <v>2505246.2369488101</v>
      </c>
      <c r="L114" s="47">
        <v>0</v>
      </c>
      <c r="M114" s="47">
        <v>5101106.6658495804</v>
      </c>
      <c r="N114" s="47">
        <v>0</v>
      </c>
      <c r="O114" s="53"/>
      <c r="P114" s="49"/>
      <c r="Q114" s="49"/>
      <c r="R114" s="49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8"/>
      <c r="AF114" s="18"/>
    </row>
    <row r="115" spans="2:32" x14ac:dyDescent="0.35">
      <c r="B115" s="50" t="s">
        <v>353</v>
      </c>
      <c r="C115" s="51" t="s">
        <v>354</v>
      </c>
      <c r="D115" s="52">
        <v>193256.46</v>
      </c>
      <c r="E115" s="47">
        <v>0</v>
      </c>
      <c r="F115" s="47">
        <v>0</v>
      </c>
      <c r="G115" s="47">
        <v>14210549.550000001</v>
      </c>
      <c r="H115" s="47">
        <v>3911926.82</v>
      </c>
      <c r="I115" s="47">
        <v>0</v>
      </c>
      <c r="J115" s="47">
        <v>0</v>
      </c>
      <c r="K115" s="47">
        <v>0</v>
      </c>
      <c r="L115" s="47">
        <v>3333681</v>
      </c>
      <c r="M115" s="47">
        <v>12002613.74</v>
      </c>
      <c r="N115" s="47">
        <v>0</v>
      </c>
      <c r="O115" s="53"/>
      <c r="P115" s="49"/>
      <c r="Q115" s="49"/>
      <c r="R115" s="49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8"/>
      <c r="AF115" s="18"/>
    </row>
    <row r="116" spans="2:32" x14ac:dyDescent="0.35">
      <c r="B116" s="50" t="s">
        <v>355</v>
      </c>
      <c r="C116" s="51" t="s">
        <v>356</v>
      </c>
      <c r="D116" s="52">
        <v>989306.09498179995</v>
      </c>
      <c r="E116" s="47">
        <v>0</v>
      </c>
      <c r="F116" s="47">
        <v>0</v>
      </c>
      <c r="G116" s="47">
        <v>5193342.7902801102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1110728.25978615</v>
      </c>
      <c r="N116" s="47">
        <v>0</v>
      </c>
      <c r="O116" s="53"/>
      <c r="P116" s="49"/>
      <c r="Q116" s="49"/>
      <c r="R116" s="49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8"/>
      <c r="AF116" s="18"/>
    </row>
    <row r="117" spans="2:32" x14ac:dyDescent="0.35">
      <c r="B117" s="50" t="s">
        <v>357</v>
      </c>
      <c r="C117" s="51" t="s">
        <v>358</v>
      </c>
      <c r="D117" s="52">
        <v>1668846.21352261</v>
      </c>
      <c r="E117" s="47">
        <v>0</v>
      </c>
      <c r="F117" s="47">
        <v>396200.41868225002</v>
      </c>
      <c r="G117" s="47">
        <v>6018690.9593713302</v>
      </c>
      <c r="H117" s="47">
        <v>2017963.9404171</v>
      </c>
      <c r="I117" s="47">
        <v>0</v>
      </c>
      <c r="J117" s="47">
        <v>0</v>
      </c>
      <c r="K117" s="47">
        <v>3854244.1119788499</v>
      </c>
      <c r="L117" s="47">
        <v>1767124.6949374501</v>
      </c>
      <c r="M117" s="47">
        <v>610883.88140040997</v>
      </c>
      <c r="N117" s="47">
        <v>0</v>
      </c>
      <c r="O117" s="55"/>
      <c r="P117" s="49"/>
      <c r="Q117" s="49"/>
      <c r="R117" s="49">
        <v>1401595.8634096701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8"/>
      <c r="AF117" s="18"/>
    </row>
    <row r="118" spans="2:32" x14ac:dyDescent="0.35">
      <c r="B118" s="50" t="s">
        <v>359</v>
      </c>
      <c r="C118" s="51" t="s">
        <v>360</v>
      </c>
      <c r="D118" s="52">
        <v>0</v>
      </c>
      <c r="E118" s="47">
        <v>0</v>
      </c>
      <c r="F118" s="47">
        <v>256965</v>
      </c>
      <c r="G118" s="47">
        <v>1116782</v>
      </c>
      <c r="H118" s="47">
        <v>533687</v>
      </c>
      <c r="I118" s="47">
        <v>4702099</v>
      </c>
      <c r="J118" s="47">
        <v>1398705</v>
      </c>
      <c r="K118" s="47">
        <v>15873155</v>
      </c>
      <c r="L118" s="47">
        <v>701766</v>
      </c>
      <c r="M118" s="47">
        <v>0</v>
      </c>
      <c r="N118" s="47">
        <v>9421524</v>
      </c>
      <c r="O118" s="55"/>
      <c r="P118" s="49"/>
      <c r="Q118" s="49"/>
      <c r="R118" s="49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8"/>
      <c r="AF118" s="18"/>
    </row>
    <row r="119" spans="2:32" x14ac:dyDescent="0.35">
      <c r="B119" s="50" t="s">
        <v>361</v>
      </c>
      <c r="C119" s="51" t="s">
        <v>362</v>
      </c>
      <c r="D119" s="52">
        <v>17797409.612398699</v>
      </c>
      <c r="E119" s="47">
        <v>0</v>
      </c>
      <c r="F119" s="47">
        <v>0</v>
      </c>
      <c r="G119" s="47">
        <v>2520901.2409413098</v>
      </c>
      <c r="H119" s="47">
        <v>437975.71080384997</v>
      </c>
      <c r="I119" s="47">
        <v>1170545.7649186801</v>
      </c>
      <c r="J119" s="47">
        <v>0</v>
      </c>
      <c r="K119" s="47">
        <v>1072206.79340804</v>
      </c>
      <c r="L119" s="47">
        <v>5246118.5776151102</v>
      </c>
      <c r="M119" s="47">
        <v>679282.34872313996</v>
      </c>
      <c r="N119" s="47">
        <v>0</v>
      </c>
      <c r="O119" s="48">
        <v>-918000</v>
      </c>
      <c r="P119" s="49"/>
      <c r="Q119" s="49"/>
      <c r="R119" s="49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8"/>
      <c r="AF119" s="18"/>
    </row>
    <row r="120" spans="2:32" x14ac:dyDescent="0.35">
      <c r="B120" s="50" t="s">
        <v>363</v>
      </c>
      <c r="C120" s="51" t="s">
        <v>364</v>
      </c>
      <c r="D120" s="52">
        <v>4150976.91</v>
      </c>
      <c r="E120" s="47">
        <v>5934273.8099999996</v>
      </c>
      <c r="F120" s="47">
        <v>0</v>
      </c>
      <c r="G120" s="47">
        <v>152534939.18000001</v>
      </c>
      <c r="H120" s="47">
        <v>872206</v>
      </c>
      <c r="I120" s="47">
        <v>0</v>
      </c>
      <c r="J120" s="47">
        <v>0</v>
      </c>
      <c r="K120" s="47">
        <v>0</v>
      </c>
      <c r="L120" s="47">
        <v>0</v>
      </c>
      <c r="M120" s="47">
        <v>8816589.5500000007</v>
      </c>
      <c r="N120" s="47">
        <v>8552946.8499999996</v>
      </c>
      <c r="O120" s="55"/>
      <c r="P120" s="49"/>
      <c r="Q120" s="49">
        <v>1127208.8899999999</v>
      </c>
      <c r="R120" s="49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8"/>
      <c r="AF120" s="18"/>
    </row>
    <row r="121" spans="2:32" x14ac:dyDescent="0.35">
      <c r="B121" s="50" t="s">
        <v>365</v>
      </c>
      <c r="C121" s="51" t="s">
        <v>366</v>
      </c>
      <c r="D121" s="52">
        <v>0</v>
      </c>
      <c r="E121" s="47">
        <v>1097648.66102295</v>
      </c>
      <c r="F121" s="47">
        <v>143320.70477171001</v>
      </c>
      <c r="G121" s="47">
        <v>6156666.4807486497</v>
      </c>
      <c r="H121" s="47">
        <v>1154858.1000000001</v>
      </c>
      <c r="I121" s="47">
        <v>12124762.671638001</v>
      </c>
      <c r="J121" s="47">
        <v>578808.48575594998</v>
      </c>
      <c r="K121" s="47">
        <v>3213687.5214577899</v>
      </c>
      <c r="L121" s="47">
        <v>125528463.550844</v>
      </c>
      <c r="M121" s="47">
        <v>8166508.5273832697</v>
      </c>
      <c r="N121" s="47">
        <v>14551439.895192601</v>
      </c>
      <c r="O121" s="55"/>
      <c r="P121" s="49"/>
      <c r="Q121" s="49"/>
      <c r="R121" s="49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8"/>
      <c r="AF121" s="18"/>
    </row>
    <row r="122" spans="2:32" x14ac:dyDescent="0.35">
      <c r="B122" s="50" t="s">
        <v>367</v>
      </c>
      <c r="C122" s="51" t="s">
        <v>368</v>
      </c>
      <c r="D122" s="52">
        <v>2768112.1065281299</v>
      </c>
      <c r="E122" s="47">
        <v>102661.2352717</v>
      </c>
      <c r="F122" s="47">
        <v>283107.11915307998</v>
      </c>
      <c r="G122" s="47">
        <v>5961800.0926532196</v>
      </c>
      <c r="H122" s="47">
        <v>376159.06391829997</v>
      </c>
      <c r="I122" s="47">
        <v>1919128.45391388</v>
      </c>
      <c r="J122" s="47">
        <v>0</v>
      </c>
      <c r="K122" s="47">
        <v>0</v>
      </c>
      <c r="L122" s="47">
        <v>2692011.4191828198</v>
      </c>
      <c r="M122" s="47">
        <v>5117418.0223399997</v>
      </c>
      <c r="N122" s="47">
        <v>0</v>
      </c>
      <c r="O122" s="53"/>
      <c r="P122" s="49"/>
      <c r="Q122" s="49"/>
      <c r="R122" s="49">
        <v>1220173.0365982801</v>
      </c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8"/>
      <c r="AF122" s="18"/>
    </row>
    <row r="123" spans="2:32" x14ac:dyDescent="0.35">
      <c r="B123" s="50" t="s">
        <v>369</v>
      </c>
      <c r="C123" s="51" t="s">
        <v>370</v>
      </c>
      <c r="D123" s="52">
        <v>0</v>
      </c>
      <c r="E123" s="47">
        <v>0</v>
      </c>
      <c r="F123" s="47">
        <v>0</v>
      </c>
      <c r="G123" s="47">
        <v>0</v>
      </c>
      <c r="H123" s="47">
        <v>7300</v>
      </c>
      <c r="I123" s="47">
        <v>0</v>
      </c>
      <c r="J123" s="47">
        <v>0</v>
      </c>
      <c r="K123" s="47">
        <v>0</v>
      </c>
      <c r="L123" s="47">
        <v>0</v>
      </c>
      <c r="M123" s="47">
        <v>3371151</v>
      </c>
      <c r="N123" s="47">
        <v>0</v>
      </c>
      <c r="O123" s="48">
        <v>-104427</v>
      </c>
      <c r="P123" s="49"/>
      <c r="Q123" s="49"/>
      <c r="R123" s="49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8"/>
      <c r="AF123" s="18"/>
    </row>
    <row r="124" spans="2:32" x14ac:dyDescent="0.35">
      <c r="B124" s="50" t="s">
        <v>371</v>
      </c>
      <c r="C124" s="51" t="s">
        <v>372</v>
      </c>
      <c r="D124" s="52">
        <v>8610997.3311397005</v>
      </c>
      <c r="E124" s="47">
        <v>0</v>
      </c>
      <c r="F124" s="47">
        <v>800197.86</v>
      </c>
      <c r="G124" s="47">
        <v>114040361.81525899</v>
      </c>
      <c r="H124" s="47">
        <v>156758.91932427001</v>
      </c>
      <c r="I124" s="47">
        <v>0</v>
      </c>
      <c r="J124" s="47">
        <v>0</v>
      </c>
      <c r="K124" s="47">
        <v>0</v>
      </c>
      <c r="L124" s="47">
        <v>866571.07745165005</v>
      </c>
      <c r="M124" s="47">
        <v>5390691.6520852502</v>
      </c>
      <c r="N124" s="47">
        <v>855965.23000850005</v>
      </c>
      <c r="O124" s="53"/>
      <c r="P124" s="49"/>
      <c r="Q124" s="49"/>
      <c r="R124" s="49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8"/>
      <c r="AF124" s="18"/>
    </row>
    <row r="125" spans="2:32" x14ac:dyDescent="0.35">
      <c r="B125" s="50" t="s">
        <v>373</v>
      </c>
      <c r="C125" s="51" t="s">
        <v>374</v>
      </c>
      <c r="D125" s="52">
        <v>0</v>
      </c>
      <c r="E125" s="47">
        <v>0</v>
      </c>
      <c r="F125" s="47">
        <v>4404100.8499999996</v>
      </c>
      <c r="G125" s="47">
        <v>0</v>
      </c>
      <c r="H125" s="47">
        <v>1725470.33</v>
      </c>
      <c r="I125" s="47">
        <v>3972627.07</v>
      </c>
      <c r="J125" s="47">
        <v>1214607.8799999999</v>
      </c>
      <c r="K125" s="47">
        <v>0</v>
      </c>
      <c r="L125" s="47">
        <v>6097674.3200000003</v>
      </c>
      <c r="M125" s="47">
        <v>0</v>
      </c>
      <c r="N125" s="47">
        <v>10516492.52</v>
      </c>
      <c r="O125" s="53"/>
      <c r="P125" s="49"/>
      <c r="Q125" s="49"/>
      <c r="R125" s="49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8"/>
      <c r="AF125" s="18"/>
    </row>
    <row r="126" spans="2:32" x14ac:dyDescent="0.35">
      <c r="B126" s="50" t="s">
        <v>375</v>
      </c>
      <c r="C126" s="51" t="s">
        <v>376</v>
      </c>
      <c r="D126" s="52">
        <v>0</v>
      </c>
      <c r="E126" s="47">
        <v>0</v>
      </c>
      <c r="F126" s="47">
        <v>0</v>
      </c>
      <c r="G126" s="47">
        <v>0</v>
      </c>
      <c r="H126" s="47">
        <v>8654778.4523567408</v>
      </c>
      <c r="I126" s="47">
        <v>0</v>
      </c>
      <c r="J126" s="47">
        <v>91156671.630035996</v>
      </c>
      <c r="K126" s="47">
        <v>0</v>
      </c>
      <c r="L126" s="47">
        <v>0</v>
      </c>
      <c r="M126" s="47">
        <v>0</v>
      </c>
      <c r="N126" s="47">
        <v>0</v>
      </c>
      <c r="O126" s="53"/>
      <c r="P126" s="49"/>
      <c r="Q126" s="49"/>
      <c r="R126" s="49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8"/>
      <c r="AF126" s="18"/>
    </row>
    <row r="127" spans="2:32" x14ac:dyDescent="0.35">
      <c r="B127" s="50" t="s">
        <v>378</v>
      </c>
      <c r="C127" s="51" t="s">
        <v>379</v>
      </c>
      <c r="D127" s="52">
        <v>3072723.32</v>
      </c>
      <c r="E127" s="47">
        <v>0</v>
      </c>
      <c r="F127" s="47">
        <v>0</v>
      </c>
      <c r="G127" s="47">
        <v>63914058.310000002</v>
      </c>
      <c r="H127" s="47">
        <v>13543964.91</v>
      </c>
      <c r="I127" s="47">
        <v>0</v>
      </c>
      <c r="J127" s="47">
        <v>0</v>
      </c>
      <c r="K127" s="47">
        <v>0</v>
      </c>
      <c r="L127" s="47">
        <v>0</v>
      </c>
      <c r="M127" s="47">
        <v>16646980.689999999</v>
      </c>
      <c r="N127" s="47">
        <v>0</v>
      </c>
      <c r="O127" s="53"/>
      <c r="P127" s="49"/>
      <c r="Q127" s="49">
        <v>2694487.5</v>
      </c>
      <c r="R127" s="49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8"/>
      <c r="AF127" s="18"/>
    </row>
    <row r="128" spans="2:32" x14ac:dyDescent="0.35">
      <c r="B128" s="50" t="s">
        <v>380</v>
      </c>
      <c r="C128" s="51" t="s">
        <v>381</v>
      </c>
      <c r="D128" s="52">
        <v>0</v>
      </c>
      <c r="E128" s="47">
        <v>0</v>
      </c>
      <c r="F128" s="47">
        <v>0</v>
      </c>
      <c r="G128" s="47">
        <v>2174000</v>
      </c>
      <c r="H128" s="47">
        <v>123000</v>
      </c>
      <c r="I128" s="47">
        <v>5581000</v>
      </c>
      <c r="J128" s="47">
        <v>230000</v>
      </c>
      <c r="K128" s="47">
        <v>0</v>
      </c>
      <c r="L128" s="47">
        <v>5853000</v>
      </c>
      <c r="M128" s="47">
        <v>73000</v>
      </c>
      <c r="N128" s="47">
        <v>1066000</v>
      </c>
      <c r="O128" s="53"/>
      <c r="P128" s="49"/>
      <c r="Q128" s="49"/>
      <c r="R128" s="49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8"/>
      <c r="AF128" s="18"/>
    </row>
    <row r="129" spans="2:32" x14ac:dyDescent="0.35">
      <c r="B129" s="50" t="s">
        <v>382</v>
      </c>
      <c r="C129" s="51" t="s">
        <v>383</v>
      </c>
      <c r="D129" s="52">
        <v>0</v>
      </c>
      <c r="E129" s="47">
        <v>0</v>
      </c>
      <c r="F129" s="47">
        <v>377443</v>
      </c>
      <c r="G129" s="47">
        <v>0</v>
      </c>
      <c r="H129" s="47">
        <v>0</v>
      </c>
      <c r="I129" s="47">
        <v>6421381</v>
      </c>
      <c r="J129" s="47">
        <v>0</v>
      </c>
      <c r="K129" s="47">
        <v>0</v>
      </c>
      <c r="L129" s="47">
        <v>4080998</v>
      </c>
      <c r="M129" s="47">
        <v>1288610</v>
      </c>
      <c r="N129" s="47">
        <v>3732656</v>
      </c>
      <c r="O129" s="53"/>
      <c r="P129" s="49"/>
      <c r="Q129" s="49"/>
      <c r="R129" s="49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8"/>
      <c r="AF129" s="18"/>
    </row>
    <row r="130" spans="2:32" x14ac:dyDescent="0.35">
      <c r="B130" s="50" t="s">
        <v>384</v>
      </c>
      <c r="C130" s="51" t="s">
        <v>385</v>
      </c>
      <c r="D130" s="52">
        <v>0</v>
      </c>
      <c r="E130" s="47">
        <v>0</v>
      </c>
      <c r="F130" s="47">
        <v>0</v>
      </c>
      <c r="G130" s="47">
        <v>89019490.359999999</v>
      </c>
      <c r="H130" s="47">
        <v>2474985.4819999998</v>
      </c>
      <c r="I130" s="47">
        <v>0</v>
      </c>
      <c r="J130" s="47">
        <v>0</v>
      </c>
      <c r="K130" s="47">
        <v>3864681.6850000001</v>
      </c>
      <c r="L130" s="47">
        <v>0</v>
      </c>
      <c r="M130" s="47">
        <v>35853875.609999999</v>
      </c>
      <c r="N130" s="47">
        <v>0</v>
      </c>
      <c r="O130" s="53"/>
      <c r="P130" s="49"/>
      <c r="Q130" s="49"/>
      <c r="R130" s="49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8"/>
      <c r="AF130" s="18"/>
    </row>
    <row r="131" spans="2:32" x14ac:dyDescent="0.35">
      <c r="B131" s="50" t="s">
        <v>386</v>
      </c>
      <c r="C131" s="51" t="s">
        <v>387</v>
      </c>
      <c r="D131" s="52">
        <v>0</v>
      </c>
      <c r="E131" s="47">
        <v>0</v>
      </c>
      <c r="F131" s="47">
        <v>776916.06</v>
      </c>
      <c r="G131" s="47">
        <v>1985412.37</v>
      </c>
      <c r="H131" s="47">
        <v>0</v>
      </c>
      <c r="I131" s="47">
        <v>14944909.41</v>
      </c>
      <c r="J131" s="47">
        <v>2652534.37</v>
      </c>
      <c r="K131" s="47">
        <v>646216.57999999996</v>
      </c>
      <c r="L131" s="47">
        <v>14904632.91</v>
      </c>
      <c r="M131" s="47">
        <v>0</v>
      </c>
      <c r="N131" s="47">
        <v>481905.07</v>
      </c>
      <c r="O131" s="53"/>
      <c r="P131" s="49"/>
      <c r="Q131" s="49"/>
      <c r="R131" s="49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8"/>
      <c r="AF131" s="18"/>
    </row>
    <row r="132" spans="2:32" x14ac:dyDescent="0.35">
      <c r="B132" s="50" t="s">
        <v>388</v>
      </c>
      <c r="C132" s="51" t="s">
        <v>389</v>
      </c>
      <c r="D132" s="52">
        <v>6586752.6900000004</v>
      </c>
      <c r="E132" s="47">
        <v>2752544.27</v>
      </c>
      <c r="F132" s="47">
        <v>2922563.82</v>
      </c>
      <c r="G132" s="47">
        <v>84262106.409999996</v>
      </c>
      <c r="H132" s="47">
        <v>457359.69</v>
      </c>
      <c r="I132" s="47">
        <v>0</v>
      </c>
      <c r="J132" s="47">
        <v>1219644.04</v>
      </c>
      <c r="K132" s="47">
        <v>2048105.75</v>
      </c>
      <c r="L132" s="47">
        <v>1658370.49</v>
      </c>
      <c r="M132" s="47">
        <v>10583019.84</v>
      </c>
      <c r="N132" s="47">
        <v>637529.51</v>
      </c>
      <c r="O132" s="54">
        <v>847000</v>
      </c>
      <c r="P132" s="49"/>
      <c r="Q132" s="49"/>
      <c r="R132" s="49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8"/>
      <c r="AF132" s="18"/>
    </row>
    <row r="133" spans="2:32" x14ac:dyDescent="0.35">
      <c r="B133" s="50" t="s">
        <v>390</v>
      </c>
      <c r="C133" s="51" t="s">
        <v>391</v>
      </c>
      <c r="D133" s="52">
        <v>3348175.4117596201</v>
      </c>
      <c r="E133" s="47">
        <v>0</v>
      </c>
      <c r="F133" s="47">
        <v>44696.995615530002</v>
      </c>
      <c r="G133" s="47">
        <v>24742627.8738482</v>
      </c>
      <c r="H133" s="47">
        <v>461169.66</v>
      </c>
      <c r="I133" s="47">
        <v>0</v>
      </c>
      <c r="J133" s="47">
        <v>0</v>
      </c>
      <c r="K133" s="47">
        <v>0</v>
      </c>
      <c r="L133" s="47">
        <v>0</v>
      </c>
      <c r="M133" s="47">
        <v>9255859.5138307009</v>
      </c>
      <c r="N133" s="47">
        <v>739055.45155879005</v>
      </c>
      <c r="O133" s="54">
        <v>867453.88</v>
      </c>
      <c r="P133" s="49"/>
      <c r="Q133" s="49"/>
      <c r="R133" s="49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8"/>
      <c r="AF133" s="18"/>
    </row>
    <row r="134" spans="2:32" x14ac:dyDescent="0.35">
      <c r="B134" s="50" t="s">
        <v>392</v>
      </c>
      <c r="C134" s="51" t="s">
        <v>393</v>
      </c>
      <c r="D134" s="52">
        <v>11933305.477794001</v>
      </c>
      <c r="E134" s="47">
        <v>0</v>
      </c>
      <c r="F134" s="47">
        <v>0</v>
      </c>
      <c r="G134" s="47">
        <v>8586175.4075706303</v>
      </c>
      <c r="H134" s="47">
        <v>0</v>
      </c>
      <c r="I134" s="47">
        <v>0</v>
      </c>
      <c r="J134" s="47">
        <v>0</v>
      </c>
      <c r="K134" s="47">
        <v>2331200.21135619</v>
      </c>
      <c r="L134" s="47">
        <v>0</v>
      </c>
      <c r="M134" s="47">
        <v>7615642.7109695803</v>
      </c>
      <c r="N134" s="47">
        <v>0</v>
      </c>
      <c r="O134" s="48">
        <v>-397000</v>
      </c>
      <c r="P134" s="49"/>
      <c r="Q134" s="49">
        <v>4827078.6899821404</v>
      </c>
      <c r="R134" s="49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8"/>
      <c r="AF134" s="18"/>
    </row>
    <row r="135" spans="2:32" x14ac:dyDescent="0.35">
      <c r="B135" s="50" t="s">
        <v>394</v>
      </c>
      <c r="C135" s="51" t="s">
        <v>395</v>
      </c>
      <c r="D135" s="52">
        <v>4404629.83</v>
      </c>
      <c r="E135" s="47">
        <v>1736358.16</v>
      </c>
      <c r="F135" s="47">
        <v>0</v>
      </c>
      <c r="G135" s="47">
        <v>82027873.590000004</v>
      </c>
      <c r="H135" s="47">
        <v>30403</v>
      </c>
      <c r="I135" s="47">
        <v>0</v>
      </c>
      <c r="J135" s="47">
        <v>0</v>
      </c>
      <c r="K135" s="47">
        <v>0</v>
      </c>
      <c r="L135" s="47">
        <v>0</v>
      </c>
      <c r="M135" s="47">
        <v>15257949.390000001</v>
      </c>
      <c r="N135" s="47">
        <v>0</v>
      </c>
      <c r="O135" s="53"/>
      <c r="P135" s="49"/>
      <c r="Q135" s="49"/>
      <c r="R135" s="49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8"/>
      <c r="AF135" s="18"/>
    </row>
    <row r="136" spans="2:32" x14ac:dyDescent="0.35">
      <c r="B136" s="50" t="s">
        <v>396</v>
      </c>
      <c r="C136" s="51" t="s">
        <v>397</v>
      </c>
      <c r="D136" s="52">
        <v>379399.34686696</v>
      </c>
      <c r="E136" s="47">
        <v>0</v>
      </c>
      <c r="F136" s="47">
        <v>0</v>
      </c>
      <c r="G136" s="47">
        <v>5230196.03999977</v>
      </c>
      <c r="H136" s="47">
        <v>7059.11</v>
      </c>
      <c r="I136" s="47">
        <v>0</v>
      </c>
      <c r="J136" s="47">
        <v>0</v>
      </c>
      <c r="K136" s="47">
        <v>0</v>
      </c>
      <c r="L136" s="47">
        <v>315299.28470513999</v>
      </c>
      <c r="M136" s="47">
        <v>1238151.2393173799</v>
      </c>
      <c r="N136" s="47">
        <v>5544645.6284480002</v>
      </c>
      <c r="O136" s="53"/>
      <c r="P136" s="49"/>
      <c r="Q136" s="49"/>
      <c r="R136" s="49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8"/>
      <c r="AF136" s="18"/>
    </row>
    <row r="137" spans="2:32" x14ac:dyDescent="0.35">
      <c r="B137" s="50" t="s">
        <v>398</v>
      </c>
      <c r="C137" s="51" t="s">
        <v>399</v>
      </c>
      <c r="D137" s="52">
        <v>0</v>
      </c>
      <c r="E137" s="47">
        <v>0</v>
      </c>
      <c r="F137" s="47">
        <v>1532571.2278402599</v>
      </c>
      <c r="G137" s="47">
        <v>574278.03237707994</v>
      </c>
      <c r="H137" s="47">
        <v>0</v>
      </c>
      <c r="I137" s="47">
        <v>9013343.4144826494</v>
      </c>
      <c r="J137" s="47">
        <v>0</v>
      </c>
      <c r="K137" s="47">
        <v>735119.65381627996</v>
      </c>
      <c r="L137" s="47">
        <v>37335291.365374699</v>
      </c>
      <c r="M137" s="47">
        <v>0</v>
      </c>
      <c r="N137" s="47">
        <v>280780.81</v>
      </c>
      <c r="O137" s="54">
        <v>80000</v>
      </c>
      <c r="P137" s="49"/>
      <c r="Q137" s="49"/>
      <c r="R137" s="49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8"/>
      <c r="AF137" s="18"/>
    </row>
    <row r="138" spans="2:32" x14ac:dyDescent="0.35">
      <c r="B138" s="50" t="s">
        <v>400</v>
      </c>
      <c r="C138" s="51" t="s">
        <v>401</v>
      </c>
      <c r="D138" s="52">
        <v>0</v>
      </c>
      <c r="E138" s="47">
        <v>1977562</v>
      </c>
      <c r="F138" s="47">
        <v>0</v>
      </c>
      <c r="G138" s="47">
        <v>17743468</v>
      </c>
      <c r="H138" s="47">
        <v>2139059</v>
      </c>
      <c r="I138" s="47">
        <v>199723</v>
      </c>
      <c r="J138" s="47">
        <v>0</v>
      </c>
      <c r="K138" s="47">
        <v>0</v>
      </c>
      <c r="L138" s="47">
        <v>0</v>
      </c>
      <c r="M138" s="47">
        <v>1725995</v>
      </c>
      <c r="N138" s="47">
        <v>0</v>
      </c>
      <c r="O138" s="54">
        <v>598000</v>
      </c>
      <c r="P138" s="49"/>
      <c r="Q138" s="49"/>
      <c r="R138" s="49">
        <v>601158</v>
      </c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8"/>
      <c r="AF138" s="18"/>
    </row>
    <row r="139" spans="2:32" x14ac:dyDescent="0.35">
      <c r="B139" s="50" t="s">
        <v>402</v>
      </c>
      <c r="C139" s="51" t="s">
        <v>403</v>
      </c>
      <c r="D139" s="52">
        <v>4421508.6534709902</v>
      </c>
      <c r="E139" s="47">
        <v>0</v>
      </c>
      <c r="F139" s="47">
        <v>852060.48242661997</v>
      </c>
      <c r="G139" s="47">
        <v>6526442.2065789001</v>
      </c>
      <c r="H139" s="47">
        <v>827950.65713146003</v>
      </c>
      <c r="I139" s="47">
        <v>0</v>
      </c>
      <c r="J139" s="47">
        <v>0</v>
      </c>
      <c r="K139" s="47">
        <v>2615322.6162133901</v>
      </c>
      <c r="L139" s="47">
        <v>0</v>
      </c>
      <c r="M139" s="47">
        <v>672447.97580078</v>
      </c>
      <c r="N139" s="47">
        <v>1894833.6300735001</v>
      </c>
      <c r="O139" s="53"/>
      <c r="P139" s="49"/>
      <c r="Q139" s="49"/>
      <c r="R139" s="49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8"/>
      <c r="AF139" s="18"/>
    </row>
    <row r="140" spans="2:32" x14ac:dyDescent="0.35">
      <c r="B140" s="50" t="s">
        <v>404</v>
      </c>
      <c r="C140" s="51" t="s">
        <v>405</v>
      </c>
      <c r="D140" s="52">
        <v>0</v>
      </c>
      <c r="E140" s="47">
        <v>0</v>
      </c>
      <c r="F140" s="47">
        <v>454741.15055547998</v>
      </c>
      <c r="G140" s="47">
        <v>7873306.3898243001</v>
      </c>
      <c r="H140" s="47">
        <v>0</v>
      </c>
      <c r="I140" s="47">
        <v>11196548.8591373</v>
      </c>
      <c r="J140" s="47">
        <v>0</v>
      </c>
      <c r="K140" s="47">
        <v>443455.07553660998</v>
      </c>
      <c r="L140" s="47">
        <v>20881452.296641</v>
      </c>
      <c r="M140" s="47">
        <v>0</v>
      </c>
      <c r="N140" s="47">
        <v>42887067.640580297</v>
      </c>
      <c r="O140" s="53"/>
      <c r="P140" s="49"/>
      <c r="Q140" s="49"/>
      <c r="R140" s="49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8"/>
      <c r="AF140" s="18"/>
    </row>
    <row r="141" spans="2:32" x14ac:dyDescent="0.35">
      <c r="B141" s="50" t="s">
        <v>406</v>
      </c>
      <c r="C141" s="51" t="s">
        <v>407</v>
      </c>
      <c r="D141" s="52">
        <v>0</v>
      </c>
      <c r="E141" s="47">
        <v>0</v>
      </c>
      <c r="F141" s="47">
        <v>208630</v>
      </c>
      <c r="G141" s="47">
        <v>0</v>
      </c>
      <c r="H141" s="47">
        <v>0</v>
      </c>
      <c r="I141" s="47">
        <v>5182493</v>
      </c>
      <c r="J141" s="47">
        <v>7529882</v>
      </c>
      <c r="K141" s="47">
        <v>0</v>
      </c>
      <c r="L141" s="47">
        <v>16044357</v>
      </c>
      <c r="M141" s="47">
        <v>41682.400000000001</v>
      </c>
      <c r="N141" s="47">
        <v>24336162</v>
      </c>
      <c r="O141" s="53"/>
      <c r="P141" s="49"/>
      <c r="Q141" s="49"/>
      <c r="R141" s="49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8"/>
      <c r="AF141" s="18"/>
    </row>
    <row r="142" spans="2:32" x14ac:dyDescent="0.35">
      <c r="B142" s="50" t="s">
        <v>408</v>
      </c>
      <c r="C142" s="51" t="s">
        <v>409</v>
      </c>
      <c r="D142" s="52">
        <v>0</v>
      </c>
      <c r="E142" s="47">
        <v>0</v>
      </c>
      <c r="F142" s="47">
        <v>3294142</v>
      </c>
      <c r="G142" s="47">
        <v>633483</v>
      </c>
      <c r="H142" s="47">
        <v>1787</v>
      </c>
      <c r="I142" s="47">
        <v>12426780</v>
      </c>
      <c r="J142" s="47">
        <v>0</v>
      </c>
      <c r="K142" s="47">
        <v>0</v>
      </c>
      <c r="L142" s="47">
        <v>21367314</v>
      </c>
      <c r="M142" s="47">
        <v>0</v>
      </c>
      <c r="N142" s="47">
        <v>3949568</v>
      </c>
      <c r="O142" s="53"/>
      <c r="P142" s="49"/>
      <c r="Q142" s="49"/>
      <c r="R142" s="49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8"/>
      <c r="AF142" s="18"/>
    </row>
    <row r="143" spans="2:32" x14ac:dyDescent="0.35">
      <c r="B143" s="50" t="s">
        <v>410</v>
      </c>
      <c r="C143" s="51" t="s">
        <v>411</v>
      </c>
      <c r="D143" s="52">
        <v>3239054.59</v>
      </c>
      <c r="E143" s="47">
        <v>2055907</v>
      </c>
      <c r="F143" s="47">
        <v>0</v>
      </c>
      <c r="G143" s="47">
        <v>3378216.97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7596950.4400000004</v>
      </c>
      <c r="N143" s="47">
        <v>3097670.84</v>
      </c>
      <c r="O143" s="54">
        <v>193000</v>
      </c>
      <c r="P143" s="49"/>
      <c r="Q143" s="49"/>
      <c r="R143" s="49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8"/>
      <c r="AF143" s="18"/>
    </row>
    <row r="144" spans="2:32" x14ac:dyDescent="0.35">
      <c r="B144" s="50" t="s">
        <v>412</v>
      </c>
      <c r="C144" s="51" t="s">
        <v>413</v>
      </c>
      <c r="D144" s="52">
        <v>0</v>
      </c>
      <c r="E144" s="47">
        <v>0</v>
      </c>
      <c r="F144" s="47">
        <v>0</v>
      </c>
      <c r="G144" s="47">
        <v>960308.88652861002</v>
      </c>
      <c r="H144" s="47">
        <v>4576391.67</v>
      </c>
      <c r="I144" s="47">
        <v>11791047.9682463</v>
      </c>
      <c r="J144" s="47">
        <v>0</v>
      </c>
      <c r="K144" s="47">
        <v>0</v>
      </c>
      <c r="L144" s="47">
        <v>30071395.442278501</v>
      </c>
      <c r="M144" s="47">
        <v>935805.24710519996</v>
      </c>
      <c r="N144" s="47">
        <v>19546383.151394099</v>
      </c>
      <c r="O144" s="53"/>
      <c r="P144" s="49"/>
      <c r="Q144" s="49"/>
      <c r="R144" s="49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8"/>
      <c r="AF144" s="18"/>
    </row>
    <row r="145" spans="2:32" x14ac:dyDescent="0.35">
      <c r="B145" s="50" t="s">
        <v>414</v>
      </c>
      <c r="C145" s="51" t="s">
        <v>415</v>
      </c>
      <c r="D145" s="52">
        <v>1485409</v>
      </c>
      <c r="E145" s="47">
        <v>0</v>
      </c>
      <c r="F145" s="47">
        <v>0</v>
      </c>
      <c r="G145" s="47">
        <v>1434264</v>
      </c>
      <c r="H145" s="47">
        <v>10389253</v>
      </c>
      <c r="I145" s="47">
        <v>0</v>
      </c>
      <c r="J145" s="47">
        <v>0</v>
      </c>
      <c r="K145" s="47">
        <v>8970134</v>
      </c>
      <c r="L145" s="47">
        <v>1760506</v>
      </c>
      <c r="M145" s="47">
        <v>3119516</v>
      </c>
      <c r="N145" s="47">
        <v>0</v>
      </c>
      <c r="O145" s="53"/>
      <c r="P145" s="49"/>
      <c r="Q145" s="49"/>
      <c r="R145" s="49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8"/>
      <c r="AF145" s="18"/>
    </row>
    <row r="146" spans="2:32" x14ac:dyDescent="0.35">
      <c r="B146" s="50" t="s">
        <v>416</v>
      </c>
      <c r="C146" s="51" t="s">
        <v>417</v>
      </c>
      <c r="D146" s="52">
        <v>7489339.7212027404</v>
      </c>
      <c r="E146" s="47">
        <v>1010637.55876295</v>
      </c>
      <c r="F146" s="47">
        <v>0</v>
      </c>
      <c r="G146" s="47">
        <v>19162890.359671</v>
      </c>
      <c r="H146" s="47">
        <v>118486.47274549</v>
      </c>
      <c r="I146" s="47">
        <v>0</v>
      </c>
      <c r="J146" s="47">
        <v>0</v>
      </c>
      <c r="K146" s="47">
        <v>0</v>
      </c>
      <c r="L146" s="47">
        <v>73153.354765349999</v>
      </c>
      <c r="M146" s="47">
        <v>937210.31728750002</v>
      </c>
      <c r="N146" s="47">
        <v>0</v>
      </c>
      <c r="O146" s="53"/>
      <c r="P146" s="49"/>
      <c r="Q146" s="49"/>
      <c r="R146" s="49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8"/>
      <c r="AF146" s="18"/>
    </row>
    <row r="147" spans="2:32" x14ac:dyDescent="0.35">
      <c r="B147" s="50" t="s">
        <v>418</v>
      </c>
      <c r="C147" s="51" t="s">
        <v>419</v>
      </c>
      <c r="D147" s="52">
        <v>5241863</v>
      </c>
      <c r="E147" s="47">
        <v>0</v>
      </c>
      <c r="F147" s="47">
        <v>764524</v>
      </c>
      <c r="G147" s="47">
        <v>2859761</v>
      </c>
      <c r="H147" s="47">
        <v>501385</v>
      </c>
      <c r="I147" s="47">
        <v>0</v>
      </c>
      <c r="J147" s="47">
        <v>0</v>
      </c>
      <c r="K147" s="47">
        <v>0</v>
      </c>
      <c r="L147" s="47">
        <v>0</v>
      </c>
      <c r="M147" s="47">
        <v>472067</v>
      </c>
      <c r="N147" s="47">
        <v>0</v>
      </c>
      <c r="O147" s="53"/>
      <c r="P147" s="49"/>
      <c r="Q147" s="49"/>
      <c r="R147" s="49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8"/>
      <c r="AF147" s="18"/>
    </row>
    <row r="148" spans="2:32" x14ac:dyDescent="0.35">
      <c r="B148" s="50" t="s">
        <v>420</v>
      </c>
      <c r="C148" s="51" t="s">
        <v>421</v>
      </c>
      <c r="D148" s="52">
        <v>0</v>
      </c>
      <c r="E148" s="47">
        <v>0</v>
      </c>
      <c r="F148" s="47">
        <v>0</v>
      </c>
      <c r="G148" s="47">
        <v>106239</v>
      </c>
      <c r="H148" s="47">
        <v>0</v>
      </c>
      <c r="I148" s="47">
        <v>0</v>
      </c>
      <c r="J148" s="47">
        <v>0</v>
      </c>
      <c r="K148" s="47">
        <v>0</v>
      </c>
      <c r="L148" s="47">
        <v>2891018</v>
      </c>
      <c r="M148" s="47">
        <v>730715</v>
      </c>
      <c r="N148" s="47">
        <v>0</v>
      </c>
      <c r="O148" s="53"/>
      <c r="P148" s="49"/>
      <c r="Q148" s="49"/>
      <c r="R148" s="49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8"/>
      <c r="AF148" s="18"/>
    </row>
    <row r="149" spans="2:32" x14ac:dyDescent="0.35">
      <c r="B149" s="50" t="s">
        <v>422</v>
      </c>
      <c r="C149" s="51" t="s">
        <v>423</v>
      </c>
      <c r="D149" s="52">
        <v>0</v>
      </c>
      <c r="E149" s="47">
        <v>0</v>
      </c>
      <c r="F149" s="47">
        <v>137268.5</v>
      </c>
      <c r="G149" s="47">
        <v>2292509</v>
      </c>
      <c r="H149" s="47">
        <v>0</v>
      </c>
      <c r="I149" s="47">
        <v>0</v>
      </c>
      <c r="J149" s="47">
        <v>0</v>
      </c>
      <c r="K149" s="47">
        <v>0</v>
      </c>
      <c r="L149" s="47">
        <v>34999520.950000003</v>
      </c>
      <c r="M149" s="47">
        <v>558733.4</v>
      </c>
      <c r="N149" s="47">
        <v>12144042.060000001</v>
      </c>
      <c r="O149" s="53"/>
      <c r="P149" s="49"/>
      <c r="Q149" s="49"/>
      <c r="R149" s="49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8"/>
      <c r="AF149" s="18"/>
    </row>
    <row r="150" spans="2:32" x14ac:dyDescent="0.35">
      <c r="B150" s="50" t="s">
        <v>424</v>
      </c>
      <c r="C150" s="51" t="s">
        <v>425</v>
      </c>
      <c r="D150" s="52">
        <v>0</v>
      </c>
      <c r="E150" s="47">
        <v>0</v>
      </c>
      <c r="F150" s="47">
        <v>885392.59169236</v>
      </c>
      <c r="G150" s="47">
        <v>2949485.3988468498</v>
      </c>
      <c r="H150" s="47">
        <v>0</v>
      </c>
      <c r="I150" s="47">
        <v>67938312.122997805</v>
      </c>
      <c r="J150" s="47">
        <v>3146843.2796948301</v>
      </c>
      <c r="K150" s="47">
        <v>564579.27203283994</v>
      </c>
      <c r="L150" s="47">
        <v>47924467.712022498</v>
      </c>
      <c r="M150" s="47">
        <v>7068032.95196197</v>
      </c>
      <c r="N150" s="47">
        <v>17063316.122456301</v>
      </c>
      <c r="O150" s="53"/>
      <c r="P150" s="49"/>
      <c r="Q150" s="49"/>
      <c r="R150" s="49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8"/>
      <c r="AF150" s="18"/>
    </row>
    <row r="151" spans="2:32" x14ac:dyDescent="0.35">
      <c r="B151" s="50" t="s">
        <v>426</v>
      </c>
      <c r="C151" s="51" t="s">
        <v>427</v>
      </c>
      <c r="D151" s="52">
        <v>0</v>
      </c>
      <c r="E151" s="47">
        <v>0</v>
      </c>
      <c r="F151" s="47">
        <v>1851616</v>
      </c>
      <c r="G151" s="47">
        <v>3445202</v>
      </c>
      <c r="H151" s="47">
        <v>0</v>
      </c>
      <c r="I151" s="47">
        <v>13989264</v>
      </c>
      <c r="J151" s="47">
        <v>8106447</v>
      </c>
      <c r="K151" s="47">
        <v>3028255</v>
      </c>
      <c r="L151" s="47">
        <v>7598614</v>
      </c>
      <c r="M151" s="47">
        <v>0</v>
      </c>
      <c r="N151" s="47">
        <v>46886572</v>
      </c>
      <c r="O151" s="53"/>
      <c r="P151" s="49"/>
      <c r="Q151" s="49"/>
      <c r="R151" s="49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8"/>
      <c r="AF151" s="18"/>
    </row>
    <row r="152" spans="2:32" x14ac:dyDescent="0.35">
      <c r="B152" s="50" t="s">
        <v>428</v>
      </c>
      <c r="C152" s="51" t="s">
        <v>429</v>
      </c>
      <c r="D152" s="52">
        <v>4642360.5969890701</v>
      </c>
      <c r="E152" s="47">
        <v>784463.09989005001</v>
      </c>
      <c r="F152" s="47">
        <v>0</v>
      </c>
      <c r="G152" s="47">
        <v>31262449.170875002</v>
      </c>
      <c r="H152" s="47">
        <v>2620187.6582666198</v>
      </c>
      <c r="I152" s="47">
        <v>0</v>
      </c>
      <c r="J152" s="47">
        <v>0</v>
      </c>
      <c r="K152" s="47">
        <v>0</v>
      </c>
      <c r="L152" s="47">
        <v>0</v>
      </c>
      <c r="M152" s="47">
        <v>257583.96497005</v>
      </c>
      <c r="N152" s="47">
        <v>8056734.5120583205</v>
      </c>
      <c r="O152" s="53"/>
      <c r="P152" s="49"/>
      <c r="Q152" s="49">
        <v>131933.06756269999</v>
      </c>
      <c r="R152" s="49">
        <v>267263.66471434</v>
      </c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8"/>
      <c r="AF152" s="18"/>
    </row>
    <row r="153" spans="2:32" x14ac:dyDescent="0.35">
      <c r="B153" s="50" t="s">
        <v>430</v>
      </c>
      <c r="C153" s="51" t="s">
        <v>431</v>
      </c>
      <c r="D153" s="52">
        <v>3077886.55</v>
      </c>
      <c r="E153" s="47">
        <v>0</v>
      </c>
      <c r="F153" s="47">
        <v>0</v>
      </c>
      <c r="G153" s="47">
        <v>13408602.76</v>
      </c>
      <c r="H153" s="47">
        <v>0</v>
      </c>
      <c r="I153" s="47">
        <v>0</v>
      </c>
      <c r="J153" s="47">
        <v>0</v>
      </c>
      <c r="K153" s="47">
        <v>0</v>
      </c>
      <c r="L153" s="47">
        <v>125644.6</v>
      </c>
      <c r="M153" s="47">
        <v>1095610.8189999999</v>
      </c>
      <c r="N153" s="47">
        <v>1272480.8700000001</v>
      </c>
      <c r="O153" s="53"/>
      <c r="P153" s="49">
        <v>434073.89</v>
      </c>
      <c r="Q153" s="49"/>
      <c r="R153" s="49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8"/>
      <c r="AF153" s="18"/>
    </row>
    <row r="154" spans="2:32" x14ac:dyDescent="0.35">
      <c r="B154" s="50" t="s">
        <v>432</v>
      </c>
      <c r="C154" s="51" t="s">
        <v>433</v>
      </c>
      <c r="D154" s="52">
        <v>0</v>
      </c>
      <c r="E154" s="47">
        <v>0</v>
      </c>
      <c r="F154" s="47">
        <v>0</v>
      </c>
      <c r="G154" s="47">
        <v>9491045.9499999993</v>
      </c>
      <c r="H154" s="47">
        <v>770202.43</v>
      </c>
      <c r="I154" s="47">
        <v>0</v>
      </c>
      <c r="J154" s="47">
        <v>0</v>
      </c>
      <c r="K154" s="47">
        <v>0</v>
      </c>
      <c r="L154" s="47">
        <v>0</v>
      </c>
      <c r="M154" s="47">
        <v>3660626.78</v>
      </c>
      <c r="N154" s="47">
        <v>9713873.0500000007</v>
      </c>
      <c r="O154" s="53"/>
      <c r="P154" s="49"/>
      <c r="Q154" s="49"/>
      <c r="R154" s="49">
        <v>3986690.71</v>
      </c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8"/>
      <c r="AF154" s="18"/>
    </row>
    <row r="155" spans="2:32" x14ac:dyDescent="0.35">
      <c r="B155" s="50" t="s">
        <v>434</v>
      </c>
      <c r="C155" s="51" t="s">
        <v>435</v>
      </c>
      <c r="D155" s="52">
        <v>1160939.77179803</v>
      </c>
      <c r="E155" s="47">
        <v>0</v>
      </c>
      <c r="F155" s="47">
        <v>0</v>
      </c>
      <c r="G155" s="47">
        <v>6240416.2690693801</v>
      </c>
      <c r="H155" s="47">
        <v>33727.901150270001</v>
      </c>
      <c r="I155" s="47">
        <v>0</v>
      </c>
      <c r="J155" s="47">
        <v>0</v>
      </c>
      <c r="K155" s="47">
        <v>0</v>
      </c>
      <c r="L155" s="47">
        <v>0</v>
      </c>
      <c r="M155" s="47">
        <v>1570151.04782735</v>
      </c>
      <c r="N155" s="47">
        <v>7604769.0348217497</v>
      </c>
      <c r="O155" s="53"/>
      <c r="P155" s="49"/>
      <c r="Q155" s="49"/>
      <c r="R155" s="49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8"/>
      <c r="AF155" s="18"/>
    </row>
    <row r="156" spans="2:32" x14ac:dyDescent="0.35">
      <c r="B156" s="50" t="s">
        <v>436</v>
      </c>
      <c r="C156" s="51" t="s">
        <v>437</v>
      </c>
      <c r="D156" s="52">
        <v>525349.81999999995</v>
      </c>
      <c r="E156" s="47">
        <v>0</v>
      </c>
      <c r="F156" s="47">
        <v>0</v>
      </c>
      <c r="G156" s="47">
        <v>5742379</v>
      </c>
      <c r="H156" s="47">
        <v>0</v>
      </c>
      <c r="I156" s="47">
        <v>0</v>
      </c>
      <c r="J156" s="47">
        <v>0</v>
      </c>
      <c r="K156" s="47">
        <v>831575</v>
      </c>
      <c r="L156" s="47">
        <v>0</v>
      </c>
      <c r="M156" s="47">
        <v>2080204.85</v>
      </c>
      <c r="N156" s="47">
        <v>0</v>
      </c>
      <c r="O156" s="53"/>
      <c r="P156" s="49"/>
      <c r="Q156" s="49"/>
      <c r="R156" s="49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8"/>
      <c r="AF156" s="18"/>
    </row>
    <row r="157" spans="2:32" x14ac:dyDescent="0.35">
      <c r="B157" s="50" t="s">
        <v>438</v>
      </c>
      <c r="C157" s="51" t="s">
        <v>439</v>
      </c>
      <c r="D157" s="52">
        <v>0</v>
      </c>
      <c r="E157" s="47">
        <v>0</v>
      </c>
      <c r="F157" s="47">
        <v>160756.45287574001</v>
      </c>
      <c r="G157" s="47">
        <v>4281765.43163181</v>
      </c>
      <c r="H157" s="47">
        <v>0</v>
      </c>
      <c r="I157" s="47">
        <v>0</v>
      </c>
      <c r="J157" s="47">
        <v>0</v>
      </c>
      <c r="K157" s="47">
        <v>2543167.9558175099</v>
      </c>
      <c r="L157" s="47">
        <v>24096.568475069998</v>
      </c>
      <c r="M157" s="47">
        <v>211550.47597393999</v>
      </c>
      <c r="N157" s="47">
        <v>0</v>
      </c>
      <c r="O157" s="53"/>
      <c r="P157" s="49"/>
      <c r="Q157" s="49"/>
      <c r="R157" s="49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8"/>
      <c r="AF157" s="18"/>
    </row>
    <row r="158" spans="2:32" x14ac:dyDescent="0.35">
      <c r="B158" s="50" t="s">
        <v>440</v>
      </c>
      <c r="C158" s="51" t="s">
        <v>441</v>
      </c>
      <c r="D158" s="52">
        <v>0</v>
      </c>
      <c r="E158" s="47">
        <v>421308.80505283998</v>
      </c>
      <c r="F158" s="47">
        <v>0</v>
      </c>
      <c r="G158" s="47">
        <v>2392037.5217776499</v>
      </c>
      <c r="H158" s="47">
        <v>501688.43143358</v>
      </c>
      <c r="I158" s="47">
        <v>0</v>
      </c>
      <c r="J158" s="47">
        <v>0</v>
      </c>
      <c r="K158" s="47">
        <v>7507216.7805942297</v>
      </c>
      <c r="L158" s="47">
        <v>44315828.028847203</v>
      </c>
      <c r="M158" s="47">
        <v>55608.10755927</v>
      </c>
      <c r="N158" s="47">
        <v>24061459.7645947</v>
      </c>
      <c r="O158" s="53"/>
      <c r="P158" s="49"/>
      <c r="Q158" s="49"/>
      <c r="R158" s="49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8"/>
      <c r="AF158" s="18"/>
    </row>
    <row r="159" spans="2:32" x14ac:dyDescent="0.35">
      <c r="B159" s="50" t="s">
        <v>442</v>
      </c>
      <c r="C159" s="51" t="s">
        <v>443</v>
      </c>
      <c r="D159" s="52">
        <v>8130955.4487774996</v>
      </c>
      <c r="E159" s="47">
        <v>0</v>
      </c>
      <c r="F159" s="47">
        <v>0</v>
      </c>
      <c r="G159" s="47">
        <v>5689223.0010309098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2422567.3264987501</v>
      </c>
      <c r="N159" s="47">
        <v>2230641.1915615499</v>
      </c>
      <c r="O159" s="53"/>
      <c r="P159" s="49"/>
      <c r="Q159" s="49"/>
      <c r="R159" s="49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8"/>
      <c r="AF159" s="18"/>
    </row>
    <row r="160" spans="2:32" x14ac:dyDescent="0.35">
      <c r="B160" s="50" t="s">
        <v>444</v>
      </c>
      <c r="C160" s="51" t="s">
        <v>445</v>
      </c>
      <c r="D160" s="52">
        <v>0</v>
      </c>
      <c r="E160" s="47">
        <v>0</v>
      </c>
      <c r="F160" s="47">
        <v>0</v>
      </c>
      <c r="G160" s="47">
        <v>0</v>
      </c>
      <c r="H160" s="47">
        <v>942099</v>
      </c>
      <c r="I160" s="47">
        <v>59493814</v>
      </c>
      <c r="J160" s="47">
        <v>0</v>
      </c>
      <c r="K160" s="47">
        <v>13127404</v>
      </c>
      <c r="L160" s="47">
        <v>27420284</v>
      </c>
      <c r="M160" s="47">
        <v>0</v>
      </c>
      <c r="N160" s="47">
        <v>15488809</v>
      </c>
      <c r="O160" s="53"/>
      <c r="P160" s="49"/>
      <c r="Q160" s="49"/>
      <c r="R160" s="49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8"/>
      <c r="AF160" s="18"/>
    </row>
    <row r="161" spans="2:32" x14ac:dyDescent="0.35">
      <c r="B161" s="50" t="s">
        <v>446</v>
      </c>
      <c r="C161" s="51" t="s">
        <v>447</v>
      </c>
      <c r="D161" s="52">
        <v>0</v>
      </c>
      <c r="E161" s="47">
        <v>0</v>
      </c>
      <c r="F161" s="47">
        <v>0</v>
      </c>
      <c r="G161" s="47">
        <v>0</v>
      </c>
      <c r="H161" s="47">
        <v>1160807</v>
      </c>
      <c r="I161" s="47">
        <v>50378</v>
      </c>
      <c r="J161" s="47">
        <v>617524</v>
      </c>
      <c r="K161" s="47">
        <v>0</v>
      </c>
      <c r="L161" s="47">
        <v>717273</v>
      </c>
      <c r="M161" s="47">
        <v>0</v>
      </c>
      <c r="N161" s="47">
        <v>117953828</v>
      </c>
      <c r="O161" s="53"/>
      <c r="P161" s="49"/>
      <c r="Q161" s="49"/>
      <c r="R161" s="49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8"/>
      <c r="AF161" s="18"/>
    </row>
    <row r="162" spans="2:32" x14ac:dyDescent="0.35">
      <c r="B162" s="50" t="s">
        <v>448</v>
      </c>
      <c r="C162" s="51" t="s">
        <v>449</v>
      </c>
      <c r="D162" s="52">
        <v>720000</v>
      </c>
      <c r="E162" s="47">
        <v>0</v>
      </c>
      <c r="F162" s="47">
        <v>0</v>
      </c>
      <c r="G162" s="47">
        <v>1813023.19</v>
      </c>
      <c r="H162" s="47">
        <v>1064240.12610798</v>
      </c>
      <c r="I162" s="47">
        <v>0</v>
      </c>
      <c r="J162" s="47">
        <v>0</v>
      </c>
      <c r="K162" s="47">
        <v>0</v>
      </c>
      <c r="L162" s="47">
        <v>0</v>
      </c>
      <c r="M162" s="47">
        <v>252932.77352024999</v>
      </c>
      <c r="N162" s="47">
        <v>0</v>
      </c>
      <c r="O162" s="53"/>
      <c r="P162" s="49"/>
      <c r="Q162" s="49"/>
      <c r="R162" s="49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8"/>
      <c r="AF162" s="18"/>
    </row>
    <row r="163" spans="2:32" x14ac:dyDescent="0.35">
      <c r="B163" s="50" t="s">
        <v>450</v>
      </c>
      <c r="C163" s="51" t="s">
        <v>451</v>
      </c>
      <c r="D163" s="52">
        <v>0</v>
      </c>
      <c r="E163" s="47">
        <v>0</v>
      </c>
      <c r="F163" s="47">
        <v>0</v>
      </c>
      <c r="G163" s="47">
        <v>504665.98</v>
      </c>
      <c r="H163" s="47">
        <v>801259.35</v>
      </c>
      <c r="I163" s="47">
        <v>12971933.32</v>
      </c>
      <c r="J163" s="47">
        <v>0</v>
      </c>
      <c r="K163" s="47">
        <v>0</v>
      </c>
      <c r="L163" s="47">
        <v>20425855</v>
      </c>
      <c r="M163" s="47">
        <v>0</v>
      </c>
      <c r="N163" s="47">
        <v>15589454.35</v>
      </c>
      <c r="O163" s="53"/>
      <c r="P163" s="49"/>
      <c r="Q163" s="49"/>
      <c r="R163" s="49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8"/>
      <c r="AF163" s="18"/>
    </row>
    <row r="164" spans="2:32" x14ac:dyDescent="0.35">
      <c r="B164" s="50" t="s">
        <v>452</v>
      </c>
      <c r="C164" s="51" t="s">
        <v>453</v>
      </c>
      <c r="D164" s="52">
        <v>1700829.3232738699</v>
      </c>
      <c r="E164" s="47">
        <v>0</v>
      </c>
      <c r="F164" s="47">
        <v>0</v>
      </c>
      <c r="G164" s="47">
        <v>6370472.7861615298</v>
      </c>
      <c r="H164" s="47">
        <v>0</v>
      </c>
      <c r="I164" s="47">
        <v>0</v>
      </c>
      <c r="J164" s="47">
        <v>0</v>
      </c>
      <c r="K164" s="47">
        <v>164139.54781009001</v>
      </c>
      <c r="L164" s="47">
        <v>1299735.8198283301</v>
      </c>
      <c r="M164" s="47">
        <v>63458.394417809999</v>
      </c>
      <c r="N164" s="47">
        <v>0</v>
      </c>
      <c r="O164" s="53"/>
      <c r="P164" s="49"/>
      <c r="Q164" s="49"/>
      <c r="R164" s="49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8"/>
      <c r="AF164" s="18"/>
    </row>
    <row r="165" spans="2:32" x14ac:dyDescent="0.35">
      <c r="B165" s="50" t="s">
        <v>454</v>
      </c>
      <c r="C165" s="51" t="s">
        <v>455</v>
      </c>
      <c r="D165" s="52">
        <v>13354747.539999999</v>
      </c>
      <c r="E165" s="47">
        <v>4001347.53</v>
      </c>
      <c r="F165" s="47">
        <v>161513.03</v>
      </c>
      <c r="G165" s="47">
        <v>76568178.590000004</v>
      </c>
      <c r="H165" s="47">
        <v>1028527.93</v>
      </c>
      <c r="I165" s="47">
        <v>0</v>
      </c>
      <c r="J165" s="47">
        <v>0</v>
      </c>
      <c r="K165" s="47">
        <v>15928.27</v>
      </c>
      <c r="L165" s="47">
        <v>4217509.2699999996</v>
      </c>
      <c r="M165" s="47">
        <v>1634594.65</v>
      </c>
      <c r="N165" s="47">
        <v>8379252</v>
      </c>
      <c r="O165" s="53"/>
      <c r="P165" s="49"/>
      <c r="Q165" s="49"/>
      <c r="R165" s="49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8"/>
      <c r="AF165" s="18"/>
    </row>
    <row r="166" spans="2:32" x14ac:dyDescent="0.35">
      <c r="B166" s="50" t="s">
        <v>456</v>
      </c>
      <c r="C166" s="51" t="s">
        <v>457</v>
      </c>
      <c r="D166" s="52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3350688.6195101398</v>
      </c>
      <c r="J166" s="47">
        <v>0</v>
      </c>
      <c r="K166" s="47">
        <v>5642197.9518398298</v>
      </c>
      <c r="L166" s="47">
        <v>0</v>
      </c>
      <c r="M166" s="47">
        <v>0</v>
      </c>
      <c r="N166" s="47">
        <v>17520190.2819179</v>
      </c>
      <c r="O166" s="53"/>
      <c r="P166" s="49"/>
      <c r="Q166" s="49"/>
      <c r="R166" s="49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8"/>
      <c r="AF166" s="18"/>
    </row>
    <row r="167" spans="2:32" x14ac:dyDescent="0.35">
      <c r="B167" s="50" t="s">
        <v>458</v>
      </c>
      <c r="C167" s="51" t="s">
        <v>459</v>
      </c>
      <c r="D167" s="52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57007573.258921698</v>
      </c>
      <c r="J167" s="47">
        <v>0</v>
      </c>
      <c r="K167" s="47">
        <v>0</v>
      </c>
      <c r="L167" s="47">
        <v>773789.20424849004</v>
      </c>
      <c r="M167" s="47">
        <v>300788.99842596002</v>
      </c>
      <c r="N167" s="47">
        <v>4112318.8714669999</v>
      </c>
      <c r="O167" s="53"/>
      <c r="P167" s="49"/>
      <c r="Q167" s="49"/>
      <c r="R167" s="49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8"/>
      <c r="AF167" s="18"/>
    </row>
    <row r="168" spans="2:32" x14ac:dyDescent="0.35">
      <c r="B168" s="50" t="s">
        <v>460</v>
      </c>
      <c r="C168" s="51" t="s">
        <v>461</v>
      </c>
      <c r="D168" s="52">
        <v>0</v>
      </c>
      <c r="E168" s="47">
        <v>0</v>
      </c>
      <c r="F168" s="47">
        <v>0</v>
      </c>
      <c r="G168" s="47">
        <v>0</v>
      </c>
      <c r="H168" s="47">
        <v>643683.14</v>
      </c>
      <c r="I168" s="47">
        <v>50077059.156173803</v>
      </c>
      <c r="J168" s="47">
        <v>24509418.340637699</v>
      </c>
      <c r="K168" s="47">
        <v>0</v>
      </c>
      <c r="L168" s="47">
        <v>4474998.8</v>
      </c>
      <c r="M168" s="47">
        <v>8501627.8501667604</v>
      </c>
      <c r="N168" s="47">
        <v>0</v>
      </c>
      <c r="O168" s="53"/>
      <c r="P168" s="49"/>
      <c r="Q168" s="49"/>
      <c r="R168" s="49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8"/>
      <c r="AF168" s="18"/>
    </row>
    <row r="169" spans="2:32" x14ac:dyDescent="0.35">
      <c r="B169" s="50" t="s">
        <v>462</v>
      </c>
      <c r="C169" s="51" t="s">
        <v>463</v>
      </c>
      <c r="D169" s="52">
        <v>0</v>
      </c>
      <c r="E169" s="47">
        <v>0</v>
      </c>
      <c r="F169" s="47">
        <v>0</v>
      </c>
      <c r="G169" s="47">
        <v>0</v>
      </c>
      <c r="H169" s="47">
        <v>41768294.488164797</v>
      </c>
      <c r="I169" s="47">
        <v>0</v>
      </c>
      <c r="J169" s="47">
        <v>22766761.4927007</v>
      </c>
      <c r="K169" s="47">
        <v>0</v>
      </c>
      <c r="L169" s="47">
        <v>0</v>
      </c>
      <c r="M169" s="47">
        <v>0</v>
      </c>
      <c r="N169" s="47">
        <v>0</v>
      </c>
      <c r="O169" s="53"/>
      <c r="P169" s="49"/>
      <c r="Q169" s="49"/>
      <c r="R169" s="49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8"/>
      <c r="AF169" s="18"/>
    </row>
    <row r="170" spans="2:32" x14ac:dyDescent="0.35">
      <c r="B170" s="50" t="s">
        <v>464</v>
      </c>
      <c r="C170" s="51" t="s">
        <v>465</v>
      </c>
      <c r="D170" s="52">
        <v>0</v>
      </c>
      <c r="E170" s="47">
        <v>0</v>
      </c>
      <c r="F170" s="47">
        <v>0</v>
      </c>
      <c r="G170" s="47">
        <v>0</v>
      </c>
      <c r="H170" s="47">
        <v>64869672.101362102</v>
      </c>
      <c r="I170" s="47">
        <v>0</v>
      </c>
      <c r="J170" s="47">
        <v>39427871.1390374</v>
      </c>
      <c r="K170" s="47">
        <v>0</v>
      </c>
      <c r="L170" s="47">
        <v>0</v>
      </c>
      <c r="M170" s="47">
        <v>0</v>
      </c>
      <c r="N170" s="47">
        <v>0</v>
      </c>
      <c r="O170" s="53"/>
      <c r="P170" s="49"/>
      <c r="Q170" s="49"/>
      <c r="R170" s="49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8"/>
      <c r="AF170" s="18"/>
    </row>
    <row r="171" spans="2:32" x14ac:dyDescent="0.35">
      <c r="B171" s="50" t="s">
        <v>466</v>
      </c>
      <c r="C171" s="51" t="s">
        <v>467</v>
      </c>
      <c r="D171" s="52">
        <v>0</v>
      </c>
      <c r="E171" s="47">
        <v>0</v>
      </c>
      <c r="F171" s="47">
        <v>0</v>
      </c>
      <c r="G171" s="47">
        <v>0</v>
      </c>
      <c r="H171" s="47">
        <v>53699840</v>
      </c>
      <c r="I171" s="47">
        <v>0</v>
      </c>
      <c r="J171" s="47">
        <v>32328930.52</v>
      </c>
      <c r="K171" s="47">
        <v>0</v>
      </c>
      <c r="L171" s="47">
        <v>0</v>
      </c>
      <c r="M171" s="47">
        <v>0</v>
      </c>
      <c r="N171" s="47">
        <v>0</v>
      </c>
      <c r="O171" s="53"/>
      <c r="P171" s="49"/>
      <c r="Q171" s="49"/>
      <c r="R171" s="49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8"/>
      <c r="AF171" s="18"/>
    </row>
    <row r="172" spans="2:32" x14ac:dyDescent="0.35">
      <c r="B172" s="50" t="s">
        <v>468</v>
      </c>
      <c r="C172" s="51" t="s">
        <v>469</v>
      </c>
      <c r="D172" s="52">
        <v>0</v>
      </c>
      <c r="E172" s="47">
        <v>0</v>
      </c>
      <c r="F172" s="47">
        <v>0</v>
      </c>
      <c r="G172" s="47">
        <v>0</v>
      </c>
      <c r="H172" s="47">
        <v>19954087.530000001</v>
      </c>
      <c r="I172" s="47">
        <v>0</v>
      </c>
      <c r="J172" s="47">
        <v>3626264.42</v>
      </c>
      <c r="K172" s="47">
        <v>0</v>
      </c>
      <c r="L172" s="47">
        <v>0</v>
      </c>
      <c r="M172" s="47">
        <v>0</v>
      </c>
      <c r="N172" s="47">
        <v>0</v>
      </c>
      <c r="O172" s="53"/>
      <c r="P172" s="49"/>
      <c r="Q172" s="49"/>
      <c r="R172" s="49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8"/>
      <c r="AF172" s="18"/>
    </row>
    <row r="173" spans="2:32" x14ac:dyDescent="0.35">
      <c r="B173" s="50" t="s">
        <v>470</v>
      </c>
      <c r="C173" s="51" t="s">
        <v>471</v>
      </c>
      <c r="D173" s="52">
        <v>0</v>
      </c>
      <c r="E173" s="47">
        <v>0</v>
      </c>
      <c r="F173" s="47">
        <v>0</v>
      </c>
      <c r="G173" s="47">
        <v>697346</v>
      </c>
      <c r="H173" s="47">
        <v>233935</v>
      </c>
      <c r="I173" s="47">
        <v>18638368</v>
      </c>
      <c r="J173" s="47">
        <v>1250945</v>
      </c>
      <c r="K173" s="47">
        <v>1989782</v>
      </c>
      <c r="L173" s="47">
        <v>21715321</v>
      </c>
      <c r="M173" s="47">
        <v>494240</v>
      </c>
      <c r="N173" s="47">
        <v>3537008</v>
      </c>
      <c r="O173" s="53"/>
      <c r="P173" s="49"/>
      <c r="Q173" s="49"/>
      <c r="R173" s="49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8"/>
      <c r="AF173" s="18"/>
    </row>
    <row r="174" spans="2:32" x14ac:dyDescent="0.35">
      <c r="B174" s="50" t="s">
        <v>472</v>
      </c>
      <c r="C174" s="51" t="s">
        <v>473</v>
      </c>
      <c r="D174" s="52">
        <v>0</v>
      </c>
      <c r="E174" s="47">
        <v>0</v>
      </c>
      <c r="F174" s="47">
        <v>0</v>
      </c>
      <c r="G174" s="47">
        <v>11726397.061825899</v>
      </c>
      <c r="H174" s="47">
        <v>204708.37852602999</v>
      </c>
      <c r="I174" s="47">
        <v>0</v>
      </c>
      <c r="J174" s="47">
        <v>0</v>
      </c>
      <c r="K174" s="47">
        <v>155437.19235637999</v>
      </c>
      <c r="L174" s="47">
        <v>1929643.5582292201</v>
      </c>
      <c r="M174" s="47">
        <v>1846591.04025052</v>
      </c>
      <c r="N174" s="47">
        <v>1371091.8194289999</v>
      </c>
      <c r="O174" s="53"/>
      <c r="P174" s="49"/>
      <c r="Q174" s="49"/>
      <c r="R174" s="49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8"/>
      <c r="AF174" s="18"/>
    </row>
    <row r="175" spans="2:32" x14ac:dyDescent="0.35">
      <c r="B175" s="50" t="s">
        <v>474</v>
      </c>
      <c r="C175" s="51" t="s">
        <v>475</v>
      </c>
      <c r="D175" s="52">
        <v>0</v>
      </c>
      <c r="E175" s="47">
        <v>0</v>
      </c>
      <c r="F175" s="47">
        <v>0</v>
      </c>
      <c r="G175" s="47">
        <v>709630.87358575</v>
      </c>
      <c r="H175" s="47">
        <v>0</v>
      </c>
      <c r="I175" s="47">
        <v>12271664.3391679</v>
      </c>
      <c r="J175" s="47">
        <v>0</v>
      </c>
      <c r="K175" s="47">
        <v>0</v>
      </c>
      <c r="L175" s="47">
        <v>21319988.910901599</v>
      </c>
      <c r="M175" s="47">
        <v>0</v>
      </c>
      <c r="N175" s="47">
        <v>748127.47</v>
      </c>
      <c r="O175" s="56">
        <v>109000</v>
      </c>
      <c r="P175" s="49"/>
      <c r="Q175" s="49"/>
      <c r="R175" s="49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8"/>
      <c r="AF175" s="18"/>
    </row>
    <row r="176" spans="2:32" x14ac:dyDescent="0.35">
      <c r="B176" s="50" t="s">
        <v>476</v>
      </c>
      <c r="C176" s="51" t="s">
        <v>477</v>
      </c>
      <c r="D176" s="52">
        <v>0</v>
      </c>
      <c r="E176" s="47">
        <v>0</v>
      </c>
      <c r="F176" s="47">
        <v>252677</v>
      </c>
      <c r="G176" s="47">
        <v>10155501</v>
      </c>
      <c r="H176" s="47">
        <v>9678</v>
      </c>
      <c r="I176" s="47">
        <v>192636</v>
      </c>
      <c r="J176" s="47">
        <v>0</v>
      </c>
      <c r="K176" s="47">
        <v>0</v>
      </c>
      <c r="L176" s="47">
        <v>34965</v>
      </c>
      <c r="M176" s="47">
        <v>951111</v>
      </c>
      <c r="N176" s="47">
        <v>582127</v>
      </c>
      <c r="O176" s="53"/>
      <c r="P176" s="49"/>
      <c r="Q176" s="49"/>
      <c r="R176" s="49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8"/>
      <c r="AF176" s="18"/>
    </row>
    <row r="177" spans="2:32" x14ac:dyDescent="0.35">
      <c r="B177" s="50" t="s">
        <v>478</v>
      </c>
      <c r="C177" s="51" t="s">
        <v>479</v>
      </c>
      <c r="D177" s="52">
        <v>0</v>
      </c>
      <c r="E177" s="47">
        <v>0</v>
      </c>
      <c r="F177" s="47">
        <v>3531290</v>
      </c>
      <c r="G177" s="47">
        <v>591017</v>
      </c>
      <c r="H177" s="47">
        <v>253269</v>
      </c>
      <c r="I177" s="47">
        <v>11939458</v>
      </c>
      <c r="J177" s="47">
        <v>0</v>
      </c>
      <c r="K177" s="47">
        <v>0</v>
      </c>
      <c r="L177" s="47">
        <v>3046736</v>
      </c>
      <c r="M177" s="47">
        <v>0</v>
      </c>
      <c r="N177" s="47">
        <v>5405278</v>
      </c>
      <c r="O177" s="48">
        <v>-590000</v>
      </c>
      <c r="P177" s="49"/>
      <c r="Q177" s="49"/>
      <c r="R177" s="49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8"/>
      <c r="AF177" s="18"/>
    </row>
    <row r="178" spans="2:32" x14ac:dyDescent="0.35">
      <c r="B178" s="50" t="s">
        <v>480</v>
      </c>
      <c r="C178" s="51" t="s">
        <v>481</v>
      </c>
      <c r="D178" s="52">
        <v>6156804.3297828399</v>
      </c>
      <c r="E178" s="47">
        <v>0</v>
      </c>
      <c r="F178" s="47">
        <v>0</v>
      </c>
      <c r="G178" s="47">
        <v>9750499.0004299805</v>
      </c>
      <c r="H178" s="47">
        <v>742060.17145400995</v>
      </c>
      <c r="I178" s="47">
        <v>0</v>
      </c>
      <c r="J178" s="47">
        <v>0</v>
      </c>
      <c r="K178" s="47">
        <v>523718.75454577</v>
      </c>
      <c r="L178" s="47">
        <v>11505058.4943342</v>
      </c>
      <c r="M178" s="47">
        <v>141635.96598976999</v>
      </c>
      <c r="N178" s="47">
        <v>0</v>
      </c>
      <c r="O178" s="53"/>
      <c r="P178" s="49"/>
      <c r="Q178" s="49"/>
      <c r="R178" s="49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8"/>
      <c r="AF178" s="18"/>
    </row>
    <row r="179" spans="2:32" x14ac:dyDescent="0.35">
      <c r="B179" s="50" t="s">
        <v>482</v>
      </c>
      <c r="C179" s="51" t="s">
        <v>483</v>
      </c>
      <c r="D179" s="52">
        <v>3690673.9352274099</v>
      </c>
      <c r="E179" s="47">
        <v>0</v>
      </c>
      <c r="F179" s="47">
        <v>5234415.80754398</v>
      </c>
      <c r="G179" s="47">
        <v>8271024.8099999996</v>
      </c>
      <c r="H179" s="47">
        <v>587569.99289273005</v>
      </c>
      <c r="I179" s="47">
        <v>0</v>
      </c>
      <c r="J179" s="47">
        <v>2376094.28743314</v>
      </c>
      <c r="K179" s="47">
        <v>5288347.79186414</v>
      </c>
      <c r="L179" s="47">
        <v>0</v>
      </c>
      <c r="M179" s="47">
        <v>1975890.5331963</v>
      </c>
      <c r="N179" s="47">
        <v>0</v>
      </c>
      <c r="O179" s="54">
        <v>140000</v>
      </c>
      <c r="P179" s="49"/>
      <c r="Q179" s="49"/>
      <c r="R179" s="49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8"/>
      <c r="AF179" s="18"/>
    </row>
    <row r="180" spans="2:32" x14ac:dyDescent="0.35">
      <c r="B180" s="50" t="s">
        <v>484</v>
      </c>
      <c r="C180" s="51" t="s">
        <v>485</v>
      </c>
      <c r="D180" s="52">
        <v>0</v>
      </c>
      <c r="E180" s="47">
        <v>0</v>
      </c>
      <c r="F180" s="47">
        <v>0</v>
      </c>
      <c r="G180" s="47">
        <v>703724.29959444003</v>
      </c>
      <c r="H180" s="47">
        <v>0</v>
      </c>
      <c r="I180" s="47">
        <v>5331736.5776675604</v>
      </c>
      <c r="J180" s="47">
        <v>0</v>
      </c>
      <c r="K180" s="47">
        <v>0</v>
      </c>
      <c r="L180" s="47">
        <v>12145641.2361681</v>
      </c>
      <c r="M180" s="47">
        <v>0</v>
      </c>
      <c r="N180" s="47">
        <v>7572323.1570183504</v>
      </c>
      <c r="O180" s="54"/>
      <c r="P180" s="49"/>
      <c r="Q180" s="49"/>
      <c r="R180" s="49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8"/>
      <c r="AF180" s="18"/>
    </row>
    <row r="181" spans="2:32" x14ac:dyDescent="0.35">
      <c r="B181" s="50" t="s">
        <v>486</v>
      </c>
      <c r="C181" s="51" t="s">
        <v>487</v>
      </c>
      <c r="D181" s="52">
        <v>0</v>
      </c>
      <c r="E181" s="47">
        <v>10810338.4108663</v>
      </c>
      <c r="F181" s="47">
        <v>0</v>
      </c>
      <c r="G181" s="47">
        <v>13465776.2058143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899223.55064289004</v>
      </c>
      <c r="N181" s="47">
        <v>3959528.3994865599</v>
      </c>
      <c r="O181" s="54"/>
      <c r="P181" s="49">
        <v>249026.9</v>
      </c>
      <c r="Q181" s="49"/>
      <c r="R181" s="49">
        <v>7477097.7423340501</v>
      </c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8"/>
      <c r="AF181" s="18"/>
    </row>
    <row r="182" spans="2:32" x14ac:dyDescent="0.35">
      <c r="B182" s="50" t="s">
        <v>488</v>
      </c>
      <c r="C182" s="51" t="s">
        <v>489</v>
      </c>
      <c r="D182" s="52">
        <v>2226028.7343218802</v>
      </c>
      <c r="E182" s="47">
        <v>0</v>
      </c>
      <c r="F182" s="47">
        <v>7956732.57530165</v>
      </c>
      <c r="G182" s="47">
        <v>13084329.4993058</v>
      </c>
      <c r="H182" s="47">
        <v>0</v>
      </c>
      <c r="I182" s="47">
        <v>0</v>
      </c>
      <c r="J182" s="47">
        <v>0</v>
      </c>
      <c r="K182" s="47">
        <v>1273060.0915053301</v>
      </c>
      <c r="L182" s="47">
        <v>6995399.7094842</v>
      </c>
      <c r="M182" s="47">
        <v>14095.49447824</v>
      </c>
      <c r="N182" s="47">
        <v>2216663.5484712999</v>
      </c>
      <c r="O182" s="54">
        <v>451986</v>
      </c>
      <c r="P182" s="49"/>
      <c r="Q182" s="49"/>
      <c r="R182" s="49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8"/>
      <c r="AF182" s="18"/>
    </row>
    <row r="183" spans="2:32" x14ac:dyDescent="0.35">
      <c r="B183" s="50" t="s">
        <v>490</v>
      </c>
      <c r="C183" s="51" t="s">
        <v>491</v>
      </c>
      <c r="D183" s="52">
        <v>3428152</v>
      </c>
      <c r="E183" s="47">
        <v>0</v>
      </c>
      <c r="F183" s="47">
        <v>331120</v>
      </c>
      <c r="G183" s="47">
        <v>10600298</v>
      </c>
      <c r="H183" s="47">
        <v>1849813</v>
      </c>
      <c r="I183" s="47">
        <v>222013</v>
      </c>
      <c r="J183" s="47">
        <v>0</v>
      </c>
      <c r="K183" s="47">
        <v>503211</v>
      </c>
      <c r="L183" s="47">
        <v>360506</v>
      </c>
      <c r="M183" s="47">
        <v>5160840</v>
      </c>
      <c r="N183" s="47">
        <v>15288464</v>
      </c>
      <c r="O183" s="54">
        <v>60000</v>
      </c>
      <c r="P183" s="49"/>
      <c r="Q183" s="49"/>
      <c r="R183" s="49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8"/>
      <c r="AF183" s="18"/>
    </row>
    <row r="184" spans="2:32" x14ac:dyDescent="0.35">
      <c r="B184" s="50" t="s">
        <v>492</v>
      </c>
      <c r="C184" s="51" t="s">
        <v>493</v>
      </c>
      <c r="D184" s="52">
        <v>1529399.31967523</v>
      </c>
      <c r="E184" s="47">
        <v>0</v>
      </c>
      <c r="F184" s="47">
        <v>292615.08920264</v>
      </c>
      <c r="G184" s="47">
        <v>11211579.0484102</v>
      </c>
      <c r="H184" s="47">
        <v>951246.79928399995</v>
      </c>
      <c r="I184" s="47">
        <v>0</v>
      </c>
      <c r="J184" s="47">
        <v>0</v>
      </c>
      <c r="K184" s="47">
        <v>0</v>
      </c>
      <c r="L184" s="47">
        <v>1107056.77719155</v>
      </c>
      <c r="M184" s="47">
        <v>601786.42689007998</v>
      </c>
      <c r="N184" s="47">
        <v>4064887.7649135101</v>
      </c>
      <c r="O184" s="53"/>
      <c r="P184" s="49"/>
      <c r="Q184" s="49"/>
      <c r="R184" s="49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8"/>
      <c r="AF184" s="18"/>
    </row>
    <row r="185" spans="2:32" x14ac:dyDescent="0.35">
      <c r="B185" s="50" t="s">
        <v>494</v>
      </c>
      <c r="C185" s="51" t="s">
        <v>495</v>
      </c>
      <c r="D185" s="52">
        <v>0</v>
      </c>
      <c r="E185" s="47">
        <v>0</v>
      </c>
      <c r="F185" s="47">
        <v>0</v>
      </c>
      <c r="G185" s="47">
        <v>0</v>
      </c>
      <c r="H185" s="47">
        <v>1498408.7342799101</v>
      </c>
      <c r="I185" s="47">
        <v>0</v>
      </c>
      <c r="J185" s="47">
        <v>0</v>
      </c>
      <c r="K185" s="47">
        <v>0</v>
      </c>
      <c r="L185" s="47">
        <v>18113935.810479701</v>
      </c>
      <c r="M185" s="47">
        <v>0</v>
      </c>
      <c r="N185" s="47">
        <v>8093237.7136103204</v>
      </c>
      <c r="O185" s="53"/>
      <c r="P185" s="49"/>
      <c r="Q185" s="49"/>
      <c r="R185" s="49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8"/>
      <c r="AF185" s="18"/>
    </row>
    <row r="186" spans="2:32" x14ac:dyDescent="0.35">
      <c r="B186" s="50" t="s">
        <v>496</v>
      </c>
      <c r="C186" s="51" t="s">
        <v>497</v>
      </c>
      <c r="D186" s="52">
        <v>0</v>
      </c>
      <c r="E186" s="47">
        <v>0</v>
      </c>
      <c r="F186" s="47">
        <v>2150083.7804157599</v>
      </c>
      <c r="G186" s="47">
        <v>452263.86</v>
      </c>
      <c r="H186" s="47">
        <v>589007.32753506</v>
      </c>
      <c r="I186" s="47">
        <v>233354.1055381</v>
      </c>
      <c r="J186" s="47">
        <v>0</v>
      </c>
      <c r="K186" s="47">
        <v>0</v>
      </c>
      <c r="L186" s="47">
        <v>26504794.103024401</v>
      </c>
      <c r="M186" s="47">
        <v>9079185.0478375498</v>
      </c>
      <c r="N186" s="47">
        <v>0</v>
      </c>
      <c r="O186" s="53"/>
      <c r="P186" s="49"/>
      <c r="Q186" s="49"/>
      <c r="R186" s="49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8"/>
      <c r="AF186" s="18"/>
    </row>
    <row r="187" spans="2:32" x14ac:dyDescent="0.35">
      <c r="B187" s="50" t="s">
        <v>498</v>
      </c>
      <c r="C187" s="51" t="s">
        <v>499</v>
      </c>
      <c r="D187" s="52">
        <v>2965024.00925925</v>
      </c>
      <c r="E187" s="47">
        <v>160332.38888744</v>
      </c>
      <c r="F187" s="47">
        <v>0</v>
      </c>
      <c r="G187" s="47">
        <v>13210808.826396201</v>
      </c>
      <c r="H187" s="47">
        <v>0</v>
      </c>
      <c r="I187" s="47">
        <v>0</v>
      </c>
      <c r="J187" s="47">
        <v>0</v>
      </c>
      <c r="K187" s="47">
        <v>0</v>
      </c>
      <c r="L187" s="47">
        <v>98943.604754679996</v>
      </c>
      <c r="M187" s="47">
        <v>37466716.711972401</v>
      </c>
      <c r="N187" s="47">
        <v>0</v>
      </c>
      <c r="O187" s="53"/>
      <c r="P187" s="49"/>
      <c r="Q187" s="49"/>
      <c r="R187" s="49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8"/>
      <c r="AF187" s="18"/>
    </row>
    <row r="188" spans="2:32" x14ac:dyDescent="0.35">
      <c r="B188" s="50" t="s">
        <v>500</v>
      </c>
      <c r="C188" s="51" t="s">
        <v>501</v>
      </c>
      <c r="D188" s="52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29823588.8253011</v>
      </c>
      <c r="J188" s="47">
        <v>4717684.9848008202</v>
      </c>
      <c r="K188" s="47">
        <v>0</v>
      </c>
      <c r="L188" s="47">
        <v>72435466.119622499</v>
      </c>
      <c r="M188" s="47">
        <v>211123.22469919999</v>
      </c>
      <c r="N188" s="47">
        <v>13363975.503915301</v>
      </c>
      <c r="O188" s="53"/>
      <c r="P188" s="49"/>
      <c r="Q188" s="49"/>
      <c r="R188" s="49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8"/>
      <c r="AF188" s="18"/>
    </row>
    <row r="189" spans="2:32" x14ac:dyDescent="0.35">
      <c r="B189" s="50" t="s">
        <v>502</v>
      </c>
      <c r="C189" s="51" t="s">
        <v>503</v>
      </c>
      <c r="D189" s="52">
        <v>0</v>
      </c>
      <c r="E189" s="47">
        <v>3690306.55565</v>
      </c>
      <c r="F189" s="47">
        <v>0</v>
      </c>
      <c r="G189" s="47">
        <v>0</v>
      </c>
      <c r="H189" s="47">
        <v>0</v>
      </c>
      <c r="I189" s="47">
        <v>0</v>
      </c>
      <c r="J189" s="47">
        <v>3296209.5491889999</v>
      </c>
      <c r="K189" s="47">
        <v>0</v>
      </c>
      <c r="L189" s="47">
        <v>0</v>
      </c>
      <c r="M189" s="47">
        <v>153900.25</v>
      </c>
      <c r="N189" s="47">
        <v>3409511.5600120001</v>
      </c>
      <c r="O189" s="53"/>
      <c r="P189" s="49"/>
      <c r="Q189" s="49"/>
      <c r="R189" s="49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8"/>
      <c r="AF189" s="18"/>
    </row>
    <row r="190" spans="2:32" x14ac:dyDescent="0.35">
      <c r="B190" s="50" t="s">
        <v>504</v>
      </c>
      <c r="C190" s="51" t="s">
        <v>505</v>
      </c>
      <c r="D190" s="52">
        <v>0</v>
      </c>
      <c r="E190" s="47">
        <v>0</v>
      </c>
      <c r="F190" s="47">
        <v>352187.36168383999</v>
      </c>
      <c r="G190" s="47">
        <v>5690918.9945442304</v>
      </c>
      <c r="H190" s="47">
        <v>0</v>
      </c>
      <c r="I190" s="47">
        <v>807357.58732944005</v>
      </c>
      <c r="J190" s="47">
        <v>0</v>
      </c>
      <c r="K190" s="47">
        <v>0</v>
      </c>
      <c r="L190" s="47">
        <v>1446527.49889683</v>
      </c>
      <c r="M190" s="47">
        <v>0</v>
      </c>
      <c r="N190" s="47">
        <v>0</v>
      </c>
      <c r="O190" s="53"/>
      <c r="P190" s="49"/>
      <c r="Q190" s="49"/>
      <c r="R190" s="49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8"/>
      <c r="AF190" s="18"/>
    </row>
    <row r="191" spans="2:32" x14ac:dyDescent="0.35">
      <c r="B191" s="50" t="s">
        <v>506</v>
      </c>
      <c r="C191" s="51" t="s">
        <v>507</v>
      </c>
      <c r="D191" s="52">
        <v>0</v>
      </c>
      <c r="E191" s="47">
        <v>1797226</v>
      </c>
      <c r="F191" s="47">
        <v>0</v>
      </c>
      <c r="G191" s="47">
        <v>2428324</v>
      </c>
      <c r="H191" s="47">
        <v>0</v>
      </c>
      <c r="I191" s="47">
        <v>6998440</v>
      </c>
      <c r="J191" s="47">
        <v>0</v>
      </c>
      <c r="K191" s="47">
        <v>1395567</v>
      </c>
      <c r="L191" s="47">
        <v>1000000</v>
      </c>
      <c r="M191" s="47">
        <v>13449</v>
      </c>
      <c r="N191" s="47">
        <v>1252035</v>
      </c>
      <c r="O191" s="53"/>
      <c r="P191" s="49"/>
      <c r="Q191" s="49"/>
      <c r="R191" s="49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8"/>
      <c r="AF191" s="18"/>
    </row>
    <row r="192" spans="2:32" x14ac:dyDescent="0.35">
      <c r="B192" s="50" t="s">
        <v>508</v>
      </c>
      <c r="C192" s="51" t="s">
        <v>509</v>
      </c>
      <c r="D192" s="52">
        <v>0</v>
      </c>
      <c r="E192" s="47">
        <v>1959848.8195914801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532406.54496570001</v>
      </c>
      <c r="L192" s="47">
        <v>29970158.498425402</v>
      </c>
      <c r="M192" s="47">
        <v>0</v>
      </c>
      <c r="N192" s="47">
        <v>0</v>
      </c>
      <c r="O192" s="53"/>
      <c r="P192" s="49"/>
      <c r="Q192" s="49"/>
      <c r="R192" s="49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8"/>
      <c r="AF192" s="18"/>
    </row>
    <row r="193" spans="2:32" x14ac:dyDescent="0.35">
      <c r="B193" s="50" t="s">
        <v>510</v>
      </c>
      <c r="C193" s="51" t="s">
        <v>511</v>
      </c>
      <c r="D193" s="52">
        <v>0</v>
      </c>
      <c r="E193" s="47">
        <v>0</v>
      </c>
      <c r="F193" s="47">
        <v>0</v>
      </c>
      <c r="G193" s="47">
        <v>1802020.2</v>
      </c>
      <c r="H193" s="47">
        <v>0</v>
      </c>
      <c r="I193" s="47">
        <v>2127196.19</v>
      </c>
      <c r="J193" s="47">
        <v>0</v>
      </c>
      <c r="K193" s="47">
        <v>0</v>
      </c>
      <c r="L193" s="47">
        <v>17538718.710000001</v>
      </c>
      <c r="M193" s="47">
        <v>0</v>
      </c>
      <c r="N193" s="47">
        <v>0</v>
      </c>
      <c r="O193" s="53"/>
      <c r="P193" s="49"/>
      <c r="Q193" s="49"/>
      <c r="R193" s="49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8"/>
      <c r="AF193" s="18"/>
    </row>
    <row r="194" spans="2:32" x14ac:dyDescent="0.35">
      <c r="B194" s="50" t="s">
        <v>512</v>
      </c>
      <c r="C194" s="51" t="s">
        <v>513</v>
      </c>
      <c r="D194" s="52">
        <v>0</v>
      </c>
      <c r="E194" s="47">
        <v>0</v>
      </c>
      <c r="F194" s="47">
        <v>492449.99</v>
      </c>
      <c r="G194" s="47">
        <v>4032809.6</v>
      </c>
      <c r="H194" s="47">
        <v>0</v>
      </c>
      <c r="I194" s="47">
        <v>424755.5</v>
      </c>
      <c r="J194" s="47">
        <v>0</v>
      </c>
      <c r="K194" s="47">
        <v>4818719.75</v>
      </c>
      <c r="L194" s="47">
        <v>44568935.390000001</v>
      </c>
      <c r="M194" s="47">
        <v>0</v>
      </c>
      <c r="N194" s="47">
        <v>0</v>
      </c>
      <c r="O194" s="53"/>
      <c r="P194" s="49"/>
      <c r="Q194" s="49"/>
      <c r="R194" s="49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8"/>
      <c r="AF194" s="18"/>
    </row>
    <row r="195" spans="2:32" x14ac:dyDescent="0.35">
      <c r="B195" s="50" t="s">
        <v>514</v>
      </c>
      <c r="C195" s="51" t="s">
        <v>515</v>
      </c>
      <c r="D195" s="52">
        <v>0</v>
      </c>
      <c r="E195" s="47">
        <v>0</v>
      </c>
      <c r="F195" s="47">
        <v>0</v>
      </c>
      <c r="G195" s="47">
        <v>2600078.3240093598</v>
      </c>
      <c r="H195" s="47">
        <v>0</v>
      </c>
      <c r="I195" s="47">
        <v>6930063.0272048404</v>
      </c>
      <c r="J195" s="47">
        <v>0</v>
      </c>
      <c r="K195" s="47">
        <v>0</v>
      </c>
      <c r="L195" s="47">
        <v>23862059.6915836</v>
      </c>
      <c r="M195" s="47">
        <v>0</v>
      </c>
      <c r="N195" s="47">
        <v>0</v>
      </c>
      <c r="O195" s="53"/>
      <c r="P195" s="49"/>
      <c r="Q195" s="49"/>
      <c r="R195" s="49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8"/>
      <c r="AF195" s="18"/>
    </row>
    <row r="196" spans="2:32" x14ac:dyDescent="0.35">
      <c r="B196" s="50" t="s">
        <v>516</v>
      </c>
      <c r="C196" s="51" t="s">
        <v>517</v>
      </c>
      <c r="D196" s="52">
        <v>0</v>
      </c>
      <c r="E196" s="47">
        <v>0</v>
      </c>
      <c r="F196" s="47">
        <v>1513648</v>
      </c>
      <c r="G196" s="47">
        <v>664525</v>
      </c>
      <c r="H196" s="47">
        <v>0</v>
      </c>
      <c r="I196" s="47">
        <v>1264150</v>
      </c>
      <c r="J196" s="47">
        <v>1464422</v>
      </c>
      <c r="K196" s="47">
        <v>12030384</v>
      </c>
      <c r="L196" s="47">
        <v>800120</v>
      </c>
      <c r="M196" s="47">
        <v>106195</v>
      </c>
      <c r="N196" s="47">
        <v>0</v>
      </c>
      <c r="O196" s="53"/>
      <c r="P196" s="49"/>
      <c r="Q196" s="49"/>
      <c r="R196" s="49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8"/>
      <c r="AF196" s="18"/>
    </row>
    <row r="197" spans="2:32" x14ac:dyDescent="0.35">
      <c r="B197" s="50" t="s">
        <v>518</v>
      </c>
      <c r="C197" s="51" t="s">
        <v>519</v>
      </c>
      <c r="D197" s="52">
        <v>0</v>
      </c>
      <c r="E197" s="47">
        <v>0</v>
      </c>
      <c r="F197" s="47">
        <v>0</v>
      </c>
      <c r="G197" s="47">
        <v>0</v>
      </c>
      <c r="H197" s="47">
        <v>56610264.224058501</v>
      </c>
      <c r="I197" s="47">
        <v>0</v>
      </c>
      <c r="J197" s="47">
        <v>24536510.452292401</v>
      </c>
      <c r="K197" s="47">
        <v>0</v>
      </c>
      <c r="L197" s="47">
        <v>400916.68658193998</v>
      </c>
      <c r="M197" s="47">
        <v>0</v>
      </c>
      <c r="N197" s="47">
        <v>0</v>
      </c>
      <c r="O197" s="53"/>
      <c r="P197" s="49"/>
      <c r="Q197" s="49"/>
      <c r="R197" s="49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8"/>
      <c r="AF197" s="18"/>
    </row>
    <row r="198" spans="2:32" x14ac:dyDescent="0.35">
      <c r="B198" s="50" t="s">
        <v>520</v>
      </c>
      <c r="C198" s="51" t="s">
        <v>521</v>
      </c>
      <c r="D198" s="52">
        <v>0</v>
      </c>
      <c r="E198" s="47">
        <v>0</v>
      </c>
      <c r="F198" s="47">
        <v>0</v>
      </c>
      <c r="G198" s="47">
        <v>0</v>
      </c>
      <c r="H198" s="47">
        <v>41571076.9908337</v>
      </c>
      <c r="I198" s="47">
        <v>0</v>
      </c>
      <c r="J198" s="47">
        <v>10941379.7802967</v>
      </c>
      <c r="K198" s="47">
        <v>0</v>
      </c>
      <c r="L198" s="47">
        <v>0</v>
      </c>
      <c r="M198" s="47">
        <v>0</v>
      </c>
      <c r="N198" s="47">
        <v>0</v>
      </c>
      <c r="O198" s="53"/>
      <c r="P198" s="49"/>
      <c r="Q198" s="49"/>
      <c r="R198" s="49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8"/>
      <c r="AF198" s="18"/>
    </row>
    <row r="199" spans="2:32" x14ac:dyDescent="0.35">
      <c r="B199" s="50" t="s">
        <v>522</v>
      </c>
      <c r="C199" s="51" t="s">
        <v>523</v>
      </c>
      <c r="D199" s="52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v>38756500.460000001</v>
      </c>
      <c r="K199" s="47">
        <v>0</v>
      </c>
      <c r="L199" s="47">
        <v>0</v>
      </c>
      <c r="M199" s="47">
        <v>0</v>
      </c>
      <c r="N199" s="47">
        <v>0</v>
      </c>
      <c r="O199" s="53"/>
      <c r="P199" s="49"/>
      <c r="Q199" s="49"/>
      <c r="R199" s="49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8"/>
      <c r="AF199" s="18"/>
    </row>
    <row r="200" spans="2:32" x14ac:dyDescent="0.35">
      <c r="B200" s="50" t="s">
        <v>524</v>
      </c>
      <c r="C200" s="51" t="s">
        <v>525</v>
      </c>
      <c r="D200" s="52">
        <v>0</v>
      </c>
      <c r="E200" s="47">
        <v>0</v>
      </c>
      <c r="F200" s="47">
        <v>0</v>
      </c>
      <c r="G200" s="47">
        <v>0</v>
      </c>
      <c r="H200" s="47">
        <v>55081000</v>
      </c>
      <c r="I200" s="47">
        <v>0</v>
      </c>
      <c r="J200" s="47">
        <v>59908455</v>
      </c>
      <c r="K200" s="47">
        <v>0</v>
      </c>
      <c r="L200" s="47">
        <v>0</v>
      </c>
      <c r="M200" s="47">
        <v>0</v>
      </c>
      <c r="N200" s="47">
        <v>0</v>
      </c>
      <c r="O200" s="53"/>
      <c r="P200" s="49"/>
      <c r="Q200" s="49"/>
      <c r="R200" s="49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8"/>
      <c r="AF200" s="18"/>
    </row>
    <row r="201" spans="2:32" x14ac:dyDescent="0.35">
      <c r="B201" s="50" t="s">
        <v>526</v>
      </c>
      <c r="C201" s="51" t="s">
        <v>527</v>
      </c>
      <c r="D201" s="52">
        <v>0</v>
      </c>
      <c r="E201" s="47">
        <v>0</v>
      </c>
      <c r="F201" s="47">
        <v>0</v>
      </c>
      <c r="G201" s="47">
        <v>0</v>
      </c>
      <c r="H201" s="47">
        <v>13118.76248788</v>
      </c>
      <c r="I201" s="47">
        <v>0</v>
      </c>
      <c r="J201" s="47">
        <v>11618755.1628887</v>
      </c>
      <c r="K201" s="47">
        <v>0</v>
      </c>
      <c r="L201" s="47">
        <v>0</v>
      </c>
      <c r="M201" s="47">
        <v>0</v>
      </c>
      <c r="N201" s="52">
        <v>0</v>
      </c>
      <c r="O201" s="57"/>
      <c r="P201" s="58"/>
      <c r="Q201" s="49"/>
      <c r="R201" s="49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8"/>
      <c r="AF201" s="18"/>
    </row>
    <row r="202" spans="2:32" x14ac:dyDescent="0.35">
      <c r="B202" s="50" t="s">
        <v>528</v>
      </c>
      <c r="C202" s="51" t="s">
        <v>529</v>
      </c>
      <c r="D202" s="52">
        <v>0</v>
      </c>
      <c r="E202" s="47">
        <v>0</v>
      </c>
      <c r="F202" s="47">
        <v>1781994.34824422</v>
      </c>
      <c r="G202" s="47">
        <v>931115.47606251005</v>
      </c>
      <c r="H202" s="47">
        <v>0</v>
      </c>
      <c r="I202" s="47">
        <v>48056618.829075404</v>
      </c>
      <c r="J202" s="47">
        <v>152294.30279918999</v>
      </c>
      <c r="K202" s="47">
        <v>767170</v>
      </c>
      <c r="L202" s="47">
        <v>854827.37449154002</v>
      </c>
      <c r="M202" s="47">
        <v>0</v>
      </c>
      <c r="N202" s="47">
        <v>0</v>
      </c>
      <c r="O202" s="57"/>
      <c r="P202" s="58"/>
      <c r="Q202" s="49"/>
      <c r="R202" s="49"/>
    </row>
    <row r="203" spans="2:32" x14ac:dyDescent="0.35">
      <c r="B203" s="50" t="s">
        <v>530</v>
      </c>
      <c r="C203" s="51" t="s">
        <v>531</v>
      </c>
      <c r="D203" s="52">
        <v>5152934.8378836401</v>
      </c>
      <c r="E203" s="47">
        <v>1755569.9728301801</v>
      </c>
      <c r="F203" s="47">
        <v>0</v>
      </c>
      <c r="G203" s="47">
        <v>27921083.013822801</v>
      </c>
      <c r="H203" s="47">
        <v>17678146.899999999</v>
      </c>
      <c r="I203" s="47">
        <v>0</v>
      </c>
      <c r="J203" s="47">
        <v>0</v>
      </c>
      <c r="K203" s="47">
        <v>0</v>
      </c>
      <c r="L203" s="47">
        <v>8221210.4821009403</v>
      </c>
      <c r="M203" s="47">
        <v>45903943.3721001</v>
      </c>
      <c r="N203" s="47">
        <v>3054216.5353656099</v>
      </c>
      <c r="O203" s="57"/>
      <c r="P203" s="49">
        <v>2242.4310927000001</v>
      </c>
      <c r="Q203" s="49"/>
      <c r="R203" s="49"/>
    </row>
    <row r="204" spans="2:32" x14ac:dyDescent="0.35">
      <c r="B204" s="50" t="s">
        <v>534</v>
      </c>
      <c r="C204" s="51" t="s">
        <v>535</v>
      </c>
      <c r="D204" s="52">
        <v>10842984.74</v>
      </c>
      <c r="E204" s="47">
        <v>0</v>
      </c>
      <c r="F204" s="47">
        <v>125184.79</v>
      </c>
      <c r="G204" s="47">
        <v>39422871.479999997</v>
      </c>
      <c r="H204" s="47">
        <v>9073.1</v>
      </c>
      <c r="I204" s="47">
        <v>0</v>
      </c>
      <c r="J204" s="47">
        <v>0</v>
      </c>
      <c r="K204" s="47">
        <v>0</v>
      </c>
      <c r="L204" s="47">
        <v>11150993.279999999</v>
      </c>
      <c r="M204" s="47">
        <v>5784798.6299999999</v>
      </c>
      <c r="N204" s="47">
        <v>14968120.970000001</v>
      </c>
      <c r="O204" s="48">
        <v>-464000</v>
      </c>
      <c r="P204" s="49"/>
      <c r="Q204" s="49">
        <v>298556</v>
      </c>
      <c r="R204" s="49"/>
    </row>
    <row r="205" spans="2:32" x14ac:dyDescent="0.35">
      <c r="B205" s="50" t="s">
        <v>536</v>
      </c>
      <c r="C205" s="51" t="s">
        <v>537</v>
      </c>
      <c r="D205" s="52">
        <v>0</v>
      </c>
      <c r="E205" s="47">
        <v>7368274.4346941402</v>
      </c>
      <c r="F205" s="47">
        <v>0</v>
      </c>
      <c r="G205" s="47">
        <v>3711925.2407179899</v>
      </c>
      <c r="H205" s="47">
        <v>0</v>
      </c>
      <c r="I205" s="47">
        <v>16924761.3180319</v>
      </c>
      <c r="J205" s="47">
        <v>0</v>
      </c>
      <c r="K205" s="47">
        <v>8488950.0031707305</v>
      </c>
      <c r="L205" s="47">
        <v>586786.06619832001</v>
      </c>
      <c r="M205" s="47">
        <v>0</v>
      </c>
      <c r="N205" s="47">
        <v>15905268.289999999</v>
      </c>
      <c r="O205" s="53"/>
      <c r="P205" s="49"/>
      <c r="Q205" s="49"/>
      <c r="R205" s="49"/>
    </row>
    <row r="206" spans="2:32" x14ac:dyDescent="0.35">
      <c r="B206" s="50" t="s">
        <v>538</v>
      </c>
      <c r="C206" s="51" t="s">
        <v>539</v>
      </c>
      <c r="D206" s="52">
        <v>0</v>
      </c>
      <c r="E206" s="47">
        <v>1470813.1344473599</v>
      </c>
      <c r="F206" s="47">
        <v>1530383.53366623</v>
      </c>
      <c r="G206" s="47">
        <v>0</v>
      </c>
      <c r="H206" s="47">
        <v>1387351.89079791</v>
      </c>
      <c r="I206" s="47">
        <v>6617941.3825524803</v>
      </c>
      <c r="J206" s="47">
        <v>0</v>
      </c>
      <c r="K206" s="47">
        <v>16757011.821541</v>
      </c>
      <c r="L206" s="47">
        <v>2607803.4710985902</v>
      </c>
      <c r="M206" s="47">
        <v>63254869.8851813</v>
      </c>
      <c r="N206" s="47">
        <v>0</v>
      </c>
      <c r="O206" s="53"/>
      <c r="P206" s="49"/>
      <c r="Q206" s="49"/>
      <c r="R206" s="49"/>
    </row>
    <row r="207" spans="2:32" x14ac:dyDescent="0.35">
      <c r="B207" s="50" t="s">
        <v>540</v>
      </c>
      <c r="C207" s="51" t="s">
        <v>541</v>
      </c>
      <c r="D207" s="52">
        <v>3045.2189720599999</v>
      </c>
      <c r="E207" s="47">
        <v>0</v>
      </c>
      <c r="F207" s="47">
        <v>5553218.7939464301</v>
      </c>
      <c r="G207" s="47">
        <v>5700543.0691098701</v>
      </c>
      <c r="H207" s="47">
        <v>0</v>
      </c>
      <c r="I207" s="47">
        <v>7022134.5910195699</v>
      </c>
      <c r="J207" s="47">
        <v>0</v>
      </c>
      <c r="K207" s="47">
        <v>2353178.25914976</v>
      </c>
      <c r="L207" s="47">
        <v>44169639.811760403</v>
      </c>
      <c r="M207" s="47">
        <v>3795.54347788</v>
      </c>
      <c r="N207" s="47">
        <v>0</v>
      </c>
      <c r="O207" s="53"/>
      <c r="P207" s="49"/>
      <c r="Q207" s="49"/>
      <c r="R207" s="49"/>
    </row>
    <row r="208" spans="2:32" x14ac:dyDescent="0.35">
      <c r="B208" s="50" t="s">
        <v>542</v>
      </c>
      <c r="C208" s="51" t="s">
        <v>543</v>
      </c>
      <c r="D208" s="52">
        <v>0</v>
      </c>
      <c r="E208" s="47">
        <v>0</v>
      </c>
      <c r="F208" s="47">
        <v>799228.20780623006</v>
      </c>
      <c r="G208" s="47">
        <v>1406131.10399895</v>
      </c>
      <c r="H208" s="47">
        <v>217708.80459255999</v>
      </c>
      <c r="I208" s="47">
        <v>0</v>
      </c>
      <c r="J208" s="47">
        <v>0</v>
      </c>
      <c r="K208" s="47">
        <v>0</v>
      </c>
      <c r="L208" s="47">
        <v>20407201.291946799</v>
      </c>
      <c r="M208" s="47">
        <v>0</v>
      </c>
      <c r="N208" s="47">
        <v>2773765.8</v>
      </c>
      <c r="O208" s="53"/>
      <c r="P208" s="49"/>
      <c r="Q208" s="49"/>
      <c r="R208" s="49"/>
    </row>
    <row r="209" spans="2:18" x14ac:dyDescent="0.35">
      <c r="B209" s="50" t="s">
        <v>544</v>
      </c>
      <c r="C209" s="51" t="s">
        <v>545</v>
      </c>
      <c r="D209" s="52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2712087.69</v>
      </c>
      <c r="J209" s="47">
        <v>0</v>
      </c>
      <c r="K209" s="47">
        <v>1157931.48</v>
      </c>
      <c r="L209" s="47">
        <v>18193114.27</v>
      </c>
      <c r="M209" s="47">
        <v>0</v>
      </c>
      <c r="N209" s="47">
        <v>2353239.98</v>
      </c>
      <c r="O209" s="53"/>
      <c r="P209" s="49"/>
      <c r="Q209" s="49"/>
      <c r="R209" s="49"/>
    </row>
    <row r="210" spans="2:18" x14ac:dyDescent="0.35">
      <c r="B210" s="50" t="s">
        <v>546</v>
      </c>
      <c r="C210" s="51" t="s">
        <v>547</v>
      </c>
      <c r="D210" s="52">
        <v>0</v>
      </c>
      <c r="E210" s="47">
        <v>0</v>
      </c>
      <c r="F210" s="47">
        <v>0</v>
      </c>
      <c r="G210" s="47">
        <v>0</v>
      </c>
      <c r="H210" s="47">
        <v>0</v>
      </c>
      <c r="I210" s="47">
        <v>2544563.72451565</v>
      </c>
      <c r="J210" s="47">
        <v>1898694.9420634899</v>
      </c>
      <c r="K210" s="47">
        <v>5510934.9034042303</v>
      </c>
      <c r="L210" s="47">
        <v>8599238.5994679295</v>
      </c>
      <c r="M210" s="47">
        <v>0</v>
      </c>
      <c r="N210" s="47">
        <v>9904699.1636609901</v>
      </c>
      <c r="O210" s="53"/>
      <c r="P210" s="49"/>
      <c r="Q210" s="49"/>
      <c r="R210" s="49"/>
    </row>
    <row r="211" spans="2:18" x14ac:dyDescent="0.35">
      <c r="B211" s="50" t="s">
        <v>548</v>
      </c>
      <c r="C211" s="59" t="s">
        <v>549</v>
      </c>
      <c r="D211" s="60">
        <v>0</v>
      </c>
      <c r="E211" s="61">
        <v>0</v>
      </c>
      <c r="F211" s="61">
        <v>0</v>
      </c>
      <c r="G211" s="61">
        <v>0</v>
      </c>
      <c r="H211" s="61">
        <v>704780.48</v>
      </c>
      <c r="I211" s="61">
        <v>24351061.5</v>
      </c>
      <c r="J211" s="61">
        <v>1254532.3500000001</v>
      </c>
      <c r="K211" s="61">
        <v>0</v>
      </c>
      <c r="L211" s="61">
        <v>9596776.1099999994</v>
      </c>
      <c r="M211" s="61">
        <v>830029.28</v>
      </c>
      <c r="N211" s="61">
        <v>1664577.4</v>
      </c>
      <c r="O211" s="62"/>
      <c r="P211" s="49"/>
      <c r="Q211" s="49"/>
      <c r="R211" s="49"/>
    </row>
  </sheetData>
  <phoneticPr fontId="6" type="noConversion"/>
  <dataValidations count="2">
    <dataValidation type="decimal" operator="lessThan" allowBlank="1" showInputMessage="1" showErrorMessage="1" sqref="O202 O120:O121 O117:O118" xr:uid="{47053D58-697A-4C8C-A6F7-BF08E47863D8}">
      <formula1>0</formula1>
    </dataValidation>
    <dataValidation operator="lessThan" allowBlank="1" showInputMessage="1" showErrorMessage="1" sqref="O132 O119 O175" xr:uid="{D7EF3C62-567D-4923-99B4-61FF05A284D7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599A-E540-4B18-9C92-514A4037B261}">
  <dimension ref="B1:E93"/>
  <sheetViews>
    <sheetView showGridLines="0" workbookViewId="0">
      <selection activeCell="B1" sqref="B1"/>
    </sheetView>
  </sheetViews>
  <sheetFormatPr defaultRowHeight="14.5" x14ac:dyDescent="0.35"/>
  <cols>
    <col min="1" max="1" width="2.1796875" customWidth="1"/>
    <col min="2" max="2" width="10.81640625" bestFit="1" customWidth="1"/>
    <col min="3" max="3" width="9.54296875" bestFit="1" customWidth="1"/>
    <col min="4" max="4" width="76.54296875" bestFit="1" customWidth="1"/>
    <col min="5" max="5" width="20.81640625" style="14" customWidth="1"/>
    <col min="6" max="6" width="18.1796875" bestFit="1" customWidth="1"/>
    <col min="7" max="7" width="12.54296875" bestFit="1" customWidth="1"/>
  </cols>
  <sheetData>
    <row r="1" spans="2:5" ht="18" x14ac:dyDescent="0.4">
      <c r="B1" s="12" t="s">
        <v>566</v>
      </c>
    </row>
    <row r="3" spans="2:5" ht="14.5" customHeight="1" thickBot="1" x14ac:dyDescent="0.4"/>
    <row r="4" spans="2:5" ht="25" customHeight="1" thickBot="1" x14ac:dyDescent="0.4">
      <c r="B4" s="40" t="s">
        <v>556</v>
      </c>
      <c r="C4" s="40" t="s">
        <v>558</v>
      </c>
      <c r="D4" s="63" t="s">
        <v>557</v>
      </c>
      <c r="E4" s="64" t="s">
        <v>559</v>
      </c>
    </row>
    <row r="5" spans="2:5" x14ac:dyDescent="0.35">
      <c r="B5" s="65" t="s">
        <v>131</v>
      </c>
      <c r="C5" s="66">
        <v>39</v>
      </c>
      <c r="D5" s="67" t="s">
        <v>132</v>
      </c>
      <c r="E5" s="68">
        <v>-3107136</v>
      </c>
    </row>
    <row r="6" spans="2:5" x14ac:dyDescent="0.35">
      <c r="B6" s="69" t="s">
        <v>138</v>
      </c>
      <c r="C6" s="66">
        <v>39</v>
      </c>
      <c r="D6" s="67" t="s">
        <v>139</v>
      </c>
      <c r="E6" s="70">
        <v>-1431758</v>
      </c>
    </row>
    <row r="7" spans="2:5" x14ac:dyDescent="0.35">
      <c r="B7" s="69" t="s">
        <v>148</v>
      </c>
      <c r="C7" s="66">
        <v>39</v>
      </c>
      <c r="D7" s="67" t="s">
        <v>149</v>
      </c>
      <c r="E7" s="70">
        <v>-41551411</v>
      </c>
    </row>
    <row r="8" spans="2:5" x14ac:dyDescent="0.35">
      <c r="B8" s="69" t="s">
        <v>153</v>
      </c>
      <c r="C8" s="66">
        <v>39</v>
      </c>
      <c r="D8" s="67" t="s">
        <v>154</v>
      </c>
      <c r="E8" s="70">
        <v>-23746802</v>
      </c>
    </row>
    <row r="9" spans="2:5" x14ac:dyDescent="0.35">
      <c r="B9" s="69" t="s">
        <v>155</v>
      </c>
      <c r="C9" s="66">
        <v>39</v>
      </c>
      <c r="D9" s="67" t="s">
        <v>156</v>
      </c>
      <c r="E9" s="70">
        <v>-219709.55</v>
      </c>
    </row>
    <row r="10" spans="2:5" x14ac:dyDescent="0.35">
      <c r="B10" s="69" t="s">
        <v>157</v>
      </c>
      <c r="C10" s="66">
        <v>39</v>
      </c>
      <c r="D10" s="67" t="s">
        <v>158</v>
      </c>
      <c r="E10" s="70">
        <v>-35180341</v>
      </c>
    </row>
    <row r="11" spans="2:5" x14ac:dyDescent="0.35">
      <c r="B11" s="69" t="s">
        <v>163</v>
      </c>
      <c r="C11" s="66">
        <v>39</v>
      </c>
      <c r="D11" s="67" t="s">
        <v>164</v>
      </c>
      <c r="E11" s="70">
        <v>-1466260.6730697099</v>
      </c>
    </row>
    <row r="12" spans="2:5" x14ac:dyDescent="0.35">
      <c r="B12" s="69" t="s">
        <v>167</v>
      </c>
      <c r="C12" s="66">
        <v>39</v>
      </c>
      <c r="D12" s="67" t="s">
        <v>168</v>
      </c>
      <c r="E12" s="70">
        <v>-563775</v>
      </c>
    </row>
    <row r="13" spans="2:5" x14ac:dyDescent="0.35">
      <c r="B13" s="69" t="s">
        <v>181</v>
      </c>
      <c r="C13" s="66">
        <v>39</v>
      </c>
      <c r="D13" s="67" t="s">
        <v>182</v>
      </c>
      <c r="E13" s="70">
        <v>-663103.16756791004</v>
      </c>
    </row>
    <row r="14" spans="2:5" x14ac:dyDescent="0.35">
      <c r="B14" s="69" t="s">
        <v>187</v>
      </c>
      <c r="C14" s="66">
        <v>39</v>
      </c>
      <c r="D14" s="67" t="s">
        <v>188</v>
      </c>
      <c r="E14" s="70">
        <v>-274903</v>
      </c>
    </row>
    <row r="15" spans="2:5" x14ac:dyDescent="0.35">
      <c r="B15" s="69" t="s">
        <v>189</v>
      </c>
      <c r="C15" s="66">
        <v>39</v>
      </c>
      <c r="D15" s="67" t="s">
        <v>190</v>
      </c>
      <c r="E15" s="70">
        <v>-18954575.483355593</v>
      </c>
    </row>
    <row r="16" spans="2:5" x14ac:dyDescent="0.35">
      <c r="B16" s="69" t="s">
        <v>195</v>
      </c>
      <c r="C16" s="66">
        <v>39</v>
      </c>
      <c r="D16" s="67" t="s">
        <v>196</v>
      </c>
      <c r="E16" s="70">
        <v>359253</v>
      </c>
    </row>
    <row r="17" spans="2:5" x14ac:dyDescent="0.35">
      <c r="B17" s="69" t="s">
        <v>201</v>
      </c>
      <c r="C17" s="66">
        <v>39</v>
      </c>
      <c r="D17" s="67" t="s">
        <v>202</v>
      </c>
      <c r="E17" s="70">
        <v>-633573</v>
      </c>
    </row>
    <row r="18" spans="2:5" x14ac:dyDescent="0.35">
      <c r="B18" s="69" t="s">
        <v>205</v>
      </c>
      <c r="C18" s="66">
        <v>39</v>
      </c>
      <c r="D18" s="67" t="s">
        <v>206</v>
      </c>
      <c r="E18" s="70">
        <v>-31718000</v>
      </c>
    </row>
    <row r="19" spans="2:5" x14ac:dyDescent="0.35">
      <c r="B19" s="69" t="s">
        <v>207</v>
      </c>
      <c r="C19" s="66">
        <v>39</v>
      </c>
      <c r="D19" s="67" t="s">
        <v>208</v>
      </c>
      <c r="E19" s="70">
        <v>-2160000</v>
      </c>
    </row>
    <row r="20" spans="2:5" x14ac:dyDescent="0.35">
      <c r="B20" s="69" t="s">
        <v>211</v>
      </c>
      <c r="C20" s="66">
        <v>39</v>
      </c>
      <c r="D20" s="67" t="s">
        <v>212</v>
      </c>
      <c r="E20" s="70">
        <v>-16300801</v>
      </c>
    </row>
    <row r="21" spans="2:5" x14ac:dyDescent="0.35">
      <c r="B21" s="69" t="s">
        <v>215</v>
      </c>
      <c r="C21" s="66">
        <v>39</v>
      </c>
      <c r="D21" s="67" t="s">
        <v>216</v>
      </c>
      <c r="E21" s="70">
        <v>-949473</v>
      </c>
    </row>
    <row r="22" spans="2:5" x14ac:dyDescent="0.35">
      <c r="B22" s="69" t="s">
        <v>217</v>
      </c>
      <c r="C22" s="66">
        <v>39</v>
      </c>
      <c r="D22" s="67" t="s">
        <v>218</v>
      </c>
      <c r="E22" s="70">
        <v>-6300604.0300000003</v>
      </c>
    </row>
    <row r="23" spans="2:5" x14ac:dyDescent="0.35">
      <c r="B23" s="69" t="s">
        <v>219</v>
      </c>
      <c r="C23" s="66">
        <v>39</v>
      </c>
      <c r="D23" s="67" t="s">
        <v>220</v>
      </c>
      <c r="E23" s="70">
        <v>-878284</v>
      </c>
    </row>
    <row r="24" spans="2:5" x14ac:dyDescent="0.35">
      <c r="B24" s="69" t="s">
        <v>227</v>
      </c>
      <c r="C24" s="66">
        <v>39</v>
      </c>
      <c r="D24" s="67" t="s">
        <v>228</v>
      </c>
      <c r="E24" s="70">
        <v>-1038968</v>
      </c>
    </row>
    <row r="25" spans="2:5" x14ac:dyDescent="0.35">
      <c r="B25" s="69" t="s">
        <v>231</v>
      </c>
      <c r="C25" s="66">
        <v>39</v>
      </c>
      <c r="D25" s="67" t="s">
        <v>232</v>
      </c>
      <c r="E25" s="70">
        <v>-583000</v>
      </c>
    </row>
    <row r="26" spans="2:5" x14ac:dyDescent="0.35">
      <c r="B26" s="69" t="s">
        <v>237</v>
      </c>
      <c r="C26" s="66">
        <v>39</v>
      </c>
      <c r="D26" s="67" t="s">
        <v>238</v>
      </c>
      <c r="E26" s="70">
        <v>-65800</v>
      </c>
    </row>
    <row r="27" spans="2:5" x14ac:dyDescent="0.35">
      <c r="B27" s="69" t="s">
        <v>239</v>
      </c>
      <c r="C27" s="66">
        <v>39</v>
      </c>
      <c r="D27" s="67" t="s">
        <v>240</v>
      </c>
      <c r="E27" s="70">
        <v>-3200000</v>
      </c>
    </row>
    <row r="28" spans="2:5" x14ac:dyDescent="0.35">
      <c r="B28" s="69" t="s">
        <v>251</v>
      </c>
      <c r="C28" s="66">
        <v>39</v>
      </c>
      <c r="D28" s="67" t="s">
        <v>252</v>
      </c>
      <c r="E28" s="70">
        <v>-25597850.91</v>
      </c>
    </row>
    <row r="29" spans="2:5" x14ac:dyDescent="0.35">
      <c r="B29" s="69" t="s">
        <v>259</v>
      </c>
      <c r="C29" s="66">
        <v>39</v>
      </c>
      <c r="D29" s="67" t="s">
        <v>260</v>
      </c>
      <c r="E29" s="70">
        <v>-364009.73</v>
      </c>
    </row>
    <row r="30" spans="2:5" x14ac:dyDescent="0.35">
      <c r="B30" s="69" t="s">
        <v>261</v>
      </c>
      <c r="C30" s="66">
        <v>39</v>
      </c>
      <c r="D30" s="67" t="s">
        <v>262</v>
      </c>
      <c r="E30" s="70">
        <v>-12392316</v>
      </c>
    </row>
    <row r="31" spans="2:5" x14ac:dyDescent="0.35">
      <c r="B31" s="69" t="s">
        <v>265</v>
      </c>
      <c r="C31" s="66">
        <v>39</v>
      </c>
      <c r="D31" s="67" t="s">
        <v>266</v>
      </c>
      <c r="E31" s="70">
        <v>47792366.590000004</v>
      </c>
    </row>
    <row r="32" spans="2:5" x14ac:dyDescent="0.35">
      <c r="B32" s="69" t="s">
        <v>267</v>
      </c>
      <c r="C32" s="66">
        <v>39</v>
      </c>
      <c r="D32" s="67" t="s">
        <v>268</v>
      </c>
      <c r="E32" s="70">
        <v>3444804.0815999699</v>
      </c>
    </row>
    <row r="33" spans="2:5" x14ac:dyDescent="0.35">
      <c r="B33" s="69" t="s">
        <v>271</v>
      </c>
      <c r="C33" s="66">
        <v>39</v>
      </c>
      <c r="D33" s="67" t="s">
        <v>272</v>
      </c>
      <c r="E33" s="70">
        <v>-6796293.2626679707</v>
      </c>
    </row>
    <row r="34" spans="2:5" x14ac:dyDescent="0.35">
      <c r="B34" s="69" t="s">
        <v>285</v>
      </c>
      <c r="C34" s="66">
        <v>39</v>
      </c>
      <c r="D34" s="67" t="s">
        <v>286</v>
      </c>
      <c r="E34" s="70">
        <v>-798161.22</v>
      </c>
    </row>
    <row r="35" spans="2:5" x14ac:dyDescent="0.35">
      <c r="B35" s="69" t="s">
        <v>287</v>
      </c>
      <c r="C35" s="66">
        <v>39</v>
      </c>
      <c r="D35" s="67" t="s">
        <v>288</v>
      </c>
      <c r="E35" s="70">
        <v>-17645151</v>
      </c>
    </row>
    <row r="36" spans="2:5" x14ac:dyDescent="0.35">
      <c r="B36" s="69" t="s">
        <v>289</v>
      </c>
      <c r="C36" s="66">
        <v>39</v>
      </c>
      <c r="D36" s="67" t="s">
        <v>290</v>
      </c>
      <c r="E36" s="70">
        <v>-3670545</v>
      </c>
    </row>
    <row r="37" spans="2:5" x14ac:dyDescent="0.35">
      <c r="B37" s="69" t="s">
        <v>297</v>
      </c>
      <c r="C37" s="66">
        <v>39</v>
      </c>
      <c r="D37" s="67" t="s">
        <v>298</v>
      </c>
      <c r="E37" s="70">
        <v>-42875</v>
      </c>
    </row>
    <row r="38" spans="2:5" x14ac:dyDescent="0.35">
      <c r="B38" s="69" t="s">
        <v>303</v>
      </c>
      <c r="C38" s="66">
        <v>39</v>
      </c>
      <c r="D38" s="67" t="s">
        <v>304</v>
      </c>
      <c r="E38" s="70">
        <v>-225285.31</v>
      </c>
    </row>
    <row r="39" spans="2:5" x14ac:dyDescent="0.35">
      <c r="B39" s="69" t="s">
        <v>307</v>
      </c>
      <c r="C39" s="66">
        <v>39</v>
      </c>
      <c r="D39" s="67" t="s">
        <v>308</v>
      </c>
      <c r="E39" s="70">
        <v>-1457281.71</v>
      </c>
    </row>
    <row r="40" spans="2:5" x14ac:dyDescent="0.35">
      <c r="B40" s="69" t="s">
        <v>309</v>
      </c>
      <c r="C40" s="66">
        <v>39</v>
      </c>
      <c r="D40" s="67" t="s">
        <v>310</v>
      </c>
      <c r="E40" s="70">
        <v>-386204.24</v>
      </c>
    </row>
    <row r="41" spans="2:5" x14ac:dyDescent="0.35">
      <c r="B41" s="69" t="s">
        <v>311</v>
      </c>
      <c r="C41" s="66">
        <v>39</v>
      </c>
      <c r="D41" s="67" t="s">
        <v>312</v>
      </c>
      <c r="E41" s="70">
        <v>-959574</v>
      </c>
    </row>
    <row r="42" spans="2:5" x14ac:dyDescent="0.35">
      <c r="B42" s="69" t="s">
        <v>325</v>
      </c>
      <c r="C42" s="66">
        <v>39</v>
      </c>
      <c r="D42" s="67" t="s">
        <v>326</v>
      </c>
      <c r="E42" s="70">
        <v>-250186</v>
      </c>
    </row>
    <row r="43" spans="2:5" x14ac:dyDescent="0.35">
      <c r="B43" s="69" t="s">
        <v>327</v>
      </c>
      <c r="C43" s="66">
        <v>39</v>
      </c>
      <c r="D43" s="67" t="s">
        <v>328</v>
      </c>
      <c r="E43" s="70">
        <v>-251027.15</v>
      </c>
    </row>
    <row r="44" spans="2:5" x14ac:dyDescent="0.35">
      <c r="B44" s="69" t="s">
        <v>329</v>
      </c>
      <c r="C44" s="66">
        <v>39</v>
      </c>
      <c r="D44" s="67" t="s">
        <v>330</v>
      </c>
      <c r="E44" s="70">
        <v>9016373.7310000006</v>
      </c>
    </row>
    <row r="45" spans="2:5" x14ac:dyDescent="0.35">
      <c r="B45" s="69" t="s">
        <v>331</v>
      </c>
      <c r="C45" s="66">
        <v>39</v>
      </c>
      <c r="D45" s="67" t="s">
        <v>332</v>
      </c>
      <c r="E45" s="70">
        <v>-315000</v>
      </c>
    </row>
    <row r="46" spans="2:5" x14ac:dyDescent="0.35">
      <c r="B46" s="69" t="s">
        <v>333</v>
      </c>
      <c r="C46" s="66">
        <v>39</v>
      </c>
      <c r="D46" s="67" t="s">
        <v>334</v>
      </c>
      <c r="E46" s="70">
        <v>-571000</v>
      </c>
    </row>
    <row r="47" spans="2:5" x14ac:dyDescent="0.35">
      <c r="B47" s="69" t="s">
        <v>337</v>
      </c>
      <c r="C47" s="66">
        <v>39</v>
      </c>
      <c r="D47" s="67" t="s">
        <v>338</v>
      </c>
      <c r="E47" s="70">
        <v>80000</v>
      </c>
    </row>
    <row r="48" spans="2:5" x14ac:dyDescent="0.35">
      <c r="B48" s="69" t="s">
        <v>339</v>
      </c>
      <c r="C48" s="66">
        <v>39</v>
      </c>
      <c r="D48" s="67" t="s">
        <v>340</v>
      </c>
      <c r="E48" s="70">
        <v>924007</v>
      </c>
    </row>
    <row r="49" spans="2:5" x14ac:dyDescent="0.35">
      <c r="B49" s="69" t="s">
        <v>349</v>
      </c>
      <c r="C49" s="66">
        <v>39</v>
      </c>
      <c r="D49" s="67" t="s">
        <v>350</v>
      </c>
      <c r="E49" s="70">
        <v>6800393.8000000007</v>
      </c>
    </row>
    <row r="50" spans="2:5" x14ac:dyDescent="0.35">
      <c r="B50" s="69" t="s">
        <v>353</v>
      </c>
      <c r="C50" s="66">
        <v>39</v>
      </c>
      <c r="D50" s="67" t="s">
        <v>354</v>
      </c>
      <c r="E50" s="70">
        <v>4447000</v>
      </c>
    </row>
    <row r="51" spans="2:5" x14ac:dyDescent="0.35">
      <c r="B51" s="69" t="s">
        <v>363</v>
      </c>
      <c r="C51" s="66">
        <v>39</v>
      </c>
      <c r="D51" s="67" t="s">
        <v>364</v>
      </c>
      <c r="E51" s="70">
        <v>125392.84000000008</v>
      </c>
    </row>
    <row r="52" spans="2:5" x14ac:dyDescent="0.35">
      <c r="B52" s="69" t="s">
        <v>378</v>
      </c>
      <c r="C52" s="66">
        <v>39</v>
      </c>
      <c r="D52" s="67" t="s">
        <v>379</v>
      </c>
      <c r="E52" s="70">
        <v>-60384267</v>
      </c>
    </row>
    <row r="53" spans="2:5" x14ac:dyDescent="0.35">
      <c r="B53" s="69" t="s">
        <v>382</v>
      </c>
      <c r="C53" s="66">
        <v>39</v>
      </c>
      <c r="D53" s="67" t="s">
        <v>383</v>
      </c>
      <c r="E53" s="70">
        <v>-3334555</v>
      </c>
    </row>
    <row r="54" spans="2:5" x14ac:dyDescent="0.35">
      <c r="B54" s="69" t="s">
        <v>384</v>
      </c>
      <c r="C54" s="66">
        <v>39</v>
      </c>
      <c r="D54" s="67" t="s">
        <v>385</v>
      </c>
      <c r="E54" s="70">
        <v>-7282294.2199999997</v>
      </c>
    </row>
    <row r="55" spans="2:5" x14ac:dyDescent="0.35">
      <c r="B55" s="69" t="s">
        <v>388</v>
      </c>
      <c r="C55" s="66">
        <v>39</v>
      </c>
      <c r="D55" s="67" t="s">
        <v>389</v>
      </c>
      <c r="E55" s="70">
        <v>-7569321.8399999999</v>
      </c>
    </row>
    <row r="56" spans="2:5" x14ac:dyDescent="0.35">
      <c r="B56" s="69" t="s">
        <v>394</v>
      </c>
      <c r="C56" s="66">
        <v>39</v>
      </c>
      <c r="D56" s="67" t="s">
        <v>395</v>
      </c>
      <c r="E56" s="70">
        <v>-78441.67</v>
      </c>
    </row>
    <row r="57" spans="2:5" x14ac:dyDescent="0.35">
      <c r="B57" s="69" t="s">
        <v>396</v>
      </c>
      <c r="C57" s="66">
        <v>39</v>
      </c>
      <c r="D57" s="67" t="s">
        <v>397</v>
      </c>
      <c r="E57" s="70">
        <v>-152181.43</v>
      </c>
    </row>
    <row r="58" spans="2:5" x14ac:dyDescent="0.35">
      <c r="B58" s="69" t="s">
        <v>400</v>
      </c>
      <c r="C58" s="66">
        <v>39</v>
      </c>
      <c r="D58" s="67" t="s">
        <v>401</v>
      </c>
      <c r="E58" s="70">
        <v>-10343874</v>
      </c>
    </row>
    <row r="59" spans="2:5" x14ac:dyDescent="0.35">
      <c r="B59" s="69" t="s">
        <v>402</v>
      </c>
      <c r="C59" s="66">
        <v>39</v>
      </c>
      <c r="D59" s="67" t="s">
        <v>403</v>
      </c>
      <c r="E59" s="70">
        <v>-105472</v>
      </c>
    </row>
    <row r="60" spans="2:5" x14ac:dyDescent="0.35">
      <c r="B60" s="69" t="s">
        <v>404</v>
      </c>
      <c r="C60" s="66">
        <v>39</v>
      </c>
      <c r="D60" s="67" t="s">
        <v>405</v>
      </c>
      <c r="E60" s="70">
        <v>-8081233.9162351796</v>
      </c>
    </row>
    <row r="61" spans="2:5" x14ac:dyDescent="0.35">
      <c r="B61" s="69" t="s">
        <v>412</v>
      </c>
      <c r="C61" s="66">
        <v>39</v>
      </c>
      <c r="D61" s="67" t="s">
        <v>413</v>
      </c>
      <c r="E61" s="70">
        <v>-182475.05187522003</v>
      </c>
    </row>
    <row r="62" spans="2:5" x14ac:dyDescent="0.35">
      <c r="B62" s="69" t="s">
        <v>414</v>
      </c>
      <c r="C62" s="66">
        <v>39</v>
      </c>
      <c r="D62" s="67" t="s">
        <v>415</v>
      </c>
      <c r="E62" s="70">
        <v>-712223</v>
      </c>
    </row>
    <row r="63" spans="2:5" x14ac:dyDescent="0.35">
      <c r="B63" s="69" t="s">
        <v>416</v>
      </c>
      <c r="C63" s="66">
        <v>39</v>
      </c>
      <c r="D63" s="67" t="s">
        <v>417</v>
      </c>
      <c r="E63" s="70">
        <v>-6139208</v>
      </c>
    </row>
    <row r="64" spans="2:5" x14ac:dyDescent="0.35">
      <c r="B64" s="69" t="s">
        <v>418</v>
      </c>
      <c r="C64" s="66">
        <v>39</v>
      </c>
      <c r="D64" s="67" t="s">
        <v>419</v>
      </c>
      <c r="E64" s="70">
        <v>944779</v>
      </c>
    </row>
    <row r="65" spans="2:5" x14ac:dyDescent="0.35">
      <c r="B65" s="69" t="s">
        <v>420</v>
      </c>
      <c r="C65" s="66">
        <v>39</v>
      </c>
      <c r="D65" s="67" t="s">
        <v>421</v>
      </c>
      <c r="E65" s="70">
        <v>-474111</v>
      </c>
    </row>
    <row r="66" spans="2:5" x14ac:dyDescent="0.35">
      <c r="B66" s="69" t="s">
        <v>426</v>
      </c>
      <c r="C66" s="66">
        <v>39</v>
      </c>
      <c r="D66" s="67" t="s">
        <v>427</v>
      </c>
      <c r="E66" s="70">
        <v>-164721</v>
      </c>
    </row>
    <row r="67" spans="2:5" x14ac:dyDescent="0.35">
      <c r="B67" s="69" t="s">
        <v>428</v>
      </c>
      <c r="C67" s="66">
        <v>39</v>
      </c>
      <c r="D67" s="67" t="s">
        <v>429</v>
      </c>
      <c r="E67" s="70">
        <v>-290552.8</v>
      </c>
    </row>
    <row r="68" spans="2:5" x14ac:dyDescent="0.35">
      <c r="B68" s="69" t="s">
        <v>430</v>
      </c>
      <c r="C68" s="66">
        <v>39</v>
      </c>
      <c r="D68" s="67" t="s">
        <v>431</v>
      </c>
      <c r="E68" s="70">
        <v>-301629</v>
      </c>
    </row>
    <row r="69" spans="2:5" x14ac:dyDescent="0.35">
      <c r="B69" s="69" t="s">
        <v>446</v>
      </c>
      <c r="C69" s="66">
        <v>39</v>
      </c>
      <c r="D69" s="67" t="s">
        <v>447</v>
      </c>
      <c r="E69" s="70">
        <v>610027</v>
      </c>
    </row>
    <row r="70" spans="2:5" x14ac:dyDescent="0.35">
      <c r="B70" s="69" t="s">
        <v>448</v>
      </c>
      <c r="C70" s="66">
        <v>39</v>
      </c>
      <c r="D70" s="67" t="s">
        <v>449</v>
      </c>
      <c r="E70" s="70">
        <v>-299974.06</v>
      </c>
    </row>
    <row r="71" spans="2:5" x14ac:dyDescent="0.35">
      <c r="B71" s="69" t="s">
        <v>452</v>
      </c>
      <c r="C71" s="66">
        <v>39</v>
      </c>
      <c r="D71" s="67" t="s">
        <v>453</v>
      </c>
      <c r="E71" s="70">
        <v>-316569.27138986997</v>
      </c>
    </row>
    <row r="72" spans="2:5" x14ac:dyDescent="0.35">
      <c r="B72" s="69" t="s">
        <v>454</v>
      </c>
      <c r="C72" s="66">
        <v>39</v>
      </c>
      <c r="D72" s="67" t="s">
        <v>455</v>
      </c>
      <c r="E72" s="70">
        <v>-5242537.34</v>
      </c>
    </row>
    <row r="73" spans="2:5" x14ac:dyDescent="0.35">
      <c r="B73" s="69" t="s">
        <v>458</v>
      </c>
      <c r="C73" s="66">
        <v>39</v>
      </c>
      <c r="D73" s="67" t="s">
        <v>459</v>
      </c>
      <c r="E73" s="70">
        <v>-5940152.6465624003</v>
      </c>
    </row>
    <row r="74" spans="2:5" x14ac:dyDescent="0.35">
      <c r="B74" s="69" t="s">
        <v>460</v>
      </c>
      <c r="C74" s="66">
        <v>39</v>
      </c>
      <c r="D74" s="67" t="s">
        <v>461</v>
      </c>
      <c r="E74" s="70">
        <v>-253713.63</v>
      </c>
    </row>
    <row r="75" spans="2:5" x14ac:dyDescent="0.35">
      <c r="B75" s="69" t="s">
        <v>470</v>
      </c>
      <c r="C75" s="66">
        <v>39</v>
      </c>
      <c r="D75" s="67" t="s">
        <v>471</v>
      </c>
      <c r="E75" s="70">
        <v>-81251151</v>
      </c>
    </row>
    <row r="76" spans="2:5" x14ac:dyDescent="0.35">
      <c r="B76" s="69" t="s">
        <v>472</v>
      </c>
      <c r="C76" s="66">
        <v>39</v>
      </c>
      <c r="D76" s="67" t="s">
        <v>473</v>
      </c>
      <c r="E76" s="70">
        <v>-237901.13</v>
      </c>
    </row>
    <row r="77" spans="2:5" x14ac:dyDescent="0.35">
      <c r="B77" s="69" t="s">
        <v>474</v>
      </c>
      <c r="C77" s="66">
        <v>39</v>
      </c>
      <c r="D77" s="67" t="s">
        <v>475</v>
      </c>
      <c r="E77" s="70">
        <v>-3206096.68118328</v>
      </c>
    </row>
    <row r="78" spans="2:5" x14ac:dyDescent="0.35">
      <c r="B78" s="69" t="s">
        <v>476</v>
      </c>
      <c r="C78" s="66">
        <v>39</v>
      </c>
      <c r="D78" s="67" t="s">
        <v>477</v>
      </c>
      <c r="E78" s="70">
        <v>-23822</v>
      </c>
    </row>
    <row r="79" spans="2:5" x14ac:dyDescent="0.35">
      <c r="B79" s="69" t="s">
        <v>482</v>
      </c>
      <c r="C79" s="66">
        <v>39</v>
      </c>
      <c r="D79" s="67" t="s">
        <v>483</v>
      </c>
      <c r="E79" s="70">
        <v>-26000</v>
      </c>
    </row>
    <row r="80" spans="2:5" x14ac:dyDescent="0.35">
      <c r="B80" s="69" t="s">
        <v>486</v>
      </c>
      <c r="C80" s="66">
        <v>39</v>
      </c>
      <c r="D80" s="67" t="s">
        <v>487</v>
      </c>
      <c r="E80" s="70">
        <v>-6311811.7613035003</v>
      </c>
    </row>
    <row r="81" spans="2:5" x14ac:dyDescent="0.35">
      <c r="B81" s="69" t="s">
        <v>488</v>
      </c>
      <c r="C81" s="66">
        <v>39</v>
      </c>
      <c r="D81" s="67" t="s">
        <v>489</v>
      </c>
      <c r="E81" s="70">
        <v>-436158</v>
      </c>
    </row>
    <row r="82" spans="2:5" x14ac:dyDescent="0.35">
      <c r="B82" s="69" t="s">
        <v>490</v>
      </c>
      <c r="C82" s="66">
        <v>39</v>
      </c>
      <c r="D82" s="67" t="s">
        <v>491</v>
      </c>
      <c r="E82" s="70">
        <v>-1205672</v>
      </c>
    </row>
    <row r="83" spans="2:5" x14ac:dyDescent="0.35">
      <c r="B83" s="69" t="s">
        <v>500</v>
      </c>
      <c r="C83" s="66">
        <v>39</v>
      </c>
      <c r="D83" s="67" t="s">
        <v>501</v>
      </c>
      <c r="E83" s="70">
        <v>-3871657.7442251001</v>
      </c>
    </row>
    <row r="84" spans="2:5" x14ac:dyDescent="0.35">
      <c r="B84" s="69" t="s">
        <v>502</v>
      </c>
      <c r="C84" s="66">
        <v>39</v>
      </c>
      <c r="D84" s="67" t="s">
        <v>503</v>
      </c>
      <c r="E84" s="70">
        <v>540854</v>
      </c>
    </row>
    <row r="85" spans="2:5" x14ac:dyDescent="0.35">
      <c r="B85" s="69" t="s">
        <v>504</v>
      </c>
      <c r="C85" s="66">
        <v>39</v>
      </c>
      <c r="D85" s="67" t="s">
        <v>505</v>
      </c>
      <c r="E85" s="70">
        <v>-3699187.2767442199</v>
      </c>
    </row>
    <row r="86" spans="2:5" x14ac:dyDescent="0.35">
      <c r="B86" s="69" t="s">
        <v>530</v>
      </c>
      <c r="C86" s="66">
        <v>39</v>
      </c>
      <c r="D86" s="67" t="s">
        <v>531</v>
      </c>
      <c r="E86" s="70">
        <v>-901000</v>
      </c>
    </row>
    <row r="87" spans="2:5" x14ac:dyDescent="0.35">
      <c r="B87" s="69" t="s">
        <v>532</v>
      </c>
      <c r="C87" s="66">
        <v>39</v>
      </c>
      <c r="D87" s="67" t="s">
        <v>533</v>
      </c>
      <c r="E87" s="70">
        <v>-15800399</v>
      </c>
    </row>
    <row r="88" spans="2:5" x14ac:dyDescent="0.35">
      <c r="B88" s="69" t="s">
        <v>534</v>
      </c>
      <c r="C88" s="66">
        <v>39</v>
      </c>
      <c r="D88" s="67" t="s">
        <v>535</v>
      </c>
      <c r="E88" s="70">
        <v>-4416288.92</v>
      </c>
    </row>
    <row r="89" spans="2:5" x14ac:dyDescent="0.35">
      <c r="B89" s="69" t="s">
        <v>536</v>
      </c>
      <c r="C89" s="66">
        <v>39</v>
      </c>
      <c r="D89" s="67" t="s">
        <v>537</v>
      </c>
      <c r="E89" s="70">
        <v>-2147860.9833130497</v>
      </c>
    </row>
    <row r="90" spans="2:5" x14ac:dyDescent="0.35">
      <c r="B90" s="69" t="s">
        <v>540</v>
      </c>
      <c r="C90" s="66">
        <v>39</v>
      </c>
      <c r="D90" s="67" t="s">
        <v>541</v>
      </c>
      <c r="E90" s="70">
        <v>-384754.83</v>
      </c>
    </row>
    <row r="91" spans="2:5" x14ac:dyDescent="0.35">
      <c r="B91" s="69" t="s">
        <v>542</v>
      </c>
      <c r="C91" s="66">
        <v>39</v>
      </c>
      <c r="D91" s="67" t="s">
        <v>543</v>
      </c>
      <c r="E91" s="70">
        <v>-1199875.46997919</v>
      </c>
    </row>
    <row r="92" spans="2:5" x14ac:dyDescent="0.35">
      <c r="B92" s="65" t="s">
        <v>544</v>
      </c>
      <c r="C92" s="66">
        <v>39</v>
      </c>
      <c r="D92" s="67" t="s">
        <v>545</v>
      </c>
      <c r="E92" s="70">
        <v>-652441.29</v>
      </c>
    </row>
    <row r="93" spans="2:5" x14ac:dyDescent="0.35">
      <c r="B93" s="65" t="s">
        <v>548</v>
      </c>
      <c r="C93" s="66">
        <v>39</v>
      </c>
      <c r="D93" s="67" t="s">
        <v>549</v>
      </c>
      <c r="E93" s="70">
        <v>-42414.45</v>
      </c>
    </row>
  </sheetData>
  <phoneticPr fontId="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FCBE7A1C58B49BE220E10E23FACD3" ma:contentTypeVersion="56" ma:contentTypeDescription="Create a new document." ma:contentTypeScope="" ma:versionID="6ac6f73a9c997a3d9588b573b2d24609">
  <xsd:schema xmlns:xsd="http://www.w3.org/2001/XMLSchema" xmlns:xs="http://www.w3.org/2001/XMLSchema" xmlns:p="http://schemas.microsoft.com/office/2006/metadata/properties" xmlns:ns1="http://schemas.microsoft.com/sharepoint/v3" xmlns:ns2="ae1ff78b-4ede-408a-84ed-d0518e9a5f23" xmlns:ns3="2f22e070-1371-4820-b59c-76ac426da164" xmlns:ns4="cccaf3ac-2de9-44d4-aa31-54302fceb5f7" xmlns:ns5="51bfcd92-eb3e-40f4-8778-2bbfb88a890b" targetNamespace="http://schemas.microsoft.com/office/2006/metadata/properties" ma:root="true" ma:fieldsID="21bb7793fb3064e21911f0a816e5144f" ns1:_="" ns2:_="" ns3:_="" ns4:_="" ns5:_="">
    <xsd:import namespace="http://schemas.microsoft.com/sharepoint/v3"/>
    <xsd:import namespace="ae1ff78b-4ede-408a-84ed-d0518e9a5f23"/>
    <xsd:import namespace="2f22e070-1371-4820-b59c-76ac426da164"/>
    <xsd:import namespace="cccaf3ac-2de9-44d4-aa31-54302fceb5f7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Purpose" minOccurs="0"/>
                <xsd:element ref="ns2:Tag" minOccurs="0"/>
                <xsd:element ref="ns3:SharedWithUsers" minOccurs="0"/>
                <xsd:element ref="ns3:SharedWithDetails" minOccurs="0"/>
                <xsd:element ref="ns2:Filetype" minOccurs="0"/>
                <xsd:element ref="ns2:MediaLengthInSeconds" minOccurs="0"/>
                <xsd:element ref="ns2:Review_x0020_Date" minOccurs="0"/>
                <xsd:element ref="ns2:lcf76f155ced4ddcb4097134ff3c332f" minOccurs="0"/>
                <xsd:element ref="ns4:TaxCatchAl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ff78b-4ede-408a-84ed-d0518e9a5f23" elementFormDefault="qualified">
    <xsd:import namespace="http://schemas.microsoft.com/office/2006/documentManagement/types"/>
    <xsd:import namespace="http://schemas.microsoft.com/office/infopath/2007/PartnerControls"/>
    <xsd:element name="Purpose" ma:index="10" nillable="true" ma:displayName="Purpose" ma:description="Descriptor for the file" ma:format="Dropdown" ma:hidden="true" ma:internalName="Purpose" ma:readOnly="false">
      <xsd:simpleType>
        <xsd:union memberTypes="dms:Text">
          <xsd:simpleType>
            <xsd:restriction base="dms:Choice">
              <xsd:enumeration value="Model"/>
              <xsd:enumeration value="Guidance"/>
              <xsd:enumeration value="Data"/>
              <xsd:enumeration value="Paper"/>
              <xsd:enumeration value="Slide Deck"/>
              <xsd:enumeration value="Governance"/>
            </xsd:restriction>
          </xsd:simpleType>
        </xsd:union>
      </xsd:simpleType>
    </xsd:element>
    <xsd:element name="Tag" ma:index="11" nillable="true" ma:displayName="Tag" ma:description="Tag for the File" ma:format="Dropdown" ma:hidden="true" ma:internalName="Tag" ma:readOnly="false">
      <xsd:simpleType>
        <xsd:restriction base="dms:Text">
          <xsd:maxLength value="255"/>
        </xsd:restriction>
      </xsd:simpleType>
    </xsd:element>
    <xsd:element name="Filetype" ma:index="14" nillable="true" ma:displayName="File type" ma:format="Dropdown" ma:hidden="true" ma:internalName="Filetype" ma:readOnly="false">
      <xsd:simpleType>
        <xsd:restriction base="dms:Text">
          <xsd:maxLength value="255"/>
        </xsd:restriction>
      </xsd:simpleType>
    </xsd:element>
    <xsd:element name="MediaLengthInSeconds" ma:index="15" nillable="true" ma:displayName="Length (seconds)" ma:hidden="true" ma:internalName="MediaLengthInSeconds" ma:readOnly="true">
      <xsd:simpleType>
        <xsd:restriction base="dms:Unknown"/>
      </xsd:simpleType>
    </xsd:element>
    <xsd:element name="Review_x0020_Date" ma:index="16" nillable="true" ma:displayName="Review date" ma:hidden="true" ma:indexed="true" ma:internalName="Review_x0020_Date" ma:readOnly="fals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e070-1371-4820-b59c-76ac426da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dfd61aa-f1bb-422b-ba48-68343f7c84c9}" ma:internalName="TaxCatchAll" ma:readOnly="false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hidden="true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hidden="true" ma:internalName="SharedWithDetails0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2 1 a e 9 6 0 9 - 9 b c 9 - 4 c 7 5 - a f 1 e - 6 8 7 a 6 6 4 f f d 8 a "   x m l n s = " h t t p : / / s c h e m a s . m i c r o s o f t . c o m / D a t a M a s h u p " > A A A A A B U D A A B Q S w M E F A A C A A g A y m V X V j 6 K 6 3 u l A A A A 9 g A A A B I A H A B D b 2 5 m a W c v U G F j a 2 F n Z S 5 4 b W w g o h g A K K A U A A A A A A A A A A A A A A A A A A A A A A A A A A A A h Y 9 N C s I w G E S v U r J v / o o g 5 W s K u n B j Q R D E b Y i x D b a p N K n p 3 V x 4 J K 9 g R a v u X M 6 b t 5 i 5 X 2 + Q D 0 0 d X X T n T G s z x D B F k b a q P R h b Z q j 3 x 3 i O c g E b q U 6 y 1 N E o W 5 c O 7 p C h y v t z S k g I A Y c E t 1 1 J O K W M 7 I v 1 V l W 6 k e g j m / 9 y b K z z 0 i q N B O x e Y w T H j H E 8 4 w m m Q C Y I h b F f g Y 9 7 n + 0 P h G V f + 7 7 T Q t t 4 t Q A y R S D v D + I B U E s D B B Q A A g A I A M p l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Z V d W K I p H u A 4 A A A A R A A A A E w A c A E Z v c m 1 1 b G F z L 1 N l Y 3 R p b 2 4 x L m 0 g o h g A K K A U A A A A A A A A A A A A A A A A A A A A A A A A A A A A K 0 5 N L s n M z 1 M I h t C G 1 g B Q S w E C L Q A U A A I A C A D K Z V d W P o r r e 6 U A A A D 2 A A A A E g A A A A A A A A A A A A A A A A A A A A A A Q 2 9 u Z m l n L 1 B h Y 2 t h Z 2 U u e G 1 s U E s B A i 0 A F A A C A A g A y m V X V g / K 6 a u k A A A A 6 Q A A A B M A A A A A A A A A A A A A A A A A 8 Q A A A F t D b 2 5 0 Z W 5 0 X 1 R 5 c G V z X S 5 4 b W x Q S w E C L Q A U A A I A C A D K Z V d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m X r 2 e 6 A 3 E q m R l L V E d 1 4 7 A A A A A A C A A A A A A A Q Z g A A A A E A A C A A A A C 7 y t z e R 8 w R e n Y J X N x 6 o h N c 8 3 Z O 3 g 3 Z c V I S T i F h 3 P q G R w A A A A A O g A A A A A I A A C A A A A D r k P O Z N 6 L B f I p d I G n n b / C c N r C q f s a n 7 9 x q 1 H M k e v k 6 M 1 A A A A C g F z d q c Q a P 8 k G r N 8 b L z F a r I z D b X 7 M 4 c v t C K w C m V u W 1 z 7 B j I + K M 5 V M 2 E L w V x K + Y x B 6 N p A F 3 Q y e A / v J Y V S A 6 2 v z a 6 Z 7 B l m F J x t o + a t j X H n g Q 9 0 A A A A B x f T j + F L T c p 6 C v Z h a t k L a Z x B J 0 M 7 7 A z / A w a A J n z a x g 3 N O A W S Q a z 8 p w O / S c r W A g Q w n Q 7 E F V U L Z A t F Y V A R 6 Y O 8 X K < / D a t a M a s h u p > 
</file>

<file path=customXml/itemProps1.xml><?xml version="1.0" encoding="utf-8"?>
<ds:datastoreItem xmlns:ds="http://schemas.openxmlformats.org/officeDocument/2006/customXml" ds:itemID="{7FB6F8FB-BCCF-4F54-B1F4-C9B6D4C96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1ff78b-4ede-408a-84ed-d0518e9a5f23"/>
    <ds:schemaRef ds:uri="2f22e070-1371-4820-b59c-76ac426da164"/>
    <ds:schemaRef ds:uri="cccaf3ac-2de9-44d4-aa31-54302fceb5f7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BC6B8E-76A2-4D1E-8963-DEC549B5A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FC1D8-13AC-455F-A998-BAAE30A4FF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1a Recon</vt:lpstr>
      <vt:lpstr>1b Recon</vt:lpstr>
      <vt:lpstr>2a Exclusions</vt:lpstr>
      <vt:lpstr>2b Exclusions</vt:lpstr>
      <vt:lpstr>2c Exclusions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Trushna Shah</dc:creator>
  <cp:keywords/>
  <dc:description/>
  <cp:lastModifiedBy>Yang Tian</cp:lastModifiedBy>
  <cp:revision/>
  <dcterms:created xsi:type="dcterms:W3CDTF">2021-04-22T07:19:35Z</dcterms:created>
  <dcterms:modified xsi:type="dcterms:W3CDTF">2023-03-30T15:55:20Z</dcterms:modified>
  <cp:category/>
  <cp:contentStatus/>
</cp:coreProperties>
</file>